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M:\05_財政健全化係\08【大分類】報道\【中分類】報道\13【小分類：03廃】、【小分類：2024.3.31 廃】2021（R3）年度報道発表\031130 令和2年度決算に基づく健全化判断比率等の概要（確報）\04 HP掲載\01_CMS掲載依頼（マスタデータ・算定様式・記載要領）\02 算定様式・記載要領（R2決算）\"/>
    </mc:Choice>
  </mc:AlternateContent>
  <xr:revisionPtr revIDLastSave="0" documentId="13_ncr:1_{8E2F3AFE-A0F3-462F-9271-5D02BA0EB9DD}" xr6:coauthVersionLast="36" xr6:coauthVersionMax="36" xr10:uidLastSave="{00000000-0000-0000-0000-000000000000}"/>
  <bookViews>
    <workbookView xWindow="1140" yWindow="0" windowWidth="19200" windowHeight="6980" tabRatio="874" xr2:uid="{00000000-000D-0000-FFFF-FFFF00000000}"/>
  </bookViews>
  <sheets>
    <sheet name="総括表" sheetId="1" r:id="rId1"/>
    <sheet name="●財政力附表" sheetId="2" r:id="rId2"/>
    <sheet name="●道路橋りょう費" sheetId="3" r:id="rId3"/>
    <sheet name="●河川費" sheetId="36" r:id="rId4"/>
    <sheet name="●港湾費（港湾）" sheetId="5" r:id="rId5"/>
    <sheet name="●港湾費（漁港）" sheetId="6" r:id="rId6"/>
    <sheet name="●高等学校費" sheetId="7" r:id="rId7"/>
    <sheet name="●社会福祉費" sheetId="8" r:id="rId8"/>
    <sheet name="●衛生費" sheetId="9" r:id="rId9"/>
    <sheet name="●附表" sheetId="37" r:id="rId10"/>
    <sheet name="●注" sheetId="11" r:id="rId11"/>
    <sheet name="●高齢者保健福祉費" sheetId="12" r:id="rId12"/>
    <sheet name="●農業行政費(1)" sheetId="13" r:id="rId13"/>
    <sheet name="●農業行政費(2)" sheetId="14" r:id="rId14"/>
    <sheet name="●林野行政費" sheetId="35" r:id="rId15"/>
    <sheet name="●地域振興費・その１ " sheetId="38" r:id="rId16"/>
    <sheet name="●地域振興費・その２  " sheetId="39" r:id="rId17"/>
    <sheet name="●地域振興費・その３ " sheetId="40" r:id="rId18"/>
    <sheet name="●附表１（財政力補正係数）" sheetId="19" r:id="rId19"/>
    <sheet name="●附表２（新幹線割増） " sheetId="41" r:id="rId20"/>
    <sheet name="●附表３（財政力係数）" sheetId="21" r:id="rId21"/>
    <sheet name="●附表４（財政力指数）" sheetId="22" r:id="rId22"/>
    <sheet name="●標準財政規模" sheetId="23" r:id="rId23"/>
    <sheet name="●災害復旧費" sheetId="24" r:id="rId24"/>
    <sheet name="●補正（10以前）" sheetId="25" r:id="rId25"/>
    <sheet name="●補正（13以降）" sheetId="26" r:id="rId26"/>
    <sheet name="●減収補填債" sheetId="27" r:id="rId27"/>
    <sheet name="臨時財政特例" sheetId="28" state="hidden" r:id="rId28"/>
    <sheet name="●財源対策債" sheetId="29" r:id="rId29"/>
    <sheet name="●減税補填債" sheetId="30" r:id="rId30"/>
    <sheet name="●臨時財政対策" sheetId="31" r:id="rId31"/>
    <sheet name="●緊防債" sheetId="32" r:id="rId32"/>
    <sheet name="●国土強靭化" sheetId="34" r:id="rId33"/>
    <sheet name="●その他公債費" sheetId="33" r:id="rId34"/>
  </sheets>
  <externalReferences>
    <externalReference r:id="rId35"/>
    <externalReference r:id="rId36"/>
  </externalReferences>
  <definedNames>
    <definedName name="_xlnm.Print_Area" localSheetId="8">●衛生費!$A$1:$L$280</definedName>
    <definedName name="_xlnm.Print_Area" localSheetId="3">●河川費!$A$1:$K$102</definedName>
    <definedName name="_xlnm.Print_Area" localSheetId="5">'[1]その３（旧〃その土）'!#REF!</definedName>
    <definedName name="_xlnm.Print_Area" localSheetId="11">●高齢者保健福祉費!$A$1:$K$25</definedName>
    <definedName name="_xlnm.Print_Area" localSheetId="32">'[1]その３（旧〃その土）'!#REF!</definedName>
    <definedName name="_xlnm.Print_Area" localSheetId="23">●災害復旧費!$A$1:$AN$51</definedName>
    <definedName name="_xlnm.Print_Area" localSheetId="1">●財政力附表!$A$1:$AM$95</definedName>
    <definedName name="_xlnm.Print_Area" localSheetId="7">●社会福祉費!$A$1:$K$29</definedName>
    <definedName name="_xlnm.Print_Area" localSheetId="15">'●地域振興費・その１ '!$A$1:$K$179</definedName>
    <definedName name="_xlnm.Print_Area" localSheetId="16">'●地域振興費・その２  '!$A$1:$K$345</definedName>
    <definedName name="_xlnm.Print_Area" localSheetId="17">'●地域振興費・その３ '!$A$1:$K$624</definedName>
    <definedName name="_xlnm.Print_Area" localSheetId="10">●注!$A$1:$I$33</definedName>
    <definedName name="_xlnm.Print_Area" localSheetId="2">●道路橋りょう費!$A$1:$K$238</definedName>
    <definedName name="_xlnm.Print_Area" localSheetId="12">'●農業行政費(1)'!$A$1:$M$101</definedName>
    <definedName name="_xlnm.Print_Area" localSheetId="13">'●農業行政費(2)'!$A$1:$L$149</definedName>
    <definedName name="_xlnm.Print_Area" localSheetId="22">●標準財政規模!$B$1:$D$54</definedName>
    <definedName name="_xlnm.Print_Area" localSheetId="18">'●附表１（財政力補正係数）'!$A$1:$AK$41</definedName>
    <definedName name="_xlnm.Print_Area" localSheetId="19">'●附表２（新幹線割増） '!$A$1:$AK$44</definedName>
    <definedName name="_xlnm.Print_Area" localSheetId="20">'●附表３（財政力係数）'!$A$1:$AM$46</definedName>
    <definedName name="_xlnm.Print_Area" localSheetId="21">'●附表４（財政力指数）'!$A$1:$AM$51</definedName>
    <definedName name="_xlnm.Print_Area" localSheetId="14">●林野行政費!$A$1:$L$66</definedName>
    <definedName name="_xlnm.Print_Area" localSheetId="0">総括表!$A$1:$O$42</definedName>
    <definedName name="_xlnm.Print_Area">'[1]その３（旧〃その土）'!#REF!</definedName>
    <definedName name="_xlnm.Print_Titles" localSheetId="22">●標準財政規模!$B:$B</definedName>
    <definedName name="Z_091C5B97_CD32_4120_8AA6_C8A4EB877CC4_.wvu.PrintArea" localSheetId="3" hidden="1">●河川費!$A$1:$K$102</definedName>
    <definedName name="Z_091C5B97_CD32_4120_8AA6_C8A4EB877CC4_.wvu.PrintArea" localSheetId="11" hidden="1">●高齢者保健福祉費!$A$1:$K$52</definedName>
    <definedName name="Z_091C5B97_CD32_4120_8AA6_C8A4EB877CC4_.wvu.PrintArea" localSheetId="23" hidden="1">●災害復旧費!$A$1:$AN$45</definedName>
    <definedName name="Z_091C5B97_CD32_4120_8AA6_C8A4EB877CC4_.wvu.PrintArea" localSheetId="1" hidden="1">●財政力附表!$A$1:$AM$48</definedName>
    <definedName name="Z_091C5B97_CD32_4120_8AA6_C8A4EB877CC4_.wvu.PrintArea" localSheetId="2" hidden="1">●道路橋りょう費!$A$1:$K$238</definedName>
    <definedName name="Z_091C5B97_CD32_4120_8AA6_C8A4EB877CC4_.wvu.PrintArea" localSheetId="14" hidden="1">●林野行政費!$A$1:$L$66</definedName>
    <definedName name="Z_091C5B97_CD32_4120_8AA6_C8A4EB877CC4_.wvu.PrintArea" localSheetId="0" hidden="1">総括表!$A$1:$O$42</definedName>
    <definedName name="Z_1344C096_17BC_4150_A7CF_8F80B95E9ECD_.wvu.PrintArea" localSheetId="3" hidden="1">●河川費!$A$1:$K$102</definedName>
    <definedName name="Z_186D98DC_D35D_4B9E_8825_364C651E4C67_.wvu.PrintArea" localSheetId="8" hidden="1">●衛生費!$A$1:$L$271</definedName>
    <definedName name="Z_186D98DC_D35D_4B9E_8825_364C651E4C67_.wvu.PrintArea" localSheetId="11" hidden="1">●高齢者保健福祉費!$A$1:$K$52</definedName>
    <definedName name="Z_186D98DC_D35D_4B9E_8825_364C651E4C67_.wvu.PrintArea" localSheetId="23" hidden="1">●災害復旧費!$A$1:$AN$45</definedName>
    <definedName name="Z_186D98DC_D35D_4B9E_8825_364C651E4C67_.wvu.PrintArea" localSheetId="1" hidden="1">●財政力附表!$A$1:$AM$48</definedName>
    <definedName name="Z_186D98DC_D35D_4B9E_8825_364C651E4C67_.wvu.PrintArea" localSheetId="10" hidden="1">●注!$A$1:$I$33</definedName>
    <definedName name="Z_186D98DC_D35D_4B9E_8825_364C651E4C67_.wvu.PrintArea" localSheetId="2" hidden="1">●道路橋りょう費!$A$1:$K$238</definedName>
    <definedName name="Z_186D98DC_D35D_4B9E_8825_364C651E4C67_.wvu.PrintArea" localSheetId="14" hidden="1">●林野行政費!$A$1:$L$66</definedName>
    <definedName name="Z_186D98DC_D35D_4B9E_8825_364C651E4C67_.wvu.PrintArea" localSheetId="0" hidden="1">総括表!$A$1:$O$42</definedName>
    <definedName name="Z_1947FFE7_8D82_4F09_9510_9A27BB54E34B_.wvu.PrintArea" localSheetId="21" hidden="1">'●附表４（財政力指数）'!$A$1:$AM$33</definedName>
    <definedName name="Z_28B27DAA_D495_4FE0_A4B0_318BBC5296C8_.wvu.PrintArea" localSheetId="8" hidden="1">●衛生費!$A$1:$L$280</definedName>
    <definedName name="Z_28B27DAA_D495_4FE0_A4B0_318BBC5296C8_.wvu.PrintArea" localSheetId="3" hidden="1">●河川費!$A$1:$K$102</definedName>
    <definedName name="Z_28B27DAA_D495_4FE0_A4B0_318BBC5296C8_.wvu.PrintArea" localSheetId="11" hidden="1">●高齢者保健福祉費!$A$1:$K$25</definedName>
    <definedName name="Z_28B27DAA_D495_4FE0_A4B0_318BBC5296C8_.wvu.PrintArea" localSheetId="23" hidden="1">●災害復旧費!$A$1:$AN$51</definedName>
    <definedName name="Z_28B27DAA_D495_4FE0_A4B0_318BBC5296C8_.wvu.PrintArea" localSheetId="1" hidden="1">●財政力附表!$A$1:$AM$88</definedName>
    <definedName name="Z_28B27DAA_D495_4FE0_A4B0_318BBC5296C8_.wvu.PrintArea" localSheetId="7" hidden="1">●社会福祉費!$A$1:$K$28</definedName>
    <definedName name="Z_28B27DAA_D495_4FE0_A4B0_318BBC5296C8_.wvu.PrintArea" localSheetId="15" hidden="1">'●地域振興費・その１ '!$A$1:$K$179</definedName>
    <definedName name="Z_28B27DAA_D495_4FE0_A4B0_318BBC5296C8_.wvu.PrintArea" localSheetId="16" hidden="1">'●地域振興費・その２  '!$A$1:$K$345</definedName>
    <definedName name="Z_28B27DAA_D495_4FE0_A4B0_318BBC5296C8_.wvu.PrintArea" localSheetId="17" hidden="1">'●地域振興費・その３ '!$A$1:$K$624</definedName>
    <definedName name="Z_28B27DAA_D495_4FE0_A4B0_318BBC5296C8_.wvu.PrintArea" localSheetId="10" hidden="1">●注!$A$1:$I$33</definedName>
    <definedName name="Z_28B27DAA_D495_4FE0_A4B0_318BBC5296C8_.wvu.PrintArea" localSheetId="2" hidden="1">●道路橋りょう費!$A$1:$K$238</definedName>
    <definedName name="Z_28B27DAA_D495_4FE0_A4B0_318BBC5296C8_.wvu.PrintArea" localSheetId="12" hidden="1">'●農業行政費(1)'!$A$1:$M$101</definedName>
    <definedName name="Z_28B27DAA_D495_4FE0_A4B0_318BBC5296C8_.wvu.PrintArea" localSheetId="13" hidden="1">'●農業行政費(2)'!$A$1:$L$149</definedName>
    <definedName name="Z_28B27DAA_D495_4FE0_A4B0_318BBC5296C8_.wvu.PrintArea" localSheetId="22" hidden="1">●標準財政規模!$B$1:$D$54</definedName>
    <definedName name="Z_28B27DAA_D495_4FE0_A4B0_318BBC5296C8_.wvu.PrintArea" localSheetId="18" hidden="1">'●附表１（財政力補正係数）'!$A$1:$AK$41</definedName>
    <definedName name="Z_28B27DAA_D495_4FE0_A4B0_318BBC5296C8_.wvu.PrintArea" localSheetId="19" hidden="1">'●附表２（新幹線割増） '!$A$1:$AK$44</definedName>
    <definedName name="Z_28B27DAA_D495_4FE0_A4B0_318BBC5296C8_.wvu.PrintArea" localSheetId="20" hidden="1">'●附表３（財政力係数）'!$A$1:$AM$46</definedName>
    <definedName name="Z_28B27DAA_D495_4FE0_A4B0_318BBC5296C8_.wvu.PrintArea" localSheetId="21" hidden="1">'●附表４（財政力指数）'!$A$1:$AM$51</definedName>
    <definedName name="Z_28B27DAA_D495_4FE0_A4B0_318BBC5296C8_.wvu.PrintArea" localSheetId="14" hidden="1">●林野行政費!$A$1:$L$66</definedName>
    <definedName name="Z_28B27DAA_D495_4FE0_A4B0_318BBC5296C8_.wvu.PrintArea" localSheetId="0" hidden="1">総括表!$A$1:$O$42</definedName>
    <definedName name="Z_28B27DAA_D495_4FE0_A4B0_318BBC5296C8_.wvu.PrintTitles" localSheetId="22" hidden="1">●標準財政規模!$B:$B</definedName>
    <definedName name="Z_28B27DAA_D495_4FE0_A4B0_318BBC5296C8_.wvu.Rows" localSheetId="0" hidden="1">総括表!$29:$30</definedName>
    <definedName name="Z_3440C0F6_9CA9_4EA5_9903_1F2301F788AC_.wvu.PrintArea" localSheetId="21" hidden="1">'●附表４（財政力指数）'!$A$1:$AM$33</definedName>
    <definedName name="Z_403A6C52_29D5_4466_8489_E1D5664E8917_.wvu.PrintArea" localSheetId="8" hidden="1">●衛生費!$A$1:$L$271</definedName>
    <definedName name="Z_403A6C52_29D5_4466_8489_E1D5664E8917_.wvu.PrintArea" localSheetId="10" hidden="1">●注!$A$1:$I$33</definedName>
    <definedName name="Z_60164960_A02C_4B81_A042_4F7F421EC2AD_.wvu.PrintArea" localSheetId="21" hidden="1">'●附表４（財政力指数）'!$A$1:$AM$33</definedName>
    <definedName name="Z_67812C5A_1D79_4D20_9561_724B7A740687_.wvu.PrintArea" localSheetId="8" hidden="1">●衛生費!$A$1:$L$280</definedName>
    <definedName name="Z_67812C5A_1D79_4D20_9561_724B7A740687_.wvu.PrintArea" localSheetId="3" hidden="1">●河川費!$A$1:$K$102</definedName>
    <definedName name="Z_67812C5A_1D79_4D20_9561_724B7A740687_.wvu.PrintArea" localSheetId="11" hidden="1">●高齢者保健福祉費!$A$1:$K$25</definedName>
    <definedName name="Z_67812C5A_1D79_4D20_9561_724B7A740687_.wvu.PrintArea" localSheetId="23" hidden="1">●災害復旧費!$A$1:$AN$51</definedName>
    <definedName name="Z_67812C5A_1D79_4D20_9561_724B7A740687_.wvu.PrintArea" localSheetId="1" hidden="1">●財政力附表!$A$1:$AM$88</definedName>
    <definedName name="Z_67812C5A_1D79_4D20_9561_724B7A740687_.wvu.PrintArea" localSheetId="7" hidden="1">●社会福祉費!$A$1:$K$28</definedName>
    <definedName name="Z_67812C5A_1D79_4D20_9561_724B7A740687_.wvu.PrintArea" localSheetId="15" hidden="1">'●地域振興費・その１ '!$A$1:$K$179</definedName>
    <definedName name="Z_67812C5A_1D79_4D20_9561_724B7A740687_.wvu.PrintArea" localSheetId="16" hidden="1">'●地域振興費・その２  '!$A$1:$K$345</definedName>
    <definedName name="Z_67812C5A_1D79_4D20_9561_724B7A740687_.wvu.PrintArea" localSheetId="17" hidden="1">'●地域振興費・その３ '!$A$1:$K$624</definedName>
    <definedName name="Z_67812C5A_1D79_4D20_9561_724B7A740687_.wvu.PrintArea" localSheetId="10" hidden="1">●注!$A$1:$I$33</definedName>
    <definedName name="Z_67812C5A_1D79_4D20_9561_724B7A740687_.wvu.PrintArea" localSheetId="2" hidden="1">●道路橋りょう費!$A$1:$K$238</definedName>
    <definedName name="Z_67812C5A_1D79_4D20_9561_724B7A740687_.wvu.PrintArea" localSheetId="12" hidden="1">'●農業行政費(1)'!$A$1:$M$101</definedName>
    <definedName name="Z_67812C5A_1D79_4D20_9561_724B7A740687_.wvu.PrintArea" localSheetId="13" hidden="1">'●農業行政費(2)'!$A$1:$L$149</definedName>
    <definedName name="Z_67812C5A_1D79_4D20_9561_724B7A740687_.wvu.PrintArea" localSheetId="22" hidden="1">●標準財政規模!$B$1:$D$54</definedName>
    <definedName name="Z_67812C5A_1D79_4D20_9561_724B7A740687_.wvu.PrintArea" localSheetId="18" hidden="1">'●附表１（財政力補正係数）'!$A$1:$AK$41</definedName>
    <definedName name="Z_67812C5A_1D79_4D20_9561_724B7A740687_.wvu.PrintArea" localSheetId="19" hidden="1">'●附表２（新幹線割増） '!$A$1:$AK$44</definedName>
    <definedName name="Z_67812C5A_1D79_4D20_9561_724B7A740687_.wvu.PrintArea" localSheetId="20" hidden="1">'●附表３（財政力係数）'!$A$1:$AM$46</definedName>
    <definedName name="Z_67812C5A_1D79_4D20_9561_724B7A740687_.wvu.PrintArea" localSheetId="21" hidden="1">'●附表４（財政力指数）'!$A$1:$AM$51</definedName>
    <definedName name="Z_67812C5A_1D79_4D20_9561_724B7A740687_.wvu.PrintArea" localSheetId="14" hidden="1">●林野行政費!$A$1:$L$66</definedName>
    <definedName name="Z_67812C5A_1D79_4D20_9561_724B7A740687_.wvu.PrintArea" localSheetId="0" hidden="1">総括表!$A$1:$O$42</definedName>
    <definedName name="Z_67812C5A_1D79_4D20_9561_724B7A740687_.wvu.PrintTitles" localSheetId="22" hidden="1">●標準財政規模!$B:$B</definedName>
    <definedName name="Z_67812C5A_1D79_4D20_9561_724B7A740687_.wvu.Rows" localSheetId="0" hidden="1">総括表!$29:$30</definedName>
    <definedName name="Z_67DAEC92_6E56_40F2_8420_1A0C9C11A227_.wvu.PrintArea" localSheetId="8" hidden="1">●衛生費!$A$1:$L$271</definedName>
    <definedName name="Z_67DAEC92_6E56_40F2_8420_1A0C9C11A227_.wvu.PrintArea" localSheetId="11" hidden="1">●高齢者保健福祉費!$A$1:$K$54</definedName>
    <definedName name="Z_67DAEC92_6E56_40F2_8420_1A0C9C11A227_.wvu.PrintArea" localSheetId="23" hidden="1">●災害復旧費!$A$1:$AN$45</definedName>
    <definedName name="Z_67DAEC92_6E56_40F2_8420_1A0C9C11A227_.wvu.PrintArea" localSheetId="1" hidden="1">●財政力附表!$A$1:$AM$48</definedName>
    <definedName name="Z_67DAEC92_6E56_40F2_8420_1A0C9C11A227_.wvu.PrintArea" localSheetId="10" hidden="1">●注!$A$1:$I$33</definedName>
    <definedName name="Z_67DAEC92_6E56_40F2_8420_1A0C9C11A227_.wvu.PrintArea" localSheetId="2" hidden="1">●道路橋りょう費!$A$1:$K$238</definedName>
    <definedName name="Z_67DAEC92_6E56_40F2_8420_1A0C9C11A227_.wvu.PrintArea" localSheetId="14" hidden="1">●林野行政費!$A$1:$L$66</definedName>
    <definedName name="Z_67DAEC92_6E56_40F2_8420_1A0C9C11A227_.wvu.PrintArea" localSheetId="0" hidden="1">総括表!$A$1:$O$42</definedName>
    <definedName name="Z_6BA8A50B_56F5_4A82_A2F9_F3001B2C1B67_.wvu.PrintArea" localSheetId="21" hidden="1">'●附表４（財政力指数）'!$A$1:$AM$33</definedName>
    <definedName name="Z_7259DF33_5DAD_405F_8EF3_BB0E22930747_.wvu.PrintArea" localSheetId="3" hidden="1">●河川費!$A$1:$K$102</definedName>
    <definedName name="Z_7ECC69F7_CC97_4F9B_B486_7318BE064811_.wvu.PrintArea" localSheetId="21" hidden="1">'●附表４（財政力指数）'!$A$1:$AM$33</definedName>
    <definedName name="Z_85D9440D_E941_4118_8A88_6E3224C6294C_.wvu.PrintArea" localSheetId="8" hidden="1">●衛生費!$A$1:$L$271</definedName>
    <definedName name="Z_85D9440D_E941_4118_8A88_6E3224C6294C_.wvu.PrintArea" localSheetId="3" hidden="1">●河川費!$A$1:$K$102</definedName>
    <definedName name="Z_85D9440D_E941_4118_8A88_6E3224C6294C_.wvu.PrintArea" localSheetId="11" hidden="1">●高齢者保健福祉費!$A$1:$K$52</definedName>
    <definedName name="Z_85D9440D_E941_4118_8A88_6E3224C6294C_.wvu.PrintArea" localSheetId="23" hidden="1">●災害復旧費!$A$1:$AN$45</definedName>
    <definedName name="Z_85D9440D_E941_4118_8A88_6E3224C6294C_.wvu.PrintArea" localSheetId="1" hidden="1">●財政力附表!$A$1:$AM$48</definedName>
    <definedName name="Z_85D9440D_E941_4118_8A88_6E3224C6294C_.wvu.PrintArea" localSheetId="10" hidden="1">●注!$A$1:$I$33</definedName>
    <definedName name="Z_85D9440D_E941_4118_8A88_6E3224C6294C_.wvu.PrintArea" localSheetId="2" hidden="1">●道路橋りょう費!$A$1:$K$238</definedName>
    <definedName name="Z_85D9440D_E941_4118_8A88_6E3224C6294C_.wvu.PrintArea" localSheetId="14" hidden="1">●林野行政費!$A$1:$L$66</definedName>
    <definedName name="Z_85D9440D_E941_4118_8A88_6E3224C6294C_.wvu.PrintArea" localSheetId="0" hidden="1">総括表!$A$1:$O$42</definedName>
    <definedName name="Z_89E62CC9_A737_4EBB_ACF7_9982F7D0A89E_.wvu.PrintArea" localSheetId="8" hidden="1">●衛生費!$A$1:$L$271</definedName>
    <definedName name="Z_89E62CC9_A737_4EBB_ACF7_9982F7D0A89E_.wvu.PrintArea" localSheetId="10" hidden="1">●注!$A$1:$I$33</definedName>
    <definedName name="Z_8D42FC69_A302_4509_9149_10B34FBDD5FD_.wvu.PrintArea" localSheetId="8" hidden="1">●衛生費!$A$1:$L$280</definedName>
    <definedName name="Z_8D42FC69_A302_4509_9149_10B34FBDD5FD_.wvu.PrintArea" localSheetId="11" hidden="1">●高齢者保健福祉費!$A$1:$K$25</definedName>
    <definedName name="Z_8D42FC69_A302_4509_9149_10B34FBDD5FD_.wvu.PrintArea" localSheetId="23" hidden="1">●災害復旧費!$A$1:$AN$51</definedName>
    <definedName name="Z_8D42FC69_A302_4509_9149_10B34FBDD5FD_.wvu.PrintArea" localSheetId="1" hidden="1">●財政力附表!$A$1:$AM$88</definedName>
    <definedName name="Z_8D42FC69_A302_4509_9149_10B34FBDD5FD_.wvu.PrintArea" localSheetId="7" hidden="1">●社会福祉費!$A$1:$K$28</definedName>
    <definedName name="Z_8D42FC69_A302_4509_9149_10B34FBDD5FD_.wvu.PrintArea" localSheetId="15" hidden="1">'●地域振興費・その１ '!$A$1:$K$179</definedName>
    <definedName name="Z_8D42FC69_A302_4509_9149_10B34FBDD5FD_.wvu.PrintArea" localSheetId="16" hidden="1">'●地域振興費・その２  '!$A$1:$K$345</definedName>
    <definedName name="Z_8D42FC69_A302_4509_9149_10B34FBDD5FD_.wvu.PrintArea" localSheetId="17" hidden="1">'●地域振興費・その３ '!$A$1:$K$624</definedName>
    <definedName name="Z_8D42FC69_A302_4509_9149_10B34FBDD5FD_.wvu.PrintArea" localSheetId="10" hidden="1">●注!$A$1:$I$33</definedName>
    <definedName name="Z_8D42FC69_A302_4509_9149_10B34FBDD5FD_.wvu.PrintArea" localSheetId="2" hidden="1">●道路橋りょう費!$A$1:$K$238</definedName>
    <definedName name="Z_8D42FC69_A302_4509_9149_10B34FBDD5FD_.wvu.PrintArea" localSheetId="12" hidden="1">'●農業行政費(1)'!$A$1:$M$101</definedName>
    <definedName name="Z_8D42FC69_A302_4509_9149_10B34FBDD5FD_.wvu.PrintArea" localSheetId="13" hidden="1">'●農業行政費(2)'!$A$1:$L$149</definedName>
    <definedName name="Z_8D42FC69_A302_4509_9149_10B34FBDD5FD_.wvu.PrintArea" localSheetId="22" hidden="1">●標準財政規模!$B$1:$D$54</definedName>
    <definedName name="Z_8D42FC69_A302_4509_9149_10B34FBDD5FD_.wvu.PrintArea" localSheetId="18" hidden="1">'●附表１（財政力補正係数）'!$A$1:$AK$41</definedName>
    <definedName name="Z_8D42FC69_A302_4509_9149_10B34FBDD5FD_.wvu.PrintArea" localSheetId="19" hidden="1">'●附表２（新幹線割増） '!$A$1:$AK$44</definedName>
    <definedName name="Z_8D42FC69_A302_4509_9149_10B34FBDD5FD_.wvu.PrintArea" localSheetId="20" hidden="1">'●附表３（財政力係数）'!$A$1:$AM$46</definedName>
    <definedName name="Z_8D42FC69_A302_4509_9149_10B34FBDD5FD_.wvu.PrintArea" localSheetId="21" hidden="1">'●附表４（財政力指数）'!$A$1:$AM$51</definedName>
    <definedName name="Z_8D42FC69_A302_4509_9149_10B34FBDD5FD_.wvu.PrintArea" localSheetId="14" hidden="1">●林野行政費!$A$1:$L$66</definedName>
    <definedName name="Z_8D42FC69_A302_4509_9149_10B34FBDD5FD_.wvu.PrintArea" localSheetId="0" hidden="1">総括表!$A$1:$O$42</definedName>
    <definedName name="Z_8D42FC69_A302_4509_9149_10B34FBDD5FD_.wvu.PrintTitles" localSheetId="22" hidden="1">●標準財政規模!$B:$B</definedName>
    <definedName name="Z_8D42FC69_A302_4509_9149_10B34FBDD5FD_.wvu.Rows" localSheetId="0" hidden="1">総括表!$29:$30</definedName>
    <definedName name="Z_9ECE7ECB_A6AB_4CE1_B785_06EDCCF0D87B_.wvu.PrintArea" localSheetId="8" hidden="1">●衛生費!$A$1:$L$271</definedName>
    <definedName name="Z_9ECE7ECB_A6AB_4CE1_B785_06EDCCF0D87B_.wvu.PrintArea" localSheetId="11" hidden="1">●高齢者保健福祉費!$A$1:$K$54</definedName>
    <definedName name="Z_9ECE7ECB_A6AB_4CE1_B785_06EDCCF0D87B_.wvu.PrintArea" localSheetId="23" hidden="1">●災害復旧費!$A$1:$AN$45</definedName>
    <definedName name="Z_9ECE7ECB_A6AB_4CE1_B785_06EDCCF0D87B_.wvu.PrintArea" localSheetId="1" hidden="1">●財政力附表!$A$1:$AM$48</definedName>
    <definedName name="Z_9ECE7ECB_A6AB_4CE1_B785_06EDCCF0D87B_.wvu.PrintArea" localSheetId="10" hidden="1">●注!$A$1:$I$33</definedName>
    <definedName name="Z_9ECE7ECB_A6AB_4CE1_B785_06EDCCF0D87B_.wvu.PrintArea" localSheetId="2" hidden="1">●道路橋りょう費!$A$1:$K$238</definedName>
    <definedName name="Z_9ECE7ECB_A6AB_4CE1_B785_06EDCCF0D87B_.wvu.PrintArea" localSheetId="14" hidden="1">●林野行政費!$A$1:$L$66</definedName>
    <definedName name="Z_9ECE7ECB_A6AB_4CE1_B785_06EDCCF0D87B_.wvu.PrintArea" localSheetId="0" hidden="1">総括表!$A$1:$O$42</definedName>
    <definedName name="Z_A5A20B3D_D424_4261_8AB6_D1F1115C976B_.wvu.PrintArea" localSheetId="21" hidden="1">'●附表４（財政力指数）'!$A$1:$AM$33</definedName>
    <definedName name="Z_A9FD053A_4046_4DCB_BFF9_69FBE35E214B_.wvu.PrintArea" localSheetId="8" hidden="1">●衛生費!$A$1:$L$280</definedName>
    <definedName name="Z_A9FD053A_4046_4DCB_BFF9_69FBE35E214B_.wvu.PrintArea" localSheetId="3" hidden="1">●河川費!$A$1:$K$102</definedName>
    <definedName name="Z_A9FD053A_4046_4DCB_BFF9_69FBE35E214B_.wvu.PrintArea" localSheetId="11" hidden="1">●高齢者保健福祉費!$A$1:$K$25</definedName>
    <definedName name="Z_A9FD053A_4046_4DCB_BFF9_69FBE35E214B_.wvu.PrintArea" localSheetId="23" hidden="1">●災害復旧費!$A$1:$AN$51</definedName>
    <definedName name="Z_A9FD053A_4046_4DCB_BFF9_69FBE35E214B_.wvu.PrintArea" localSheetId="1" hidden="1">●財政力附表!$A$1:$AM$88</definedName>
    <definedName name="Z_A9FD053A_4046_4DCB_BFF9_69FBE35E214B_.wvu.PrintArea" localSheetId="7" hidden="1">●社会福祉費!$A$1:$K$28</definedName>
    <definedName name="Z_A9FD053A_4046_4DCB_BFF9_69FBE35E214B_.wvu.PrintArea" localSheetId="15" hidden="1">'●地域振興費・その１ '!$A$1:$K$179</definedName>
    <definedName name="Z_A9FD053A_4046_4DCB_BFF9_69FBE35E214B_.wvu.PrintArea" localSheetId="16" hidden="1">'●地域振興費・その２  '!$A$1:$K$345</definedName>
    <definedName name="Z_A9FD053A_4046_4DCB_BFF9_69FBE35E214B_.wvu.PrintArea" localSheetId="17" hidden="1">'●地域振興費・その３ '!$A$1:$K$624</definedName>
    <definedName name="Z_A9FD053A_4046_4DCB_BFF9_69FBE35E214B_.wvu.PrintArea" localSheetId="10" hidden="1">●注!$A$1:$I$33</definedName>
    <definedName name="Z_A9FD053A_4046_4DCB_BFF9_69FBE35E214B_.wvu.PrintArea" localSheetId="2" hidden="1">●道路橋りょう費!$A$1:$K$238</definedName>
    <definedName name="Z_A9FD053A_4046_4DCB_BFF9_69FBE35E214B_.wvu.PrintArea" localSheetId="12" hidden="1">'●農業行政費(1)'!$A$1:$M$101</definedName>
    <definedName name="Z_A9FD053A_4046_4DCB_BFF9_69FBE35E214B_.wvu.PrintArea" localSheetId="13" hidden="1">'●農業行政費(2)'!$A$1:$L$149</definedName>
    <definedName name="Z_A9FD053A_4046_4DCB_BFF9_69FBE35E214B_.wvu.PrintArea" localSheetId="22" hidden="1">●標準財政規模!$B$1:$D$54</definedName>
    <definedName name="Z_A9FD053A_4046_4DCB_BFF9_69FBE35E214B_.wvu.PrintArea" localSheetId="18" hidden="1">'●附表１（財政力補正係数）'!$A$1:$AK$41</definedName>
    <definedName name="Z_A9FD053A_4046_4DCB_BFF9_69FBE35E214B_.wvu.PrintArea" localSheetId="19" hidden="1">'●附表２（新幹線割増） '!$A$1:$AK$44</definedName>
    <definedName name="Z_A9FD053A_4046_4DCB_BFF9_69FBE35E214B_.wvu.PrintArea" localSheetId="20" hidden="1">'●附表３（財政力係数）'!$A$1:$AM$46</definedName>
    <definedName name="Z_A9FD053A_4046_4DCB_BFF9_69FBE35E214B_.wvu.PrintArea" localSheetId="21" hidden="1">'●附表４（財政力指数）'!$A$1:$AM$51</definedName>
    <definedName name="Z_A9FD053A_4046_4DCB_BFF9_69FBE35E214B_.wvu.PrintArea" localSheetId="14" hidden="1">●林野行政費!$A$1:$L$66</definedName>
    <definedName name="Z_A9FD053A_4046_4DCB_BFF9_69FBE35E214B_.wvu.PrintArea" localSheetId="0" hidden="1">総括表!$A$1:$O$42</definedName>
    <definedName name="Z_A9FD053A_4046_4DCB_BFF9_69FBE35E214B_.wvu.PrintTitles" localSheetId="22" hidden="1">●標準財政規模!$B:$B</definedName>
    <definedName name="Z_A9FD053A_4046_4DCB_BFF9_69FBE35E214B_.wvu.Rows" localSheetId="0" hidden="1">総括表!$29:$30</definedName>
    <definedName name="Z_ABA71FD7_2F20_4D89_9682_086673B2D428_.wvu.PrintArea" localSheetId="8" hidden="1">●衛生費!$A$1:$L$280</definedName>
    <definedName name="Z_ABA71FD7_2F20_4D89_9682_086673B2D428_.wvu.PrintArea" localSheetId="3" hidden="1">●河川費!$A$1:$K$102</definedName>
    <definedName name="Z_ABA71FD7_2F20_4D89_9682_086673B2D428_.wvu.PrintArea" localSheetId="11" hidden="1">●高齢者保健福祉費!$A$1:$K$25</definedName>
    <definedName name="Z_ABA71FD7_2F20_4D89_9682_086673B2D428_.wvu.PrintArea" localSheetId="23" hidden="1">●災害復旧費!$A$1:$AN$51</definedName>
    <definedName name="Z_ABA71FD7_2F20_4D89_9682_086673B2D428_.wvu.PrintArea" localSheetId="1" hidden="1">●財政力附表!$A$1:$AM$88</definedName>
    <definedName name="Z_ABA71FD7_2F20_4D89_9682_086673B2D428_.wvu.PrintArea" localSheetId="7" hidden="1">●社会福祉費!$A$1:$K$28</definedName>
    <definedName name="Z_ABA71FD7_2F20_4D89_9682_086673B2D428_.wvu.PrintArea" localSheetId="15" hidden="1">'●地域振興費・その１ '!$A$1:$K$179</definedName>
    <definedName name="Z_ABA71FD7_2F20_4D89_9682_086673B2D428_.wvu.PrintArea" localSheetId="16" hidden="1">'●地域振興費・その２  '!$A$1:$K$345</definedName>
    <definedName name="Z_ABA71FD7_2F20_4D89_9682_086673B2D428_.wvu.PrintArea" localSheetId="17" hidden="1">'●地域振興費・その３ '!$A$1:$K$624</definedName>
    <definedName name="Z_ABA71FD7_2F20_4D89_9682_086673B2D428_.wvu.PrintArea" localSheetId="10" hidden="1">●注!$A$1:$I$33</definedName>
    <definedName name="Z_ABA71FD7_2F20_4D89_9682_086673B2D428_.wvu.PrintArea" localSheetId="2" hidden="1">●道路橋りょう費!$A$1:$K$238</definedName>
    <definedName name="Z_ABA71FD7_2F20_4D89_9682_086673B2D428_.wvu.PrintArea" localSheetId="12" hidden="1">'●農業行政費(1)'!$A$1:$M$101</definedName>
    <definedName name="Z_ABA71FD7_2F20_4D89_9682_086673B2D428_.wvu.PrintArea" localSheetId="13" hidden="1">'●農業行政費(2)'!$A$1:$L$149</definedName>
    <definedName name="Z_ABA71FD7_2F20_4D89_9682_086673B2D428_.wvu.PrintArea" localSheetId="22" hidden="1">●標準財政規模!$B$1:$D$54</definedName>
    <definedName name="Z_ABA71FD7_2F20_4D89_9682_086673B2D428_.wvu.PrintArea" localSheetId="18" hidden="1">'●附表１（財政力補正係数）'!$A$1:$AK$41</definedName>
    <definedName name="Z_ABA71FD7_2F20_4D89_9682_086673B2D428_.wvu.PrintArea" localSheetId="19" hidden="1">'●附表２（新幹線割増） '!$A$1:$AK$44</definedName>
    <definedName name="Z_ABA71FD7_2F20_4D89_9682_086673B2D428_.wvu.PrintArea" localSheetId="20" hidden="1">'●附表３（財政力係数）'!$A$1:$AM$46</definedName>
    <definedName name="Z_ABA71FD7_2F20_4D89_9682_086673B2D428_.wvu.PrintArea" localSheetId="21" hidden="1">'●附表４（財政力指数）'!$A$1:$AM$51</definedName>
    <definedName name="Z_ABA71FD7_2F20_4D89_9682_086673B2D428_.wvu.PrintArea" localSheetId="14" hidden="1">●林野行政費!$A$1:$L$66</definedName>
    <definedName name="Z_ABA71FD7_2F20_4D89_9682_086673B2D428_.wvu.PrintArea" localSheetId="0" hidden="1">総括表!$A$1:$O$42</definedName>
    <definedName name="Z_ABA71FD7_2F20_4D89_9682_086673B2D428_.wvu.PrintTitles" localSheetId="22" hidden="1">●標準財政規模!$B:$B</definedName>
    <definedName name="Z_ABA71FD7_2F20_4D89_9682_086673B2D428_.wvu.Rows" localSheetId="0" hidden="1">総括表!$29:$30</definedName>
    <definedName name="Z_B0D27BBA_DB06_47F7_8459_5413A1184B9F_.wvu.PrintArea" localSheetId="8" hidden="1">●衛生費!$A$1:$L$280</definedName>
    <definedName name="Z_B0D27BBA_DB06_47F7_8459_5413A1184B9F_.wvu.PrintArea" localSheetId="3" hidden="1">●河川費!$A$1:$K$102</definedName>
    <definedName name="Z_B0D27BBA_DB06_47F7_8459_5413A1184B9F_.wvu.PrintArea" localSheetId="11" hidden="1">●高齢者保健福祉費!$A$1:$K$25</definedName>
    <definedName name="Z_B0D27BBA_DB06_47F7_8459_5413A1184B9F_.wvu.PrintArea" localSheetId="23" hidden="1">●災害復旧費!$A$1:$AN$51</definedName>
    <definedName name="Z_B0D27BBA_DB06_47F7_8459_5413A1184B9F_.wvu.PrintArea" localSheetId="1" hidden="1">●財政力附表!$A$1:$AM$88</definedName>
    <definedName name="Z_B0D27BBA_DB06_47F7_8459_5413A1184B9F_.wvu.PrintArea" localSheetId="7" hidden="1">●社会福祉費!$A$1:$K$28</definedName>
    <definedName name="Z_B0D27BBA_DB06_47F7_8459_5413A1184B9F_.wvu.PrintArea" localSheetId="15" hidden="1">'●地域振興費・その１ '!$A$1:$K$179</definedName>
    <definedName name="Z_B0D27BBA_DB06_47F7_8459_5413A1184B9F_.wvu.PrintArea" localSheetId="16" hidden="1">'●地域振興費・その２  '!$A$1:$K$345</definedName>
    <definedName name="Z_B0D27BBA_DB06_47F7_8459_5413A1184B9F_.wvu.PrintArea" localSheetId="17" hidden="1">'●地域振興費・その３ '!$A$1:$K$624</definedName>
    <definedName name="Z_B0D27BBA_DB06_47F7_8459_5413A1184B9F_.wvu.PrintArea" localSheetId="10" hidden="1">●注!$A$1:$I$33</definedName>
    <definedName name="Z_B0D27BBA_DB06_47F7_8459_5413A1184B9F_.wvu.PrintArea" localSheetId="2" hidden="1">●道路橋りょう費!$A$1:$K$238</definedName>
    <definedName name="Z_B0D27BBA_DB06_47F7_8459_5413A1184B9F_.wvu.PrintArea" localSheetId="12" hidden="1">'●農業行政費(1)'!$A$1:$M$101</definedName>
    <definedName name="Z_B0D27BBA_DB06_47F7_8459_5413A1184B9F_.wvu.PrintArea" localSheetId="13" hidden="1">'●農業行政費(2)'!$A$1:$L$149</definedName>
    <definedName name="Z_B0D27BBA_DB06_47F7_8459_5413A1184B9F_.wvu.PrintArea" localSheetId="22" hidden="1">●標準財政規模!$B$1:$D$54</definedName>
    <definedName name="Z_B0D27BBA_DB06_47F7_8459_5413A1184B9F_.wvu.PrintArea" localSheetId="18" hidden="1">'●附表１（財政力補正係数）'!$A$1:$AK$41</definedName>
    <definedName name="Z_B0D27BBA_DB06_47F7_8459_5413A1184B9F_.wvu.PrintArea" localSheetId="19" hidden="1">'●附表２（新幹線割増） '!$A$1:$AK$44</definedName>
    <definedName name="Z_B0D27BBA_DB06_47F7_8459_5413A1184B9F_.wvu.PrintArea" localSheetId="20" hidden="1">'●附表３（財政力係数）'!$A$1:$AM$46</definedName>
    <definedName name="Z_B0D27BBA_DB06_47F7_8459_5413A1184B9F_.wvu.PrintArea" localSheetId="21" hidden="1">'●附表４（財政力指数）'!$A$1:$AM$51</definedName>
    <definedName name="Z_B0D27BBA_DB06_47F7_8459_5413A1184B9F_.wvu.PrintArea" localSheetId="14" hidden="1">●林野行政費!$A$1:$L$66</definedName>
    <definedName name="Z_B0D27BBA_DB06_47F7_8459_5413A1184B9F_.wvu.PrintArea" localSheetId="0" hidden="1">総括表!$A$1:$O$42</definedName>
    <definedName name="Z_B0D27BBA_DB06_47F7_8459_5413A1184B9F_.wvu.PrintTitles" localSheetId="22" hidden="1">●標準財政規模!$B:$B</definedName>
    <definedName name="Z_B0D27BBA_DB06_47F7_8459_5413A1184B9F_.wvu.Rows" localSheetId="0" hidden="1">総括表!$29:$30</definedName>
    <definedName name="Z_B277AE7E_1032_4305_910D_1C8A935181B3_.wvu.PrintArea" localSheetId="21" hidden="1">'●附表４（財政力指数）'!$A$1:$AM$33</definedName>
    <definedName name="Z_B561B137_3699_4FA9_8524_BB68B904777D_.wvu.PrintArea" localSheetId="8" hidden="1">●衛生費!$A$1:$L$271</definedName>
    <definedName name="Z_B561B137_3699_4FA9_8524_BB68B904777D_.wvu.PrintArea" localSheetId="11" hidden="1">●高齢者保健福祉費!$A$1:$K$54</definedName>
    <definedName name="Z_B561B137_3699_4FA9_8524_BB68B904777D_.wvu.PrintArea" localSheetId="23" hidden="1">●災害復旧費!$A$1:$AN$45</definedName>
    <definedName name="Z_B561B137_3699_4FA9_8524_BB68B904777D_.wvu.PrintArea" localSheetId="1" hidden="1">●財政力附表!$A$1:$AM$48</definedName>
    <definedName name="Z_B561B137_3699_4FA9_8524_BB68B904777D_.wvu.PrintArea" localSheetId="10" hidden="1">●注!$A$1:$I$33</definedName>
    <definedName name="Z_B561B137_3699_4FA9_8524_BB68B904777D_.wvu.PrintArea" localSheetId="2" hidden="1">●道路橋りょう費!$A$1:$K$238</definedName>
    <definedName name="Z_B561B137_3699_4FA9_8524_BB68B904777D_.wvu.PrintArea" localSheetId="14" hidden="1">●林野行政費!$A$1:$L$66</definedName>
    <definedName name="Z_B561B137_3699_4FA9_8524_BB68B904777D_.wvu.PrintArea" localSheetId="0" hidden="1">総括表!$A$1:$O$42</definedName>
    <definedName name="Z_BF35C5C6_A3C6_42F7_8627_51C970A332A1_.wvu.PrintArea" localSheetId="21" hidden="1">'●附表４（財政力指数）'!$A$1:$AM$33</definedName>
    <definedName name="Z_C21E437E_A9AE_4D92_B0B3_1AE7931C1507_.wvu.PrintArea" localSheetId="21" hidden="1">'●附表４（財政力指数）'!$A$1:$AM$33</definedName>
    <definedName name="Z_C30AA9B7_41F3_42AD_9B8E_7396EE9C2375_.wvu.PrintArea" localSheetId="21" hidden="1">'●附表４（財政力指数）'!$A$1:$AM$33</definedName>
    <definedName name="Z_C437A408_6157_48A1_8109_95F4DC2109CD_.wvu.PrintArea" localSheetId="8" hidden="1">●衛生費!$A$1:$L$280</definedName>
    <definedName name="Z_C437A408_6157_48A1_8109_95F4DC2109CD_.wvu.PrintArea" localSheetId="3" hidden="1">●河川費!$A$1:$K$102</definedName>
    <definedName name="Z_C437A408_6157_48A1_8109_95F4DC2109CD_.wvu.PrintArea" localSheetId="11" hidden="1">●高齢者保健福祉費!$A$1:$K$25</definedName>
    <definedName name="Z_C437A408_6157_48A1_8109_95F4DC2109CD_.wvu.PrintArea" localSheetId="23" hidden="1">●災害復旧費!$A$1:$AN$51</definedName>
    <definedName name="Z_C437A408_6157_48A1_8109_95F4DC2109CD_.wvu.PrintArea" localSheetId="1" hidden="1">●財政力附表!$A$1:$AM$88</definedName>
    <definedName name="Z_C437A408_6157_48A1_8109_95F4DC2109CD_.wvu.PrintArea" localSheetId="7" hidden="1">●社会福祉費!$A$1:$K$28</definedName>
    <definedName name="Z_C437A408_6157_48A1_8109_95F4DC2109CD_.wvu.PrintArea" localSheetId="15" hidden="1">'●地域振興費・その１ '!$A$1:$K$179</definedName>
    <definedName name="Z_C437A408_6157_48A1_8109_95F4DC2109CD_.wvu.PrintArea" localSheetId="16" hidden="1">'●地域振興費・その２  '!$A$1:$K$345</definedName>
    <definedName name="Z_C437A408_6157_48A1_8109_95F4DC2109CD_.wvu.PrintArea" localSheetId="17" hidden="1">'●地域振興費・その３ '!$A$1:$K$624</definedName>
    <definedName name="Z_C437A408_6157_48A1_8109_95F4DC2109CD_.wvu.PrintArea" localSheetId="10" hidden="1">●注!$A$1:$I$33</definedName>
    <definedName name="Z_C437A408_6157_48A1_8109_95F4DC2109CD_.wvu.PrintArea" localSheetId="2" hidden="1">●道路橋りょう費!$A$1:$K$238</definedName>
    <definedName name="Z_C437A408_6157_48A1_8109_95F4DC2109CD_.wvu.PrintArea" localSheetId="12" hidden="1">'●農業行政費(1)'!$A$1:$M$101</definedName>
    <definedName name="Z_C437A408_6157_48A1_8109_95F4DC2109CD_.wvu.PrintArea" localSheetId="13" hidden="1">'●農業行政費(2)'!$A$1:$L$149</definedName>
    <definedName name="Z_C437A408_6157_48A1_8109_95F4DC2109CD_.wvu.PrintArea" localSheetId="22" hidden="1">●標準財政規模!$B$1:$D$54</definedName>
    <definedName name="Z_C437A408_6157_48A1_8109_95F4DC2109CD_.wvu.PrintArea" localSheetId="18" hidden="1">'●附表１（財政力補正係数）'!$A$1:$AK$41</definedName>
    <definedName name="Z_C437A408_6157_48A1_8109_95F4DC2109CD_.wvu.PrintArea" localSheetId="19" hidden="1">'●附表２（新幹線割増） '!$A$1:$AK$44</definedName>
    <definedName name="Z_C437A408_6157_48A1_8109_95F4DC2109CD_.wvu.PrintArea" localSheetId="20" hidden="1">'●附表３（財政力係数）'!$A$1:$AM$46</definedName>
    <definedName name="Z_C437A408_6157_48A1_8109_95F4DC2109CD_.wvu.PrintArea" localSheetId="21" hidden="1">'●附表４（財政力指数）'!$A$1:$AM$51</definedName>
    <definedName name="Z_C437A408_6157_48A1_8109_95F4DC2109CD_.wvu.PrintArea" localSheetId="14" hidden="1">●林野行政費!$A$1:$L$66</definedName>
    <definedName name="Z_C437A408_6157_48A1_8109_95F4DC2109CD_.wvu.PrintArea" localSheetId="0" hidden="1">総括表!$A$1:$O$42</definedName>
    <definedName name="Z_C437A408_6157_48A1_8109_95F4DC2109CD_.wvu.PrintTitles" localSheetId="22" hidden="1">●標準財政規模!$B:$B</definedName>
    <definedName name="Z_C437A408_6157_48A1_8109_95F4DC2109CD_.wvu.Rows" localSheetId="0" hidden="1">総括表!$29:$30</definedName>
    <definedName name="Z_C4E6220D_41C8_40B2_AF0A_6EEC54FEFC3B_.wvu.PrintArea" localSheetId="8" hidden="1">●衛生費!$A$1:$L$280</definedName>
    <definedName name="Z_C4E6220D_41C8_40B2_AF0A_6EEC54FEFC3B_.wvu.PrintArea" localSheetId="3" hidden="1">●河川費!$A$1:$K$102</definedName>
    <definedName name="Z_C4E6220D_41C8_40B2_AF0A_6EEC54FEFC3B_.wvu.PrintArea" localSheetId="11" hidden="1">●高齢者保健福祉費!$A$1:$K$25</definedName>
    <definedName name="Z_C4E6220D_41C8_40B2_AF0A_6EEC54FEFC3B_.wvu.PrintArea" localSheetId="23" hidden="1">●災害復旧費!$A$1:$AN$51</definedName>
    <definedName name="Z_C4E6220D_41C8_40B2_AF0A_6EEC54FEFC3B_.wvu.PrintArea" localSheetId="1" hidden="1">●財政力附表!$A$1:$AM$88</definedName>
    <definedName name="Z_C4E6220D_41C8_40B2_AF0A_6EEC54FEFC3B_.wvu.PrintArea" localSheetId="7" hidden="1">●社会福祉費!$A$1:$K$28</definedName>
    <definedName name="Z_C4E6220D_41C8_40B2_AF0A_6EEC54FEFC3B_.wvu.PrintArea" localSheetId="15" hidden="1">'●地域振興費・その１ '!$A$1:$K$179</definedName>
    <definedName name="Z_C4E6220D_41C8_40B2_AF0A_6EEC54FEFC3B_.wvu.PrintArea" localSheetId="16" hidden="1">'●地域振興費・その２  '!$A$1:$K$345</definedName>
    <definedName name="Z_C4E6220D_41C8_40B2_AF0A_6EEC54FEFC3B_.wvu.PrintArea" localSheetId="17" hidden="1">'●地域振興費・その３ '!$A$1:$K$624</definedName>
    <definedName name="Z_C4E6220D_41C8_40B2_AF0A_6EEC54FEFC3B_.wvu.PrintArea" localSheetId="10" hidden="1">●注!$A$1:$I$33</definedName>
    <definedName name="Z_C4E6220D_41C8_40B2_AF0A_6EEC54FEFC3B_.wvu.PrintArea" localSheetId="2" hidden="1">●道路橋りょう費!$A$1:$K$238</definedName>
    <definedName name="Z_C4E6220D_41C8_40B2_AF0A_6EEC54FEFC3B_.wvu.PrintArea" localSheetId="12" hidden="1">'●農業行政費(1)'!$A$1:$M$101</definedName>
    <definedName name="Z_C4E6220D_41C8_40B2_AF0A_6EEC54FEFC3B_.wvu.PrintArea" localSheetId="13" hidden="1">'●農業行政費(2)'!$A$1:$L$149</definedName>
    <definedName name="Z_C4E6220D_41C8_40B2_AF0A_6EEC54FEFC3B_.wvu.PrintArea" localSheetId="22" hidden="1">●標準財政規模!$B$1:$D$54</definedName>
    <definedName name="Z_C4E6220D_41C8_40B2_AF0A_6EEC54FEFC3B_.wvu.PrintArea" localSheetId="18" hidden="1">'●附表１（財政力補正係数）'!$A$1:$AK$41</definedName>
    <definedName name="Z_C4E6220D_41C8_40B2_AF0A_6EEC54FEFC3B_.wvu.PrintArea" localSheetId="19" hidden="1">'●附表２（新幹線割増） '!$A$1:$AK$44</definedName>
    <definedName name="Z_C4E6220D_41C8_40B2_AF0A_6EEC54FEFC3B_.wvu.PrintArea" localSheetId="20" hidden="1">'●附表３（財政力係数）'!$A$1:$AM$46</definedName>
    <definedName name="Z_C4E6220D_41C8_40B2_AF0A_6EEC54FEFC3B_.wvu.PrintArea" localSheetId="21" hidden="1">'●附表４（財政力指数）'!$A$1:$AM$51</definedName>
    <definedName name="Z_C4E6220D_41C8_40B2_AF0A_6EEC54FEFC3B_.wvu.PrintArea" localSheetId="14" hidden="1">●林野行政費!$A$1:$L$66</definedName>
    <definedName name="Z_C4E6220D_41C8_40B2_AF0A_6EEC54FEFC3B_.wvu.PrintArea" localSheetId="0" hidden="1">総括表!$A$1:$O$42</definedName>
    <definedName name="Z_C4E6220D_41C8_40B2_AF0A_6EEC54FEFC3B_.wvu.PrintTitles" localSheetId="22" hidden="1">●標準財政規模!$B:$B</definedName>
    <definedName name="Z_C4E6220D_41C8_40B2_AF0A_6EEC54FEFC3B_.wvu.Rows" localSheetId="0" hidden="1">総括表!$29:$30</definedName>
    <definedName name="Z_E39192D6_5293_4E96_A0BA_106405229387_.wvu.PrintArea" localSheetId="8" hidden="1">●衛生費!$A$1:$L$280</definedName>
    <definedName name="Z_E39192D6_5293_4E96_A0BA_106405229387_.wvu.PrintArea" localSheetId="3" hidden="1">●河川費!$A$1:$K$102</definedName>
    <definedName name="Z_E39192D6_5293_4E96_A0BA_106405229387_.wvu.PrintArea" localSheetId="11" hidden="1">●高齢者保健福祉費!$A$1:$K$25</definedName>
    <definedName name="Z_E39192D6_5293_4E96_A0BA_106405229387_.wvu.PrintArea" localSheetId="23" hidden="1">●災害復旧費!$A$1:$AN$51</definedName>
    <definedName name="Z_E39192D6_5293_4E96_A0BA_106405229387_.wvu.PrintArea" localSheetId="1" hidden="1">●財政力附表!$A$1:$AM$88</definedName>
    <definedName name="Z_E39192D6_5293_4E96_A0BA_106405229387_.wvu.PrintArea" localSheetId="7" hidden="1">●社会福祉費!$A$1:$K$28</definedName>
    <definedName name="Z_E39192D6_5293_4E96_A0BA_106405229387_.wvu.PrintArea" localSheetId="15" hidden="1">'●地域振興費・その１ '!$A$1:$K$179</definedName>
    <definedName name="Z_E39192D6_5293_4E96_A0BA_106405229387_.wvu.PrintArea" localSheetId="16" hidden="1">'●地域振興費・その２  '!$A$1:$K$345</definedName>
    <definedName name="Z_E39192D6_5293_4E96_A0BA_106405229387_.wvu.PrintArea" localSheetId="17" hidden="1">'●地域振興費・その３ '!$A$1:$K$624</definedName>
    <definedName name="Z_E39192D6_5293_4E96_A0BA_106405229387_.wvu.PrintArea" localSheetId="10" hidden="1">●注!$A$1:$I$33</definedName>
    <definedName name="Z_E39192D6_5293_4E96_A0BA_106405229387_.wvu.PrintArea" localSheetId="2" hidden="1">●道路橋りょう費!$A$1:$K$238</definedName>
    <definedName name="Z_E39192D6_5293_4E96_A0BA_106405229387_.wvu.PrintArea" localSheetId="12" hidden="1">'●農業行政費(1)'!$A$1:$M$101</definedName>
    <definedName name="Z_E39192D6_5293_4E96_A0BA_106405229387_.wvu.PrintArea" localSheetId="13" hidden="1">'●農業行政費(2)'!$A$1:$L$149</definedName>
    <definedName name="Z_E39192D6_5293_4E96_A0BA_106405229387_.wvu.PrintArea" localSheetId="22" hidden="1">●標準財政規模!$B$1:$D$54</definedName>
    <definedName name="Z_E39192D6_5293_4E96_A0BA_106405229387_.wvu.PrintArea" localSheetId="18" hidden="1">'●附表１（財政力補正係数）'!$A$1:$AK$41</definedName>
    <definedName name="Z_E39192D6_5293_4E96_A0BA_106405229387_.wvu.PrintArea" localSheetId="19" hidden="1">'●附表２（新幹線割増） '!$A$1:$AK$44</definedName>
    <definedName name="Z_E39192D6_5293_4E96_A0BA_106405229387_.wvu.PrintArea" localSheetId="20" hidden="1">'●附表３（財政力係数）'!$A$1:$AM$46</definedName>
    <definedName name="Z_E39192D6_5293_4E96_A0BA_106405229387_.wvu.PrintArea" localSheetId="21" hidden="1">'●附表４（財政力指数）'!$A$1:$AM$51</definedName>
    <definedName name="Z_E39192D6_5293_4E96_A0BA_106405229387_.wvu.PrintArea" localSheetId="14" hidden="1">●林野行政費!$A$1:$L$66</definedName>
    <definedName name="Z_E39192D6_5293_4E96_A0BA_106405229387_.wvu.PrintArea" localSheetId="0" hidden="1">総括表!$A$1:$O$42</definedName>
    <definedName name="Z_E39192D6_5293_4E96_A0BA_106405229387_.wvu.PrintTitles" localSheetId="22" hidden="1">●標準財政規模!$B:$B</definedName>
    <definedName name="Z_E39192D6_5293_4E96_A0BA_106405229387_.wvu.Rows" localSheetId="0" hidden="1">総括表!$29:$30</definedName>
    <definedName name="Z_E5AAB5D4_866A_40A4_BD2A_91E3D1522FB7_.wvu.PrintArea" localSheetId="8" hidden="1">●衛生費!$A$1:$L$271</definedName>
    <definedName name="Z_E5AAB5D4_866A_40A4_BD2A_91E3D1522FB7_.wvu.PrintArea" localSheetId="11" hidden="1">●高齢者保健福祉費!$A$1:$K$54</definedName>
    <definedName name="Z_E5AAB5D4_866A_40A4_BD2A_91E3D1522FB7_.wvu.PrintArea" localSheetId="23" hidden="1">●災害復旧費!$A$1:$AN$45</definedName>
    <definedName name="Z_E5AAB5D4_866A_40A4_BD2A_91E3D1522FB7_.wvu.PrintArea" localSheetId="1" hidden="1">●財政力附表!$A$1:$AM$48</definedName>
    <definedName name="Z_E5AAB5D4_866A_40A4_BD2A_91E3D1522FB7_.wvu.PrintArea" localSheetId="10" hidden="1">●注!$A$1:$I$33</definedName>
    <definedName name="Z_E5AAB5D4_866A_40A4_BD2A_91E3D1522FB7_.wvu.PrintArea" localSheetId="2" hidden="1">●道路橋りょう費!$A$1:$K$238</definedName>
    <definedName name="Z_E5AAB5D4_866A_40A4_BD2A_91E3D1522FB7_.wvu.PrintArea" localSheetId="14" hidden="1">●林野行政費!$A$1:$L$66</definedName>
    <definedName name="Z_E5AAB5D4_866A_40A4_BD2A_91E3D1522FB7_.wvu.PrintArea" localSheetId="0" hidden="1">総括表!$A$1:$O$42</definedName>
    <definedName name="Z_E8C7F1C9_9D7F_4A64_A2AD_2F44BD3A3BD2_.wvu.PrintArea" localSheetId="3" hidden="1">●河川費!$A$1:$K$102</definedName>
    <definedName name="Z_E8C7F1C9_9D7F_4A64_A2AD_2F44BD3A3BD2_.wvu.PrintArea" localSheetId="11" hidden="1">●高齢者保健福祉費!$A$1:$K$52</definedName>
    <definedName name="Z_E8C7F1C9_9D7F_4A64_A2AD_2F44BD3A3BD2_.wvu.PrintArea" localSheetId="23" hidden="1">●災害復旧費!$A$1:$AN$45</definedName>
    <definedName name="Z_E8C7F1C9_9D7F_4A64_A2AD_2F44BD3A3BD2_.wvu.PrintArea" localSheetId="1" hidden="1">●財政力附表!$A$1:$AM$48</definedName>
    <definedName name="Z_E8C7F1C9_9D7F_4A64_A2AD_2F44BD3A3BD2_.wvu.PrintArea" localSheetId="2" hidden="1">●道路橋りょう費!$A$1:$K$238</definedName>
    <definedName name="Z_E8C7F1C9_9D7F_4A64_A2AD_2F44BD3A3BD2_.wvu.PrintArea" localSheetId="14" hidden="1">●林野行政費!$A$1:$L$66</definedName>
    <definedName name="Z_E8C7F1C9_9D7F_4A64_A2AD_2F44BD3A3BD2_.wvu.PrintArea" localSheetId="0" hidden="1">総括表!$A$1:$O$42</definedName>
    <definedName name="Z_EC46CD94_62E4_4462_A1B3_5E8509EFFCDA_.wvu.PrintArea" localSheetId="21" hidden="1">'●附表４（財政力指数）'!$A$1:$AM$33</definedName>
    <definedName name="一枚目" localSheetId="18">'●附表１（財政力補正係数）'!#REF!</definedName>
    <definedName name="一枚目" localSheetId="19">'●附表２（新幹線割増） '!#REF!</definedName>
    <definedName name="一枚目" localSheetId="20">'●附表３（財政力係数）'!#REF!</definedName>
    <definedName name="三枚目" localSheetId="8">'[1]その３（旧〃その土）'!#REF!</definedName>
    <definedName name="三枚目" localSheetId="3">'[1]その３（旧〃その土）'!#REF!</definedName>
    <definedName name="三枚目" localSheetId="5">'[1]その３（旧〃その土）'!#REF!</definedName>
    <definedName name="三枚目" localSheetId="11">'[1]その３（旧〃その土）'!#REF!</definedName>
    <definedName name="三枚目" localSheetId="32">'[1]その３（旧〃その土）'!#REF!</definedName>
    <definedName name="三枚目" localSheetId="1">'[1]その３（旧〃その土）'!#REF!</definedName>
    <definedName name="三枚目" localSheetId="7">'[1]その３（旧〃その土）'!#REF!</definedName>
    <definedName name="三枚目" localSheetId="15">'[1]その３（旧〃その土）'!#REF!</definedName>
    <definedName name="三枚目" localSheetId="16">'[1]その３（旧〃その土）'!#REF!</definedName>
    <definedName name="三枚目" localSheetId="17">'[1]その３（旧〃その土）'!#REF!</definedName>
    <definedName name="三枚目" localSheetId="10">'[1]その３（旧〃その土）'!#REF!</definedName>
    <definedName name="三枚目" localSheetId="2">'[2]その３（旧〃その土）'!#REF!</definedName>
    <definedName name="三枚目" localSheetId="9">'[1]その３（旧〃その土）'!#REF!</definedName>
    <definedName name="三枚目" localSheetId="18">'●附表１（財政力補正係数）'!$B$2:$AJ$4</definedName>
    <definedName name="三枚目" localSheetId="19">'●附表２（新幹線割増） '!$C$2:$AI$42</definedName>
    <definedName name="三枚目" localSheetId="20">'●附表３（財政力係数）'!$B$2:$AL$4</definedName>
    <definedName name="三枚目" localSheetId="21">'[1]その３（旧〃その土）'!#REF!</definedName>
    <definedName name="三枚目" localSheetId="14">'[1]その３（旧〃その土）'!#REF!</definedName>
    <definedName name="三枚目">'[1]その３（旧〃その土）'!#REF!</definedName>
    <definedName name="二枚名" localSheetId="8">'[1]その３（旧〃その土）'!#REF!</definedName>
    <definedName name="二枚名" localSheetId="3">'[1]その３（旧〃その土）'!#REF!</definedName>
    <definedName name="二枚名" localSheetId="5">'[1]その３（旧〃その土）'!#REF!</definedName>
    <definedName name="二枚名" localSheetId="32">'[1]その３（旧〃その土）'!#REF!</definedName>
    <definedName name="二枚名" localSheetId="1">'[1]その３（旧〃その土）'!#REF!</definedName>
    <definedName name="二枚名" localSheetId="7">'[1]その３（旧〃その土）'!#REF!</definedName>
    <definedName name="二枚名" localSheetId="15">'[1]その３（旧〃その土）'!#REF!</definedName>
    <definedName name="二枚名" localSheetId="16">'[1]その３（旧〃その土）'!#REF!</definedName>
    <definedName name="二枚名" localSheetId="17">'[1]その３（旧〃その土）'!#REF!</definedName>
    <definedName name="二枚名" localSheetId="10">'[1]その３（旧〃その土）'!#REF!</definedName>
    <definedName name="二枚名" localSheetId="2">'[2]その３（旧〃その土）'!#REF!</definedName>
    <definedName name="二枚名" localSheetId="9">'[1]その３（旧〃その土）'!#REF!</definedName>
    <definedName name="二枚名" localSheetId="18">'●附表１（財政力補正係数）'!#REF!</definedName>
    <definedName name="二枚名" localSheetId="19">'●附表２（新幹線割増） '!#REF!</definedName>
    <definedName name="二枚名" localSheetId="20">'●附表３（財政力係数）'!#REF!</definedName>
    <definedName name="二枚名" localSheetId="21">'[1]その３（旧〃その土）'!#REF!</definedName>
    <definedName name="二枚名" localSheetId="14">'[1]その３（旧〃その土）'!#REF!</definedName>
    <definedName name="二枚名">'[1]その３（旧〃その土）'!#REF!</definedName>
  </definedNames>
  <calcPr calcId="191029" concurrentManualCount="2"/>
  <customWorkbookViews>
    <customWorkbookView name="谷地元　健斗(911710) - 個人用ビュー" guid="{C4E6220D-41C8-40B2-AF0A-6EEC54FEFC3B}" mergeInterval="0" personalView="1" maximized="1" xWindow="-11" yWindow="-11" windowWidth="1942" windowHeight="1042" tabRatio="874" activeSheetId="22"/>
    <customWorkbookView name="谷　悠一郎(015695) - 個人用ビュー" guid="{67812C5A-1D79-4D20-9561-724B7A740687}" mergeInterval="0" personalView="1" maximized="1" xWindow="-9" yWindow="-9" windowWidth="1938" windowHeight="1048" tabRatio="874" activeSheetId="12" showComments="commIndAndComment"/>
    <customWorkbookView name="佐藤　龍馬(015160) - 個人用ビュー" guid="{C437A408-6157-48A1-8109-95F4DC2109CD}" mergeInterval="0" personalView="1" maximized="1" xWindow="-8" yWindow="-8" windowWidth="1936" windowHeight="1056" tabRatio="874" activeSheetId="5"/>
    <customWorkbookView name="朝久野　光(911245) - 個人用ビュー" guid="{A9FD053A-4046-4DCB-BFF9-69FBE35E214B}" mergeInterval="0" personalView="1" maximized="1" xWindow="-8" yWindow="-8" windowWidth="1936" windowHeight="1056" tabRatio="874" activeSheetId="4"/>
    <customWorkbookView name="横山　悠太(911242) - 個人用ビュー" guid="{8D42FC69-A302-4509-9149-10B34FBDD5FD}" mergeInterval="0" personalView="1" maximized="1" xWindow="-9" yWindow="-9" windowWidth="1938" windowHeight="1048" tabRatio="874" activeSheetId="13"/>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 name="佐々木　泉(911412) - 個人用ビュー" guid="{ABA71FD7-2F20-4D89-9682-086673B2D428}" mergeInterval="0" personalView="1" maximized="1" xWindow="-11" yWindow="-11" windowWidth="1942" windowHeight="1042" tabRatio="874" activeSheetId="6"/>
    <customWorkbookView name="高添　幸博(911709) - 個人用ビュー" guid="{28B27DAA-D495-4FE0-A4B0-318BBC5296C8}" mergeInterval="0" personalView="1" maximized="1" xWindow="-11" yWindow="-11" windowWidth="1942" windowHeight="1042" tabRatio="874" activeSheetId="7"/>
    <customWorkbookView name="黒田　祐介(012457) - 個人用ビュー" guid="{E39192D6-5293-4E96-A0BA-106405229387}" mergeInterval="0" personalView="1" maximized="1" xWindow="-11" yWindow="-11" windowWidth="1942" windowHeight="1042" tabRatio="874" activeSheetId="3"/>
    <customWorkbookView name="山内　雄太(015187) - 個人用ビュー" guid="{B0D27BBA-DB06-47F7-8459-5413A1184B9F}" mergeInterval="0" personalView="1" xWindow="2" yWindow="1" windowWidth="911" windowHeight="1078" tabRatio="874" activeSheetId="9"/>
  </customWorkbookViews>
</workbook>
</file>

<file path=xl/calcChain.xml><?xml version="1.0" encoding="utf-8"?>
<calcChain xmlns="http://schemas.openxmlformats.org/spreadsheetml/2006/main">
  <c r="AB72" i="2" l="1"/>
  <c r="AB53" i="2"/>
  <c r="AB91" i="2" l="1"/>
  <c r="P93" i="2" l="1"/>
  <c r="A520" i="40" l="1"/>
  <c r="A484" i="40"/>
  <c r="A536" i="40" s="1"/>
  <c r="A589" i="40" s="1"/>
  <c r="A605" i="40" s="1"/>
  <c r="J620" i="40"/>
  <c r="J480" i="40"/>
  <c r="J482" i="40" s="1"/>
  <c r="A475" i="40"/>
  <c r="AB46" i="21" l="1"/>
  <c r="J35" i="33" l="1"/>
  <c r="J29" i="33"/>
  <c r="J23" i="33"/>
  <c r="J17" i="33"/>
  <c r="J11" i="33"/>
  <c r="J5" i="33"/>
  <c r="J11" i="34"/>
  <c r="J8" i="34"/>
  <c r="J19" i="32"/>
  <c r="J13" i="32"/>
  <c r="J8" i="32"/>
  <c r="J24" i="31"/>
  <c r="J15" i="31"/>
  <c r="J7" i="31"/>
  <c r="J12" i="30"/>
  <c r="J7" i="30"/>
  <c r="J21" i="29"/>
  <c r="J7" i="29"/>
  <c r="J31" i="27"/>
  <c r="J7" i="27"/>
  <c r="J7" i="26"/>
  <c r="AC13" i="24"/>
  <c r="AC12" i="24"/>
  <c r="AC11" i="24"/>
  <c r="AC10" i="24"/>
  <c r="AC6" i="24"/>
  <c r="C18" i="22"/>
  <c r="R18" i="22" s="1"/>
  <c r="R24" i="22" s="1"/>
  <c r="S28" i="22" s="1"/>
  <c r="H261" i="39" s="1"/>
  <c r="AC11" i="22"/>
  <c r="C35" i="22" s="1"/>
  <c r="R35" i="22" s="1"/>
  <c r="R41" i="22" s="1"/>
  <c r="S45" i="22" s="1"/>
  <c r="H274" i="39" s="1"/>
  <c r="R11" i="22"/>
  <c r="R8" i="22"/>
  <c r="R5" i="22"/>
  <c r="Z6" i="41"/>
  <c r="Z7" i="41"/>
  <c r="J294" i="40"/>
  <c r="J288" i="40"/>
  <c r="J287" i="40"/>
  <c r="J280" i="40"/>
  <c r="J274" i="40"/>
  <c r="J264" i="40"/>
  <c r="J263" i="40"/>
  <c r="J256" i="40"/>
  <c r="J250" i="40"/>
  <c r="J249" i="40"/>
  <c r="J242" i="40"/>
  <c r="J235" i="40"/>
  <c r="J236" i="40" s="1"/>
  <c r="J228" i="40"/>
  <c r="J221" i="40"/>
  <c r="J222" i="40" s="1"/>
  <c r="J214" i="40"/>
  <c r="J207" i="40"/>
  <c r="J173" i="40"/>
  <c r="J155" i="40"/>
  <c r="J149" i="40"/>
  <c r="J143" i="40"/>
  <c r="J110" i="40"/>
  <c r="J7" i="40"/>
  <c r="J318" i="39"/>
  <c r="J297" i="39"/>
  <c r="J300" i="39"/>
  <c r="H11" i="21"/>
  <c r="J129" i="39"/>
  <c r="K20" i="13"/>
  <c r="G17" i="13" s="1"/>
  <c r="J24" i="8" l="1"/>
  <c r="J23" i="8"/>
  <c r="J16" i="8"/>
  <c r="J17" i="8" s="1"/>
  <c r="J9" i="8"/>
  <c r="J8" i="8"/>
  <c r="J7" i="8"/>
  <c r="J10" i="8" s="1"/>
  <c r="J27" i="8" s="1"/>
  <c r="J7" i="6"/>
  <c r="J7" i="5"/>
  <c r="J41" i="36"/>
  <c r="J14" i="36"/>
  <c r="J14" i="5"/>
  <c r="I1" i="40" l="1"/>
  <c r="I1" i="39"/>
  <c r="I1" i="38"/>
  <c r="F2" i="37"/>
  <c r="M35" i="41" l="1"/>
  <c r="M36" i="41" s="1"/>
  <c r="Z30" i="41"/>
  <c r="Z29" i="41"/>
  <c r="Z28" i="41"/>
  <c r="Z27" i="41"/>
  <c r="Z26" i="41"/>
  <c r="Z25" i="41"/>
  <c r="Z24" i="41"/>
  <c r="Z23" i="41"/>
  <c r="Z22" i="41"/>
  <c r="Z21" i="41"/>
  <c r="Z20" i="41"/>
  <c r="Z19" i="41"/>
  <c r="Z18" i="41"/>
  <c r="Z17" i="41"/>
  <c r="Z16" i="41"/>
  <c r="Z15" i="41"/>
  <c r="Z14" i="41"/>
  <c r="Z13" i="41"/>
  <c r="Z12" i="41"/>
  <c r="Z11" i="41"/>
  <c r="Z10" i="41"/>
  <c r="Z9" i="41"/>
  <c r="Z8" i="41"/>
  <c r="Z31" i="41" s="1"/>
  <c r="M33" i="41" s="1"/>
  <c r="J615" i="40"/>
  <c r="J614" i="40"/>
  <c r="J613" i="40"/>
  <c r="B613" i="40"/>
  <c r="B614" i="40" s="1"/>
  <c r="B615" i="40" s="1"/>
  <c r="J612" i="40"/>
  <c r="B612" i="40"/>
  <c r="J611" i="40"/>
  <c r="J610" i="40"/>
  <c r="J609" i="40"/>
  <c r="J601" i="40"/>
  <c r="J600" i="40"/>
  <c r="J599" i="40"/>
  <c r="J598" i="40"/>
  <c r="B598" i="40"/>
  <c r="B599" i="40" s="1"/>
  <c r="B600" i="40" s="1"/>
  <c r="B601" i="40" s="1"/>
  <c r="J597" i="40"/>
  <c r="J596" i="40"/>
  <c r="J595" i="40"/>
  <c r="J594" i="40"/>
  <c r="J593" i="40"/>
  <c r="J585" i="40"/>
  <c r="J584" i="40"/>
  <c r="J583" i="40"/>
  <c r="J582" i="40"/>
  <c r="J581" i="40"/>
  <c r="J580" i="40"/>
  <c r="J579" i="40"/>
  <c r="J578" i="40"/>
  <c r="J577" i="40"/>
  <c r="J576" i="40"/>
  <c r="J575" i="40"/>
  <c r="J574" i="40"/>
  <c r="J573" i="40"/>
  <c r="J572" i="40"/>
  <c r="J571" i="40"/>
  <c r="J570" i="40"/>
  <c r="J569" i="40"/>
  <c r="J568" i="40"/>
  <c r="J567" i="40"/>
  <c r="J566" i="40"/>
  <c r="J565" i="40"/>
  <c r="J564" i="40"/>
  <c r="J563" i="40"/>
  <c r="J562" i="40"/>
  <c r="J561" i="40"/>
  <c r="J560" i="40"/>
  <c r="J559" i="40"/>
  <c r="J558" i="40"/>
  <c r="J557" i="40"/>
  <c r="J556" i="40"/>
  <c r="J555" i="40"/>
  <c r="J554" i="40"/>
  <c r="J553" i="40"/>
  <c r="J552" i="40"/>
  <c r="J551" i="40"/>
  <c r="J550" i="40"/>
  <c r="J549" i="40"/>
  <c r="J548" i="40"/>
  <c r="J547" i="40"/>
  <c r="J546" i="40"/>
  <c r="J545" i="40"/>
  <c r="J544" i="40"/>
  <c r="J543" i="40"/>
  <c r="J542" i="40"/>
  <c r="J541" i="40"/>
  <c r="J540" i="40"/>
  <c r="J532" i="40"/>
  <c r="J531" i="40"/>
  <c r="J530" i="40"/>
  <c r="B530" i="40"/>
  <c r="B531" i="40" s="1"/>
  <c r="B532" i="40" s="1"/>
  <c r="J529" i="40"/>
  <c r="B529" i="40"/>
  <c r="J528" i="40"/>
  <c r="J527" i="40"/>
  <c r="J526" i="40"/>
  <c r="J525" i="40"/>
  <c r="J524" i="40"/>
  <c r="J516" i="40"/>
  <c r="J515" i="40"/>
  <c r="J514" i="40"/>
  <c r="J513" i="40"/>
  <c r="J512" i="40"/>
  <c r="J511" i="40"/>
  <c r="J510" i="40"/>
  <c r="J509" i="40"/>
  <c r="J508" i="40"/>
  <c r="J507" i="40"/>
  <c r="J506" i="40"/>
  <c r="J505" i="40"/>
  <c r="J504" i="40"/>
  <c r="J503" i="40"/>
  <c r="J502" i="40"/>
  <c r="J501" i="40"/>
  <c r="J500" i="40"/>
  <c r="J499" i="40"/>
  <c r="J498" i="40"/>
  <c r="J497" i="40"/>
  <c r="J496" i="40"/>
  <c r="J495" i="40"/>
  <c r="J494" i="40"/>
  <c r="J493" i="40"/>
  <c r="J492" i="40"/>
  <c r="J491" i="40"/>
  <c r="J490" i="40"/>
  <c r="J489" i="40"/>
  <c r="J488" i="40"/>
  <c r="J471" i="40"/>
  <c r="J470" i="40"/>
  <c r="B470" i="40"/>
  <c r="B471" i="40" s="1"/>
  <c r="J469" i="40"/>
  <c r="J473" i="40" s="1"/>
  <c r="J460" i="40"/>
  <c r="J459" i="40"/>
  <c r="B459" i="40"/>
  <c r="B460" i="40" s="1"/>
  <c r="J458" i="40"/>
  <c r="J449" i="40"/>
  <c r="J448" i="40"/>
  <c r="J447" i="40"/>
  <c r="B447" i="40"/>
  <c r="B448" i="40" s="1"/>
  <c r="B449" i="40" s="1"/>
  <c r="J446" i="40"/>
  <c r="J451" i="40" s="1"/>
  <c r="J438" i="40"/>
  <c r="J439" i="40" s="1"/>
  <c r="J430" i="40"/>
  <c r="J431" i="40" s="1"/>
  <c r="J421" i="40"/>
  <c r="J420" i="40"/>
  <c r="J419" i="40"/>
  <c r="J418" i="40"/>
  <c r="B418" i="40"/>
  <c r="B419" i="40" s="1"/>
  <c r="B420" i="40" s="1"/>
  <c r="B421" i="40" s="1"/>
  <c r="J417" i="40"/>
  <c r="J416" i="40"/>
  <c r="J415" i="40"/>
  <c r="J414" i="40"/>
  <c r="J413" i="40"/>
  <c r="J412" i="40"/>
  <c r="J411" i="40"/>
  <c r="J410" i="40"/>
  <c r="J409" i="40"/>
  <c r="J401" i="40"/>
  <c r="J400" i="40"/>
  <c r="J399" i="40"/>
  <c r="J398" i="40"/>
  <c r="B398" i="40"/>
  <c r="B399" i="40" s="1"/>
  <c r="B400" i="40" s="1"/>
  <c r="B401" i="40" s="1"/>
  <c r="J397" i="40"/>
  <c r="J396" i="40"/>
  <c r="J395" i="40"/>
  <c r="J394" i="40"/>
  <c r="J393" i="40"/>
  <c r="J392" i="40"/>
  <c r="J391" i="40"/>
  <c r="J390" i="40"/>
  <c r="J389" i="40"/>
  <c r="J388" i="40"/>
  <c r="J387" i="40"/>
  <c r="J379" i="40"/>
  <c r="J378" i="40"/>
  <c r="J377" i="40"/>
  <c r="J376" i="40"/>
  <c r="J375" i="40"/>
  <c r="J374" i="40"/>
  <c r="J367" i="40"/>
  <c r="J368" i="40" s="1"/>
  <c r="J359" i="40"/>
  <c r="J358" i="40"/>
  <c r="J357" i="40"/>
  <c r="J356" i="40"/>
  <c r="B356" i="40"/>
  <c r="B357" i="40" s="1"/>
  <c r="B358" i="40" s="1"/>
  <c r="B359" i="40" s="1"/>
  <c r="J355" i="40"/>
  <c r="J354" i="40"/>
  <c r="J353" i="40"/>
  <c r="J352" i="40"/>
  <c r="J351" i="40"/>
  <c r="J350" i="40"/>
  <c r="J349" i="40"/>
  <c r="J348" i="40"/>
  <c r="J347" i="40"/>
  <c r="J346" i="40"/>
  <c r="J345" i="40"/>
  <c r="J344" i="40"/>
  <c r="J343" i="40"/>
  <c r="J342" i="40"/>
  <c r="J341" i="40"/>
  <c r="J340" i="40"/>
  <c r="J339" i="40"/>
  <c r="J338" i="40"/>
  <c r="J337" i="40"/>
  <c r="J336" i="40"/>
  <c r="J335" i="40"/>
  <c r="J327" i="40"/>
  <c r="J326" i="40"/>
  <c r="J325" i="40"/>
  <c r="J324" i="40"/>
  <c r="J323" i="40"/>
  <c r="J322" i="40"/>
  <c r="J321" i="40"/>
  <c r="J320" i="40"/>
  <c r="J319" i="40"/>
  <c r="J318" i="40"/>
  <c r="J317" i="40"/>
  <c r="J316" i="40"/>
  <c r="J315" i="40"/>
  <c r="J314" i="40"/>
  <c r="J313" i="40"/>
  <c r="J312" i="40"/>
  <c r="J311" i="40"/>
  <c r="J310" i="40"/>
  <c r="J309" i="40"/>
  <c r="J308" i="40"/>
  <c r="J307" i="40"/>
  <c r="B307" i="40"/>
  <c r="B308" i="40" s="1"/>
  <c r="B309" i="40" s="1"/>
  <c r="B310" i="40" s="1"/>
  <c r="B311" i="40" s="1"/>
  <c r="B312" i="40" s="1"/>
  <c r="B313" i="40" s="1"/>
  <c r="B314" i="40" s="1"/>
  <c r="B315" i="40" s="1"/>
  <c r="B316" i="40" s="1"/>
  <c r="B317" i="40" s="1"/>
  <c r="B318" i="40" s="1"/>
  <c r="B319" i="40" s="1"/>
  <c r="B320" i="40" s="1"/>
  <c r="B321" i="40" s="1"/>
  <c r="B322" i="40" s="1"/>
  <c r="B323" i="40" s="1"/>
  <c r="B324" i="40" s="1"/>
  <c r="B325" i="40" s="1"/>
  <c r="B326" i="40" s="1"/>
  <c r="B327" i="40" s="1"/>
  <c r="J306" i="40"/>
  <c r="J298" i="40"/>
  <c r="J297" i="40"/>
  <c r="J296" i="40"/>
  <c r="J295" i="40"/>
  <c r="J300" i="40" s="1"/>
  <c r="J265" i="40"/>
  <c r="J267" i="40" s="1"/>
  <c r="J200" i="40"/>
  <c r="J199" i="40"/>
  <c r="J198" i="40"/>
  <c r="J197" i="40"/>
  <c r="B197" i="40"/>
  <c r="B198" i="40" s="1"/>
  <c r="B199" i="40" s="1"/>
  <c r="B200" i="40" s="1"/>
  <c r="J196" i="40"/>
  <c r="J195" i="40"/>
  <c r="J194" i="40"/>
  <c r="J193" i="40"/>
  <c r="J192" i="40"/>
  <c r="J191" i="40"/>
  <c r="J190" i="40"/>
  <c r="J189" i="40"/>
  <c r="J188" i="40"/>
  <c r="J187" i="40"/>
  <c r="J186" i="40"/>
  <c r="J185" i="40"/>
  <c r="J184" i="40"/>
  <c r="J183" i="40"/>
  <c r="J182" i="40"/>
  <c r="J181" i="40"/>
  <c r="J180" i="40"/>
  <c r="A176" i="40"/>
  <c r="A204" i="40" s="1"/>
  <c r="A210" i="40" s="1"/>
  <c r="A217" i="40" s="1"/>
  <c r="A224" i="40" s="1"/>
  <c r="A231" i="40" s="1"/>
  <c r="A238" i="40" s="1"/>
  <c r="A245" i="40" s="1"/>
  <c r="A252" i="40" s="1"/>
  <c r="A259" i="40" s="1"/>
  <c r="A269" i="40" s="1"/>
  <c r="A277" i="40" s="1"/>
  <c r="A283" i="40" s="1"/>
  <c r="A290" i="40" s="1"/>
  <c r="A302" i="40" s="1"/>
  <c r="A331" i="40" s="1"/>
  <c r="A363" i="40" s="1"/>
  <c r="A370" i="40" s="1"/>
  <c r="A383" i="40" s="1"/>
  <c r="A405" i="40" s="1"/>
  <c r="A425" i="40" s="1"/>
  <c r="A433" i="40" s="1"/>
  <c r="A441" i="40" s="1"/>
  <c r="A453" i="40" s="1"/>
  <c r="A464" i="40" s="1"/>
  <c r="J167" i="40"/>
  <c r="J166" i="40"/>
  <c r="J165" i="40"/>
  <c r="B165" i="40"/>
  <c r="B166" i="40" s="1"/>
  <c r="B167" i="40" s="1"/>
  <c r="J164" i="40"/>
  <c r="B164" i="40"/>
  <c r="J163" i="40"/>
  <c r="J162" i="40"/>
  <c r="J136" i="40"/>
  <c r="J135" i="40"/>
  <c r="J134" i="40"/>
  <c r="J133" i="40"/>
  <c r="B133" i="40"/>
  <c r="B134" i="40" s="1"/>
  <c r="B135" i="40" s="1"/>
  <c r="B136" i="40" s="1"/>
  <c r="J132" i="40"/>
  <c r="J131" i="40"/>
  <c r="J130" i="40"/>
  <c r="J129" i="40"/>
  <c r="J128" i="40"/>
  <c r="J127" i="40"/>
  <c r="J126" i="40"/>
  <c r="J125" i="40"/>
  <c r="J124" i="40"/>
  <c r="J123" i="40"/>
  <c r="J122" i="40"/>
  <c r="J121" i="40"/>
  <c r="J120" i="40"/>
  <c r="J119" i="40"/>
  <c r="J118" i="40"/>
  <c r="J117" i="40"/>
  <c r="J102" i="40"/>
  <c r="J101" i="40"/>
  <c r="J100" i="40"/>
  <c r="J99" i="40"/>
  <c r="B99" i="40"/>
  <c r="B100" i="40" s="1"/>
  <c r="B101" i="40" s="1"/>
  <c r="B102" i="40" s="1"/>
  <c r="J98" i="40"/>
  <c r="J97" i="40"/>
  <c r="J96" i="40"/>
  <c r="J95" i="40"/>
  <c r="J94" i="40"/>
  <c r="J93" i="40"/>
  <c r="J92" i="40"/>
  <c r="J91" i="40"/>
  <c r="J90" i="40"/>
  <c r="J89" i="40"/>
  <c r="J88" i="40"/>
  <c r="J87" i="40"/>
  <c r="J86" i="40"/>
  <c r="J78" i="40"/>
  <c r="J77" i="40"/>
  <c r="J76" i="40"/>
  <c r="J75" i="40"/>
  <c r="B75" i="40"/>
  <c r="B76" i="40" s="1"/>
  <c r="B77" i="40" s="1"/>
  <c r="B78" i="40" s="1"/>
  <c r="J74" i="40"/>
  <c r="J73" i="40"/>
  <c r="J72" i="40"/>
  <c r="J71" i="40"/>
  <c r="J70" i="40"/>
  <c r="J69" i="40"/>
  <c r="J68" i="40"/>
  <c r="J67" i="40"/>
  <c r="J66" i="40"/>
  <c r="J65" i="40"/>
  <c r="J64" i="40"/>
  <c r="J63" i="40"/>
  <c r="J62" i="40"/>
  <c r="J61" i="40"/>
  <c r="J60" i="40"/>
  <c r="J59" i="40"/>
  <c r="J58" i="40"/>
  <c r="J49" i="40"/>
  <c r="J48" i="40"/>
  <c r="J47" i="40"/>
  <c r="J46" i="40"/>
  <c r="B46" i="40"/>
  <c r="B47" i="40" s="1"/>
  <c r="B48" i="40" s="1"/>
  <c r="B49" i="40" s="1"/>
  <c r="J45" i="40"/>
  <c r="J44" i="40"/>
  <c r="J37" i="40"/>
  <c r="J36" i="40"/>
  <c r="J35" i="40"/>
  <c r="J34" i="40"/>
  <c r="B34" i="40"/>
  <c r="B35" i="40" s="1"/>
  <c r="B36" i="40" s="1"/>
  <c r="B37" i="40" s="1"/>
  <c r="J33" i="40"/>
  <c r="J32" i="40"/>
  <c r="J31" i="40"/>
  <c r="J30" i="40"/>
  <c r="J29" i="40"/>
  <c r="J28" i="40"/>
  <c r="J27" i="40"/>
  <c r="J26" i="40"/>
  <c r="J25" i="40"/>
  <c r="J24" i="40"/>
  <c r="J23" i="40"/>
  <c r="J22" i="40"/>
  <c r="J21" i="40"/>
  <c r="J20" i="40"/>
  <c r="J19" i="40"/>
  <c r="J18" i="40"/>
  <c r="J17" i="40"/>
  <c r="J16" i="40"/>
  <c r="J15" i="40"/>
  <c r="J14" i="40"/>
  <c r="J338" i="39"/>
  <c r="B338" i="39"/>
  <c r="J337" i="39"/>
  <c r="B337" i="39"/>
  <c r="J336" i="39"/>
  <c r="J340" i="39" s="1"/>
  <c r="J328" i="39"/>
  <c r="J327" i="39"/>
  <c r="B327" i="39"/>
  <c r="B328" i="39" s="1"/>
  <c r="J326" i="39"/>
  <c r="J294" i="39"/>
  <c r="J291" i="39"/>
  <c r="J285" i="39"/>
  <c r="J284" i="39"/>
  <c r="J283" i="39"/>
  <c r="J282" i="39"/>
  <c r="B282" i="39"/>
  <c r="B283" i="39" s="1"/>
  <c r="B284" i="39" s="1"/>
  <c r="B285" i="39" s="1"/>
  <c r="J281" i="39"/>
  <c r="J271" i="39"/>
  <c r="J270" i="39"/>
  <c r="B270" i="39"/>
  <c r="B271" i="39" s="1"/>
  <c r="J269" i="39"/>
  <c r="J272" i="39" s="1"/>
  <c r="F274" i="39" s="1"/>
  <c r="J274" i="39" s="1"/>
  <c r="J258" i="39"/>
  <c r="J257" i="39"/>
  <c r="B257" i="39"/>
  <c r="B258" i="39" s="1"/>
  <c r="J256" i="39"/>
  <c r="J248" i="39"/>
  <c r="J249" i="39" s="1"/>
  <c r="J240" i="39"/>
  <c r="B240" i="39"/>
  <c r="J239" i="39"/>
  <c r="B239" i="39"/>
  <c r="J238" i="39"/>
  <c r="B238" i="39"/>
  <c r="J237" i="39"/>
  <c r="J242" i="39" s="1"/>
  <c r="A233" i="39"/>
  <c r="A244" i="39" s="1"/>
  <c r="A251" i="39" s="1"/>
  <c r="A264" i="39" s="1"/>
  <c r="A277" i="39" s="1"/>
  <c r="A289" i="39" s="1"/>
  <c r="A317" i="39" s="1"/>
  <c r="J229" i="39"/>
  <c r="J228" i="39"/>
  <c r="J231" i="39" s="1"/>
  <c r="J220" i="39"/>
  <c r="J219" i="39"/>
  <c r="J218" i="39"/>
  <c r="J217" i="39"/>
  <c r="B217" i="39"/>
  <c r="B218" i="39" s="1"/>
  <c r="B219" i="39" s="1"/>
  <c r="B220" i="39" s="1"/>
  <c r="J216" i="39"/>
  <c r="J215" i="39"/>
  <c r="J214" i="39"/>
  <c r="J206" i="39"/>
  <c r="J205" i="39"/>
  <c r="J204" i="39"/>
  <c r="J196" i="39"/>
  <c r="J195" i="39"/>
  <c r="J194" i="39"/>
  <c r="J193" i="39"/>
  <c r="J192" i="39"/>
  <c r="J191" i="39"/>
  <c r="J176" i="39"/>
  <c r="J175" i="39"/>
  <c r="J174" i="39"/>
  <c r="J173" i="39"/>
  <c r="J165" i="39"/>
  <c r="J164" i="39"/>
  <c r="J167" i="39" s="1"/>
  <c r="J156" i="39"/>
  <c r="J155" i="39"/>
  <c r="J154" i="39"/>
  <c r="J158" i="39" s="1"/>
  <c r="J146" i="39"/>
  <c r="J145" i="39"/>
  <c r="J144" i="39"/>
  <c r="J143" i="39"/>
  <c r="J142" i="39"/>
  <c r="J141" i="39"/>
  <c r="J140" i="39"/>
  <c r="J139" i="39"/>
  <c r="J138" i="39"/>
  <c r="J137" i="39"/>
  <c r="J136" i="39"/>
  <c r="J121" i="39"/>
  <c r="J120" i="39"/>
  <c r="J119" i="39"/>
  <c r="J118" i="39"/>
  <c r="J117" i="39"/>
  <c r="J116" i="39"/>
  <c r="J115" i="39"/>
  <c r="J114" i="39"/>
  <c r="J106" i="39"/>
  <c r="J105" i="39"/>
  <c r="J104" i="39"/>
  <c r="J103" i="39"/>
  <c r="J95" i="39"/>
  <c r="J94" i="39"/>
  <c r="J93" i="39"/>
  <c r="J92" i="39"/>
  <c r="J91" i="39"/>
  <c r="J90" i="39"/>
  <c r="J89" i="39"/>
  <c r="J88" i="39"/>
  <c r="B88" i="39"/>
  <c r="B89" i="39" s="1"/>
  <c r="B90" i="39" s="1"/>
  <c r="B91" i="39" s="1"/>
  <c r="B92" i="39" s="1"/>
  <c r="B93" i="39" s="1"/>
  <c r="B94" i="39" s="1"/>
  <c r="B95" i="39" s="1"/>
  <c r="J87" i="39"/>
  <c r="J86" i="39"/>
  <c r="J85" i="39"/>
  <c r="J84" i="39"/>
  <c r="J83" i="39"/>
  <c r="J82" i="39"/>
  <c r="J81" i="39"/>
  <c r="J80" i="39"/>
  <c r="J79" i="39"/>
  <c r="J78" i="39"/>
  <c r="J77" i="39"/>
  <c r="J76" i="39"/>
  <c r="J75" i="39"/>
  <c r="J74" i="39"/>
  <c r="J73" i="39"/>
  <c r="J72" i="39"/>
  <c r="J71" i="39"/>
  <c r="J70" i="39"/>
  <c r="J69" i="39"/>
  <c r="J68" i="39"/>
  <c r="J67" i="39"/>
  <c r="J66" i="39"/>
  <c r="J65" i="39"/>
  <c r="J57" i="39"/>
  <c r="J56" i="39"/>
  <c r="J55" i="39"/>
  <c r="J54" i="39"/>
  <c r="B54" i="39"/>
  <c r="B55" i="39" s="1"/>
  <c r="B56" i="39" s="1"/>
  <c r="B57" i="39" s="1"/>
  <c r="J53" i="39"/>
  <c r="J52" i="39"/>
  <c r="J51" i="39"/>
  <c r="J50" i="39"/>
  <c r="J49" i="39"/>
  <c r="J48" i="39"/>
  <c r="J47" i="39"/>
  <c r="J46" i="39"/>
  <c r="J45" i="39"/>
  <c r="J44" i="39"/>
  <c r="J43" i="39"/>
  <c r="J42" i="39"/>
  <c r="J33" i="39"/>
  <c r="J32" i="39"/>
  <c r="J31" i="39"/>
  <c r="J30" i="39"/>
  <c r="B30" i="39"/>
  <c r="B31" i="39" s="1"/>
  <c r="B32" i="39" s="1"/>
  <c r="B33" i="39" s="1"/>
  <c r="J29" i="39"/>
  <c r="J28" i="39"/>
  <c r="J27" i="39"/>
  <c r="J26" i="39"/>
  <c r="J25" i="39"/>
  <c r="J24" i="39"/>
  <c r="J23" i="39"/>
  <c r="J22" i="39"/>
  <c r="J21" i="39"/>
  <c r="J20" i="39"/>
  <c r="J19" i="39"/>
  <c r="J18" i="39"/>
  <c r="J17" i="39"/>
  <c r="J16" i="39"/>
  <c r="J15" i="39"/>
  <c r="J7" i="39"/>
  <c r="J8" i="39" s="1"/>
  <c r="J173" i="38"/>
  <c r="J172" i="38"/>
  <c r="J171" i="38"/>
  <c r="J170" i="38"/>
  <c r="B170" i="38"/>
  <c r="B171" i="38" s="1"/>
  <c r="B172" i="38" s="1"/>
  <c r="B173" i="38" s="1"/>
  <c r="J169" i="38"/>
  <c r="J168" i="38"/>
  <c r="J167" i="38"/>
  <c r="J166" i="38"/>
  <c r="J165" i="38"/>
  <c r="J164" i="38"/>
  <c r="J163" i="38"/>
  <c r="J162" i="38"/>
  <c r="J161" i="38"/>
  <c r="J160" i="38"/>
  <c r="J159" i="38"/>
  <c r="J175" i="38" s="1"/>
  <c r="J151" i="38"/>
  <c r="J150" i="38"/>
  <c r="J149" i="38"/>
  <c r="J148" i="38"/>
  <c r="B148" i="38"/>
  <c r="B149" i="38" s="1"/>
  <c r="B150" i="38" s="1"/>
  <c r="B151" i="38" s="1"/>
  <c r="J147" i="38"/>
  <c r="J146" i="38"/>
  <c r="J145" i="38"/>
  <c r="J144" i="38"/>
  <c r="J143" i="38"/>
  <c r="J142" i="38"/>
  <c r="J141" i="38"/>
  <c r="J140" i="38"/>
  <c r="J139" i="38"/>
  <c r="J138" i="38"/>
  <c r="J137" i="38"/>
  <c r="J136" i="38"/>
  <c r="J135" i="38"/>
  <c r="J134" i="38"/>
  <c r="J133" i="38"/>
  <c r="J125" i="38"/>
  <c r="J124" i="38"/>
  <c r="J123" i="38"/>
  <c r="J115" i="38"/>
  <c r="J114" i="38"/>
  <c r="J113" i="38"/>
  <c r="J112" i="38"/>
  <c r="B112" i="38"/>
  <c r="B113" i="38" s="1"/>
  <c r="B114" i="38" s="1"/>
  <c r="B115" i="38" s="1"/>
  <c r="J111" i="38"/>
  <c r="J110" i="38"/>
  <c r="J109" i="38"/>
  <c r="J108" i="38"/>
  <c r="J107" i="38"/>
  <c r="J106" i="38"/>
  <c r="J105" i="38"/>
  <c r="J104" i="38"/>
  <c r="J103" i="38"/>
  <c r="J102" i="38"/>
  <c r="J101" i="38"/>
  <c r="J100" i="38"/>
  <c r="J99" i="38"/>
  <c r="J98" i="38"/>
  <c r="J97" i="38"/>
  <c r="J90" i="38"/>
  <c r="J91" i="38" s="1"/>
  <c r="J82" i="38"/>
  <c r="J81" i="38"/>
  <c r="J80" i="38"/>
  <c r="J79" i="38"/>
  <c r="J78" i="38"/>
  <c r="J77" i="38"/>
  <c r="B77" i="38"/>
  <c r="B78" i="38" s="1"/>
  <c r="B79" i="38" s="1"/>
  <c r="B80" i="38" s="1"/>
  <c r="B81" i="38" s="1"/>
  <c r="B82" i="38" s="1"/>
  <c r="J76" i="38"/>
  <c r="J67" i="38"/>
  <c r="J66" i="38"/>
  <c r="J65" i="38"/>
  <c r="J64" i="38"/>
  <c r="J63" i="38"/>
  <c r="J62" i="38"/>
  <c r="B62" i="38"/>
  <c r="B63" i="38" s="1"/>
  <c r="B64" i="38" s="1"/>
  <c r="B65" i="38" s="1"/>
  <c r="B66" i="38" s="1"/>
  <c r="B67" i="38" s="1"/>
  <c r="J61" i="38"/>
  <c r="J53" i="38"/>
  <c r="J52" i="38"/>
  <c r="J51" i="38"/>
  <c r="B51" i="38"/>
  <c r="B52" i="38" s="1"/>
  <c r="B53" i="38" s="1"/>
  <c r="J50" i="38"/>
  <c r="B50" i="38"/>
  <c r="J49" i="38"/>
  <c r="J48" i="38"/>
  <c r="J47" i="38"/>
  <c r="J46" i="38"/>
  <c r="J45" i="38"/>
  <c r="J44" i="38"/>
  <c r="J43" i="38"/>
  <c r="J42" i="38"/>
  <c r="J41" i="38"/>
  <c r="J40" i="38"/>
  <c r="J39" i="38"/>
  <c r="J38" i="38"/>
  <c r="J37" i="38"/>
  <c r="J36" i="38"/>
  <c r="J35" i="38"/>
  <c r="J27" i="38"/>
  <c r="J26" i="38"/>
  <c r="J25" i="38"/>
  <c r="B25" i="38"/>
  <c r="B26" i="38" s="1"/>
  <c r="B27" i="38" s="1"/>
  <c r="J24" i="38"/>
  <c r="B24" i="38"/>
  <c r="J23" i="38"/>
  <c r="J22" i="38"/>
  <c r="J21" i="38"/>
  <c r="J20" i="38"/>
  <c r="J19" i="38"/>
  <c r="J18" i="38"/>
  <c r="J17" i="38"/>
  <c r="J16" i="38"/>
  <c r="J15" i="38"/>
  <c r="J14" i="38"/>
  <c r="J13" i="38"/>
  <c r="J12" i="38"/>
  <c r="J11" i="38"/>
  <c r="J10" i="38"/>
  <c r="J9" i="38"/>
  <c r="J8" i="38"/>
  <c r="J29" i="38" l="1"/>
  <c r="J127" i="38"/>
  <c r="J35" i="39"/>
  <c r="J123" i="39"/>
  <c r="J148" i="39"/>
  <c r="J178" i="39"/>
  <c r="J403" i="40"/>
  <c r="J423" i="40"/>
  <c r="J104" i="40"/>
  <c r="J68" i="38"/>
  <c r="F70" i="38" s="1"/>
  <c r="J84" i="38"/>
  <c r="J153" i="38"/>
  <c r="J208" i="39"/>
  <c r="J259" i="39"/>
  <c r="F261" i="39" s="1"/>
  <c r="J261" i="39" s="1"/>
  <c r="J287" i="39"/>
  <c r="J330" i="39"/>
  <c r="J202" i="40"/>
  <c r="J381" i="40"/>
  <c r="J534" i="40"/>
  <c r="J169" i="40"/>
  <c r="J117" i="38"/>
  <c r="J59" i="39"/>
  <c r="J39" i="40"/>
  <c r="J53" i="40" s="1"/>
  <c r="J80" i="40"/>
  <c r="J603" i="40"/>
  <c r="J97" i="39"/>
  <c r="J108" i="39"/>
  <c r="J198" i="39"/>
  <c r="J51" i="40"/>
  <c r="J138" i="40"/>
  <c r="J55" i="38"/>
  <c r="J222" i="39"/>
  <c r="J329" i="40"/>
  <c r="F361" i="40"/>
  <c r="J361" i="40" s="1"/>
  <c r="J462" i="40"/>
  <c r="J518" i="40"/>
  <c r="J587" i="40"/>
  <c r="J40" i="41"/>
  <c r="J42" i="41"/>
  <c r="J41" i="41"/>
  <c r="P41" i="41" s="1"/>
  <c r="V41" i="41" s="1"/>
  <c r="J617" i="40"/>
  <c r="E38" i="2"/>
  <c r="E56" i="2"/>
  <c r="E75" i="2"/>
  <c r="K22" i="24" s="1"/>
  <c r="W21" i="24" s="1"/>
  <c r="D49" i="24" s="1"/>
  <c r="M49" i="24" l="1"/>
  <c r="R49" i="24"/>
  <c r="I49" i="24"/>
  <c r="H50" i="24"/>
  <c r="G44" i="37"/>
  <c r="G43" i="37"/>
  <c r="G45" i="37" s="1"/>
  <c r="G34" i="37"/>
  <c r="G33" i="37"/>
  <c r="E23" i="37"/>
  <c r="E15" i="37"/>
  <c r="E14" i="37"/>
  <c r="E13" i="37"/>
  <c r="E12" i="37"/>
  <c r="E11" i="37"/>
  <c r="E10" i="37"/>
  <c r="E9" i="37"/>
  <c r="E25" i="37" l="1"/>
  <c r="G9" i="9" s="1"/>
  <c r="E16" i="37"/>
  <c r="G267" i="9"/>
  <c r="G35" i="37"/>
  <c r="G271" i="9"/>
  <c r="G6" i="9"/>
  <c r="K6" i="9" s="1"/>
  <c r="I1" i="35"/>
  <c r="I1" i="36"/>
  <c r="I1" i="6"/>
  <c r="J27" i="27" l="1"/>
  <c r="J28" i="27"/>
  <c r="J29" i="27"/>
  <c r="J30" i="27"/>
  <c r="J26" i="27"/>
  <c r="J12" i="34" l="1"/>
  <c r="J10" i="34"/>
  <c r="J21" i="32"/>
  <c r="J26" i="31"/>
  <c r="J26" i="29"/>
  <c r="J50" i="26"/>
  <c r="J49" i="26"/>
  <c r="J48" i="26"/>
  <c r="J36" i="7" l="1"/>
  <c r="J35" i="7"/>
  <c r="J38" i="7" s="1"/>
  <c r="J27" i="7"/>
  <c r="J26" i="7"/>
  <c r="J25" i="7"/>
  <c r="J24" i="7"/>
  <c r="J23" i="7"/>
  <c r="J22" i="7"/>
  <c r="J21" i="7"/>
  <c r="J20" i="7"/>
  <c r="J19" i="7"/>
  <c r="J18" i="7"/>
  <c r="J10" i="7"/>
  <c r="J9" i="7"/>
  <c r="J8" i="7"/>
  <c r="J7" i="7"/>
  <c r="J12" i="7" s="1"/>
  <c r="J29" i="7" l="1"/>
  <c r="J42" i="7"/>
  <c r="J97" i="36"/>
  <c r="J99" i="36" s="1"/>
  <c r="J89" i="36"/>
  <c r="J91" i="36" s="1"/>
  <c r="J81" i="36"/>
  <c r="J80" i="36"/>
  <c r="J83" i="36" s="1"/>
  <c r="J72" i="36"/>
  <c r="J71" i="36"/>
  <c r="J70" i="36"/>
  <c r="J69" i="36"/>
  <c r="J68" i="36"/>
  <c r="J58" i="36"/>
  <c r="J57" i="36"/>
  <c r="J56" i="36"/>
  <c r="J55" i="36"/>
  <c r="J59" i="36" s="1"/>
  <c r="J50" i="36"/>
  <c r="J51" i="36" s="1"/>
  <c r="F53" i="36" s="1"/>
  <c r="J43" i="36"/>
  <c r="J42" i="36"/>
  <c r="J45" i="36" s="1"/>
  <c r="J33" i="36"/>
  <c r="J32" i="36"/>
  <c r="J31" i="36"/>
  <c r="J30" i="36"/>
  <c r="J29" i="36"/>
  <c r="J28" i="36"/>
  <c r="J27" i="36"/>
  <c r="J26" i="36"/>
  <c r="J25" i="36"/>
  <c r="J24" i="36"/>
  <c r="J23" i="36"/>
  <c r="J22" i="36"/>
  <c r="J21" i="36"/>
  <c r="J20" i="36"/>
  <c r="J19" i="36"/>
  <c r="J18" i="36"/>
  <c r="J17" i="36"/>
  <c r="J16" i="36"/>
  <c r="J15" i="36"/>
  <c r="J7" i="36"/>
  <c r="J35" i="36" l="1"/>
  <c r="J74" i="36"/>
  <c r="J144" i="14"/>
  <c r="J143" i="14"/>
  <c r="J142" i="14"/>
  <c r="J141" i="14"/>
  <c r="J140" i="14"/>
  <c r="J139" i="14"/>
  <c r="J138" i="14"/>
  <c r="J137" i="14"/>
  <c r="J136" i="14"/>
  <c r="J135" i="14"/>
  <c r="J134" i="14"/>
  <c r="J133" i="14"/>
  <c r="J146" i="14" s="1"/>
  <c r="J111" i="14"/>
  <c r="F113" i="14" s="1"/>
  <c r="J116" i="14"/>
  <c r="J115" i="14"/>
  <c r="J125" i="14"/>
  <c r="J124" i="14"/>
  <c r="J123" i="14"/>
  <c r="J122" i="14"/>
  <c r="J121" i="14"/>
  <c r="J120" i="14"/>
  <c r="J119" i="14"/>
  <c r="J118" i="14"/>
  <c r="J117" i="14"/>
  <c r="J95" i="14"/>
  <c r="J94" i="14"/>
  <c r="J93" i="14"/>
  <c r="J92" i="14"/>
  <c r="J91" i="14"/>
  <c r="J90" i="14"/>
  <c r="J89" i="14"/>
  <c r="J88" i="14"/>
  <c r="J87" i="14"/>
  <c r="J86" i="14"/>
  <c r="J85" i="14"/>
  <c r="J77" i="14"/>
  <c r="J76" i="14"/>
  <c r="J75" i="14"/>
  <c r="J74" i="14"/>
  <c r="J73" i="14"/>
  <c r="J72" i="14"/>
  <c r="J71" i="14"/>
  <c r="J70" i="14"/>
  <c r="J69" i="14"/>
  <c r="J68" i="14"/>
  <c r="J67" i="14"/>
  <c r="J66" i="14"/>
  <c r="J65" i="14"/>
  <c r="J64" i="14"/>
  <c r="J63" i="14"/>
  <c r="J55" i="14"/>
  <c r="J54" i="14"/>
  <c r="J53" i="14"/>
  <c r="J52" i="14"/>
  <c r="J51" i="14"/>
  <c r="J50" i="14"/>
  <c r="J49" i="14"/>
  <c r="J48" i="14"/>
  <c r="J47" i="14"/>
  <c r="J46" i="14"/>
  <c r="J45" i="14"/>
  <c r="J37" i="14"/>
  <c r="J36" i="14"/>
  <c r="J35" i="14"/>
  <c r="J34" i="14"/>
  <c r="J33" i="14"/>
  <c r="J32" i="14"/>
  <c r="J31" i="14"/>
  <c r="J30" i="14"/>
  <c r="J29" i="14"/>
  <c r="J28" i="14"/>
  <c r="J27" i="14"/>
  <c r="J26" i="14"/>
  <c r="J25" i="14"/>
  <c r="J24" i="14"/>
  <c r="J23" i="14"/>
  <c r="J39" i="14" s="1"/>
  <c r="J15" i="14"/>
  <c r="J14" i="14"/>
  <c r="J13" i="14"/>
  <c r="J12" i="14"/>
  <c r="J11" i="14"/>
  <c r="J10" i="14"/>
  <c r="J9" i="14"/>
  <c r="J8" i="14"/>
  <c r="J7" i="14"/>
  <c r="J6" i="14"/>
  <c r="J5" i="14"/>
  <c r="J97" i="14" l="1"/>
  <c r="J79" i="14"/>
  <c r="J17" i="14"/>
  <c r="J57" i="14"/>
  <c r="J232" i="3" l="1"/>
  <c r="B228" i="3"/>
  <c r="B229" i="3" s="1"/>
  <c r="B230" i="3" s="1"/>
  <c r="B231" i="3" s="1"/>
  <c r="B232" i="3" s="1"/>
  <c r="B233" i="3" s="1"/>
  <c r="J218" i="3"/>
  <c r="B211" i="3"/>
  <c r="B212" i="3" s="1"/>
  <c r="B213" i="3" s="1"/>
  <c r="B214" i="3" s="1"/>
  <c r="B215" i="3" s="1"/>
  <c r="B216" i="3" s="1"/>
  <c r="B217" i="3" s="1"/>
  <c r="B218" i="3" s="1"/>
  <c r="B219" i="3" s="1"/>
  <c r="B172" i="3"/>
  <c r="B173" i="3" s="1"/>
  <c r="B174" i="3" s="1"/>
  <c r="B175" i="3" s="1"/>
  <c r="B176" i="3" s="1"/>
  <c r="B177" i="3" s="1"/>
  <c r="B178" i="3" s="1"/>
  <c r="B179" i="3" s="1"/>
  <c r="B180" i="3" s="1"/>
  <c r="J179" i="3"/>
  <c r="J161" i="3"/>
  <c r="J162" i="3"/>
  <c r="J163" i="3"/>
  <c r="J159" i="3"/>
  <c r="J160" i="3"/>
  <c r="B156" i="3"/>
  <c r="B157" i="3" s="1"/>
  <c r="B158" i="3" s="1"/>
  <c r="B159" i="3" s="1"/>
  <c r="B160" i="3" s="1"/>
  <c r="B161" i="3" s="1"/>
  <c r="B162" i="3" s="1"/>
  <c r="B163" i="3" s="1"/>
  <c r="B155" i="3"/>
  <c r="J107" i="3"/>
  <c r="B60" i="3"/>
  <c r="B61" i="3" s="1"/>
  <c r="B62" i="3" s="1"/>
  <c r="B63" i="3" s="1"/>
  <c r="B64" i="3" s="1"/>
  <c r="B65" i="3" s="1"/>
  <c r="B66" i="3" s="1"/>
  <c r="J51" i="3"/>
  <c r="J28" i="3"/>
  <c r="B28" i="3"/>
  <c r="I22" i="12" l="1"/>
  <c r="K261" i="9" l="1"/>
  <c r="K260" i="9"/>
  <c r="L229" i="9"/>
  <c r="K229" i="9"/>
  <c r="L228" i="9"/>
  <c r="K228" i="9"/>
  <c r="L205" i="9"/>
  <c r="K205" i="9"/>
  <c r="L204" i="9"/>
  <c r="K204" i="9"/>
  <c r="K148" i="9"/>
  <c r="L148" i="9"/>
  <c r="L147" i="9"/>
  <c r="K147" i="9"/>
  <c r="L146" i="9"/>
  <c r="K146" i="9"/>
  <c r="L145" i="9"/>
  <c r="K145" i="9"/>
  <c r="L144" i="9"/>
  <c r="K144" i="9"/>
  <c r="L143" i="9"/>
  <c r="K143" i="9"/>
  <c r="L142" i="9"/>
  <c r="K142" i="9"/>
  <c r="L141" i="9"/>
  <c r="K141" i="9"/>
  <c r="L140" i="9"/>
  <c r="K140" i="9"/>
  <c r="L139" i="9"/>
  <c r="K139" i="9"/>
  <c r="J60" i="35" l="1"/>
  <c r="J59" i="35"/>
  <c r="J62" i="35" s="1"/>
  <c r="J58" i="35"/>
  <c r="J51" i="35"/>
  <c r="J53" i="35" s="1"/>
  <c r="J43" i="35"/>
  <c r="J42" i="35"/>
  <c r="J41" i="35"/>
  <c r="J40" i="35"/>
  <c r="J39" i="35"/>
  <c r="J38" i="35"/>
  <c r="J37" i="35"/>
  <c r="J36" i="35"/>
  <c r="J35" i="35"/>
  <c r="J34" i="35"/>
  <c r="J33" i="35"/>
  <c r="J32" i="35"/>
  <c r="J23" i="35"/>
  <c r="J22" i="35"/>
  <c r="J21" i="35"/>
  <c r="J20" i="35"/>
  <c r="J19" i="35"/>
  <c r="J18" i="35"/>
  <c r="J17" i="35"/>
  <c r="J16" i="35"/>
  <c r="J15" i="35"/>
  <c r="J14" i="35"/>
  <c r="J13" i="35"/>
  <c r="J8" i="35"/>
  <c r="J9" i="35" s="1"/>
  <c r="F11" i="35" s="1"/>
  <c r="J45" i="35" l="1"/>
  <c r="K259" i="9" l="1"/>
  <c r="B33" i="6" l="1"/>
  <c r="J14" i="6"/>
  <c r="J20" i="32" l="1"/>
  <c r="I1" i="33" l="1"/>
  <c r="I1" i="34"/>
  <c r="I1" i="32"/>
  <c r="I1" i="29"/>
  <c r="I1" i="27"/>
  <c r="I1" i="26"/>
  <c r="I1" i="3" l="1"/>
  <c r="C54" i="23" l="1"/>
  <c r="K36" i="1"/>
  <c r="K37" i="1"/>
  <c r="K38" i="1"/>
  <c r="K39" i="1"/>
  <c r="K40" i="1"/>
  <c r="K41" i="1"/>
  <c r="J9" i="34"/>
  <c r="J7" i="34"/>
  <c r="J14" i="34" s="1"/>
  <c r="J18" i="32"/>
  <c r="J17" i="32"/>
  <c r="J16" i="32"/>
  <c r="J15" i="32"/>
  <c r="J14" i="32"/>
  <c r="J12" i="32"/>
  <c r="J11" i="32"/>
  <c r="J10" i="32"/>
  <c r="J9" i="32"/>
  <c r="J7" i="32"/>
  <c r="J25" i="31"/>
  <c r="J25" i="29"/>
  <c r="J24" i="29"/>
  <c r="J23" i="29"/>
  <c r="J22" i="29"/>
  <c r="J20" i="29"/>
  <c r="J19" i="29"/>
  <c r="J18" i="29"/>
  <c r="J17" i="29"/>
  <c r="J16" i="29"/>
  <c r="J15" i="29"/>
  <c r="J14" i="29"/>
  <c r="J13" i="29"/>
  <c r="J12" i="29"/>
  <c r="J11" i="29"/>
  <c r="J10" i="29"/>
  <c r="J9" i="29"/>
  <c r="J8" i="29"/>
  <c r="J25" i="27"/>
  <c r="J24" i="27"/>
  <c r="J23" i="27"/>
  <c r="J22" i="27"/>
  <c r="J21" i="27"/>
  <c r="J20" i="27"/>
  <c r="J19" i="27"/>
  <c r="J18" i="27"/>
  <c r="J17" i="27"/>
  <c r="J16" i="27"/>
  <c r="J15" i="27"/>
  <c r="J14" i="27"/>
  <c r="J13" i="27"/>
  <c r="J12" i="27"/>
  <c r="J11" i="27"/>
  <c r="J10" i="27"/>
  <c r="J9" i="27"/>
  <c r="J8" i="27"/>
  <c r="J33" i="27" s="1"/>
  <c r="J47" i="26"/>
  <c r="J46" i="26"/>
  <c r="J45" i="26"/>
  <c r="J13" i="25"/>
  <c r="J12" i="25"/>
  <c r="J11" i="25"/>
  <c r="J10" i="25"/>
  <c r="J9" i="25"/>
  <c r="J8" i="25"/>
  <c r="J7" i="25"/>
  <c r="J23" i="32" l="1"/>
  <c r="K34" i="1" s="1"/>
  <c r="J28" i="29"/>
  <c r="J15" i="25"/>
  <c r="K26" i="1" s="1"/>
  <c r="K31" i="1"/>
  <c r="K28" i="1"/>
  <c r="K35" i="1"/>
  <c r="K258" i="9"/>
  <c r="L227" i="9"/>
  <c r="K227" i="9"/>
  <c r="L226" i="9"/>
  <c r="K226" i="9"/>
  <c r="L203" i="9"/>
  <c r="K203" i="9"/>
  <c r="L202" i="9"/>
  <c r="K202" i="9"/>
  <c r="L138" i="9"/>
  <c r="K138" i="9"/>
  <c r="L137" i="9"/>
  <c r="K137" i="9"/>
  <c r="L136" i="9"/>
  <c r="K136" i="9"/>
  <c r="L135" i="9"/>
  <c r="K135" i="9"/>
  <c r="L134" i="9"/>
  <c r="K134" i="9"/>
  <c r="L133" i="9"/>
  <c r="K133" i="9"/>
  <c r="L132" i="9"/>
  <c r="K132" i="9"/>
  <c r="L131" i="9"/>
  <c r="K131" i="9"/>
  <c r="L130" i="9"/>
  <c r="K130" i="9"/>
  <c r="L129" i="9"/>
  <c r="K129" i="9"/>
  <c r="I21" i="12" l="1"/>
  <c r="I8" i="12"/>
  <c r="I20" i="12"/>
  <c r="I19" i="12"/>
  <c r="I18" i="12"/>
  <c r="I17" i="12"/>
  <c r="I16" i="12"/>
  <c r="I15" i="12"/>
  <c r="I14" i="12"/>
  <c r="I13" i="12"/>
  <c r="I12" i="12"/>
  <c r="I11" i="12"/>
  <c r="I10" i="12"/>
  <c r="I9" i="12"/>
  <c r="I24" i="12" l="1"/>
  <c r="J231" i="3"/>
  <c r="J219" i="3"/>
  <c r="J217" i="3"/>
  <c r="J180" i="3"/>
  <c r="J178" i="3"/>
  <c r="I1" i="8" l="1"/>
  <c r="K14" i="1"/>
  <c r="J1" i="9" l="1"/>
  <c r="AE2" i="22" l="1"/>
  <c r="J23" i="31" l="1"/>
  <c r="I1" i="31"/>
  <c r="J41" i="26"/>
  <c r="J40" i="26"/>
  <c r="J39" i="26"/>
  <c r="K275" i="9" l="1"/>
  <c r="K257" i="9"/>
  <c r="K256" i="9"/>
  <c r="K255" i="9"/>
  <c r="K254" i="9"/>
  <c r="K253" i="9"/>
  <c r="K252" i="9"/>
  <c r="K251" i="9"/>
  <c r="K250" i="9"/>
  <c r="K249" i="9"/>
  <c r="K248" i="9"/>
  <c r="K247" i="9"/>
  <c r="K246" i="9"/>
  <c r="K245" i="9"/>
  <c r="K244" i="9"/>
  <c r="K243" i="9"/>
  <c r="K242" i="9"/>
  <c r="K241" i="9"/>
  <c r="K240" i="9"/>
  <c r="K239" i="9"/>
  <c r="K238" i="9"/>
  <c r="L225" i="9"/>
  <c r="K225" i="9"/>
  <c r="L224" i="9"/>
  <c r="K224" i="9"/>
  <c r="L223" i="9"/>
  <c r="K223" i="9"/>
  <c r="L222" i="9"/>
  <c r="K222" i="9"/>
  <c r="L221" i="9"/>
  <c r="K221" i="9"/>
  <c r="L220" i="9"/>
  <c r="K220" i="9"/>
  <c r="L219" i="9"/>
  <c r="K219" i="9"/>
  <c r="L218" i="9"/>
  <c r="K218" i="9"/>
  <c r="L217" i="9"/>
  <c r="K217" i="9"/>
  <c r="L216" i="9"/>
  <c r="K216" i="9"/>
  <c r="L215" i="9"/>
  <c r="K215" i="9"/>
  <c r="L214" i="9"/>
  <c r="K214" i="9"/>
  <c r="L213" i="9"/>
  <c r="K213" i="9"/>
  <c r="L212" i="9"/>
  <c r="K212" i="9"/>
  <c r="L211" i="9"/>
  <c r="K211" i="9"/>
  <c r="L201" i="9"/>
  <c r="K201" i="9"/>
  <c r="L200" i="9"/>
  <c r="K200" i="9"/>
  <c r="L199" i="9"/>
  <c r="K199" i="9"/>
  <c r="L198" i="9"/>
  <c r="K198" i="9"/>
  <c r="L197" i="9"/>
  <c r="K197" i="9"/>
  <c r="L196" i="9"/>
  <c r="K196" i="9"/>
  <c r="L195" i="9"/>
  <c r="K195" i="9"/>
  <c r="L194" i="9"/>
  <c r="K194" i="9"/>
  <c r="L193" i="9"/>
  <c r="K193" i="9"/>
  <c r="L192" i="9"/>
  <c r="K192" i="9"/>
  <c r="L191" i="9"/>
  <c r="K191" i="9"/>
  <c r="L190" i="9"/>
  <c r="K190" i="9"/>
  <c r="L189" i="9"/>
  <c r="K189" i="9"/>
  <c r="L188" i="9"/>
  <c r="K188" i="9"/>
  <c r="L187" i="9"/>
  <c r="K187" i="9"/>
  <c r="L186" i="9"/>
  <c r="K186" i="9"/>
  <c r="L185" i="9"/>
  <c r="K185" i="9"/>
  <c r="L184" i="9"/>
  <c r="K184" i="9"/>
  <c r="L183" i="9"/>
  <c r="K183" i="9"/>
  <c r="L182" i="9"/>
  <c r="K182" i="9"/>
  <c r="L181" i="9"/>
  <c r="K181" i="9"/>
  <c r="L180" i="9"/>
  <c r="K180" i="9"/>
  <c r="L179" i="9"/>
  <c r="K179" i="9"/>
  <c r="L178" i="9"/>
  <c r="K178" i="9"/>
  <c r="L177" i="9"/>
  <c r="K177" i="9"/>
  <c r="L176" i="9"/>
  <c r="K176" i="9"/>
  <c r="L175" i="9"/>
  <c r="K175" i="9"/>
  <c r="L174" i="9"/>
  <c r="K174" i="9"/>
  <c r="L173" i="9"/>
  <c r="K173" i="9"/>
  <c r="L172" i="9"/>
  <c r="K172" i="9"/>
  <c r="L171" i="9"/>
  <c r="K171" i="9"/>
  <c r="L170" i="9"/>
  <c r="K170" i="9"/>
  <c r="L169" i="9"/>
  <c r="K169" i="9"/>
  <c r="L168" i="9"/>
  <c r="K168" i="9"/>
  <c r="L167" i="9"/>
  <c r="K167" i="9"/>
  <c r="L166" i="9"/>
  <c r="K166" i="9"/>
  <c r="L165" i="9"/>
  <c r="K165" i="9"/>
  <c r="L164" i="9"/>
  <c r="K164" i="9"/>
  <c r="L163" i="9"/>
  <c r="K163" i="9"/>
  <c r="L162" i="9"/>
  <c r="K162" i="9"/>
  <c r="K155" i="9"/>
  <c r="L128" i="9"/>
  <c r="K128" i="9"/>
  <c r="L127" i="9"/>
  <c r="K127" i="9"/>
  <c r="L126" i="9"/>
  <c r="K126" i="9"/>
  <c r="L125" i="9"/>
  <c r="K125" i="9"/>
  <c r="L124" i="9"/>
  <c r="K124" i="9"/>
  <c r="L123" i="9"/>
  <c r="K123" i="9"/>
  <c r="L122" i="9"/>
  <c r="K122" i="9"/>
  <c r="L121" i="9"/>
  <c r="K121" i="9"/>
  <c r="L120" i="9"/>
  <c r="K120" i="9"/>
  <c r="L119" i="9"/>
  <c r="K119" i="9"/>
  <c r="L118" i="9"/>
  <c r="K118" i="9"/>
  <c r="L117" i="9"/>
  <c r="K117" i="9"/>
  <c r="L116" i="9"/>
  <c r="K116" i="9"/>
  <c r="L115" i="9"/>
  <c r="K115" i="9"/>
  <c r="L114" i="9"/>
  <c r="K114" i="9"/>
  <c r="L113" i="9"/>
  <c r="K113" i="9"/>
  <c r="L112" i="9"/>
  <c r="K112" i="9"/>
  <c r="L111" i="9"/>
  <c r="K111" i="9"/>
  <c r="L110" i="9"/>
  <c r="K110" i="9"/>
  <c r="L109" i="9"/>
  <c r="K109" i="9"/>
  <c r="L108" i="9"/>
  <c r="K108" i="9"/>
  <c r="L107" i="9"/>
  <c r="K107" i="9"/>
  <c r="L106" i="9"/>
  <c r="K106" i="9"/>
  <c r="L105" i="9"/>
  <c r="K105" i="9"/>
  <c r="L104" i="9"/>
  <c r="K104" i="9"/>
  <c r="L103" i="9"/>
  <c r="K103" i="9"/>
  <c r="L102" i="9"/>
  <c r="K102" i="9"/>
  <c r="L101" i="9"/>
  <c r="K101" i="9"/>
  <c r="L100" i="9"/>
  <c r="K100" i="9"/>
  <c r="L99" i="9"/>
  <c r="K99" i="9"/>
  <c r="L98" i="9"/>
  <c r="K98" i="9"/>
  <c r="L97" i="9"/>
  <c r="K97" i="9"/>
  <c r="L96" i="9"/>
  <c r="K96" i="9"/>
  <c r="L95" i="9"/>
  <c r="K95" i="9"/>
  <c r="L94" i="9"/>
  <c r="K94" i="9"/>
  <c r="L93" i="9"/>
  <c r="K93" i="9"/>
  <c r="L92" i="9"/>
  <c r="K92" i="9"/>
  <c r="L91" i="9"/>
  <c r="K91" i="9"/>
  <c r="L90" i="9"/>
  <c r="K90" i="9"/>
  <c r="L89" i="9"/>
  <c r="K89" i="9"/>
  <c r="L88" i="9"/>
  <c r="K88" i="9"/>
  <c r="L87" i="9"/>
  <c r="K87" i="9"/>
  <c r="L86" i="9"/>
  <c r="K86" i="9"/>
  <c r="L85" i="9"/>
  <c r="K85" i="9"/>
  <c r="L84" i="9"/>
  <c r="K84" i="9"/>
  <c r="L83" i="9"/>
  <c r="K83" i="9"/>
  <c r="L82" i="9"/>
  <c r="K82" i="9"/>
  <c r="L81" i="9"/>
  <c r="K81" i="9"/>
  <c r="L80" i="9"/>
  <c r="K80" i="9"/>
  <c r="L79" i="9"/>
  <c r="K79" i="9"/>
  <c r="L78" i="9"/>
  <c r="K78" i="9"/>
  <c r="L77" i="9"/>
  <c r="K77" i="9"/>
  <c r="L76" i="9"/>
  <c r="K76" i="9"/>
  <c r="L75" i="9"/>
  <c r="K75" i="9"/>
  <c r="L74" i="9"/>
  <c r="K74" i="9"/>
  <c r="L73" i="9"/>
  <c r="K73" i="9"/>
  <c r="L72" i="9"/>
  <c r="K72" i="9"/>
  <c r="L71" i="9"/>
  <c r="K71" i="9"/>
  <c r="L70" i="9"/>
  <c r="K70" i="9"/>
  <c r="L69" i="9"/>
  <c r="K69" i="9"/>
  <c r="L68" i="9"/>
  <c r="K68" i="9"/>
  <c r="L67" i="9"/>
  <c r="K67" i="9"/>
  <c r="L66" i="9"/>
  <c r="K66" i="9"/>
  <c r="L65" i="9"/>
  <c r="K65" i="9"/>
  <c r="L64" i="9"/>
  <c r="K64" i="9"/>
  <c r="L63" i="9"/>
  <c r="K63" i="9"/>
  <c r="L62" i="9"/>
  <c r="K62" i="9"/>
  <c r="L59" i="9"/>
  <c r="K59" i="9"/>
  <c r="L58" i="9"/>
  <c r="K58" i="9"/>
  <c r="L57" i="9"/>
  <c r="K57" i="9"/>
  <c r="L56" i="9"/>
  <c r="K56" i="9"/>
  <c r="L55" i="9"/>
  <c r="K55" i="9"/>
  <c r="L54" i="9"/>
  <c r="K54" i="9"/>
  <c r="L53" i="9"/>
  <c r="K53" i="9"/>
  <c r="L52" i="9"/>
  <c r="K52" i="9"/>
  <c r="L51" i="9"/>
  <c r="K51" i="9"/>
  <c r="L50" i="9"/>
  <c r="K50" i="9"/>
  <c r="L49" i="9"/>
  <c r="K49" i="9"/>
  <c r="L48" i="9"/>
  <c r="K48" i="9"/>
  <c r="L47" i="9"/>
  <c r="K47" i="9"/>
  <c r="L46" i="9"/>
  <c r="K46" i="9"/>
  <c r="L45" i="9"/>
  <c r="K45" i="9"/>
  <c r="L44" i="9"/>
  <c r="K44" i="9"/>
  <c r="L43" i="9"/>
  <c r="K43" i="9"/>
  <c r="L42" i="9"/>
  <c r="K42" i="9"/>
  <c r="L41" i="9"/>
  <c r="K41" i="9"/>
  <c r="L40" i="9"/>
  <c r="K40" i="9"/>
  <c r="L39" i="9"/>
  <c r="K39" i="9"/>
  <c r="L38" i="9"/>
  <c r="K38" i="9"/>
  <c r="L37" i="9"/>
  <c r="K37" i="9"/>
  <c r="L36" i="9"/>
  <c r="K36" i="9"/>
  <c r="L35" i="9"/>
  <c r="K35" i="9"/>
  <c r="L34" i="9"/>
  <c r="K34" i="9"/>
  <c r="L33" i="9"/>
  <c r="K33" i="9"/>
  <c r="L32" i="9"/>
  <c r="K32" i="9"/>
  <c r="L31" i="9"/>
  <c r="K31" i="9"/>
  <c r="L30" i="9"/>
  <c r="K30" i="9"/>
  <c r="L29" i="9"/>
  <c r="K29" i="9"/>
  <c r="L28" i="9"/>
  <c r="K28" i="9"/>
  <c r="L27" i="9"/>
  <c r="K27" i="9"/>
  <c r="L26" i="9"/>
  <c r="K26" i="9"/>
  <c r="L25" i="9"/>
  <c r="K25" i="9"/>
  <c r="L24" i="9"/>
  <c r="K24" i="9"/>
  <c r="L23" i="9"/>
  <c r="K23" i="9"/>
  <c r="L22" i="9"/>
  <c r="K22" i="9"/>
  <c r="L21" i="9"/>
  <c r="K21" i="9"/>
  <c r="L20" i="9"/>
  <c r="K20" i="9"/>
  <c r="L19" i="9"/>
  <c r="K19" i="9"/>
  <c r="L18" i="9"/>
  <c r="K18" i="9"/>
  <c r="L17" i="9"/>
  <c r="K17" i="9"/>
  <c r="K150" i="9" s="1"/>
  <c r="K271" i="9"/>
  <c r="K267" i="9"/>
  <c r="K9" i="9"/>
  <c r="K207" i="9" l="1"/>
  <c r="K231" i="9"/>
  <c r="K279" i="9"/>
  <c r="K15" i="1" s="1"/>
  <c r="K262" i="9"/>
  <c r="J33" i="6" l="1"/>
  <c r="J33" i="5"/>
  <c r="K56" i="13" l="1"/>
  <c r="G53" i="13" s="1"/>
  <c r="J230" i="3" l="1"/>
  <c r="J216" i="3"/>
  <c r="J177" i="3"/>
  <c r="J138" i="3" l="1"/>
  <c r="J140" i="3" s="1"/>
  <c r="I1" i="30" l="1"/>
  <c r="I1" i="25"/>
  <c r="AA1" i="24"/>
  <c r="AE2" i="2"/>
  <c r="I1" i="7"/>
  <c r="R5" i="2"/>
  <c r="R11" i="2"/>
  <c r="R8" i="2"/>
  <c r="J22" i="31"/>
  <c r="J21" i="31"/>
  <c r="J20" i="31"/>
  <c r="J19" i="31"/>
  <c r="J18" i="31"/>
  <c r="J17" i="31"/>
  <c r="J16" i="31"/>
  <c r="J14" i="31"/>
  <c r="J13" i="31"/>
  <c r="J12" i="31"/>
  <c r="J11" i="31"/>
  <c r="J10" i="31"/>
  <c r="J9" i="31"/>
  <c r="J8" i="31"/>
  <c r="J15" i="30"/>
  <c r="J14" i="30"/>
  <c r="J13" i="30"/>
  <c r="J11" i="30"/>
  <c r="J10" i="30"/>
  <c r="J9" i="30"/>
  <c r="J8" i="30"/>
  <c r="J44" i="26"/>
  <c r="J43" i="26"/>
  <c r="J42"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9" i="26"/>
  <c r="J8" i="26"/>
  <c r="Q44" i="24"/>
  <c r="X44" i="24" s="1"/>
  <c r="AC44" i="24" s="1"/>
  <c r="Q43" i="24"/>
  <c r="X43" i="24" s="1"/>
  <c r="AC43" i="24" s="1"/>
  <c r="Q42" i="24"/>
  <c r="X42" i="24" s="1"/>
  <c r="AC42" i="24" s="1"/>
  <c r="Q41" i="24"/>
  <c r="X41" i="24" s="1"/>
  <c r="AC41" i="24" s="1"/>
  <c r="Q40" i="24"/>
  <c r="X40" i="24" s="1"/>
  <c r="AC40" i="24" s="1"/>
  <c r="Q39" i="24"/>
  <c r="X39" i="24" s="1"/>
  <c r="AC39" i="24" s="1"/>
  <c r="Q38" i="24"/>
  <c r="X38" i="24" s="1"/>
  <c r="AC38" i="24" s="1"/>
  <c r="Q37" i="24"/>
  <c r="X37" i="24" s="1"/>
  <c r="AC37" i="24" s="1"/>
  <c r="Q36" i="24"/>
  <c r="X36" i="24" s="1"/>
  <c r="AC36" i="24" s="1"/>
  <c r="Q35" i="24"/>
  <c r="X35" i="24" s="1"/>
  <c r="AC35" i="24" s="1"/>
  <c r="Q34" i="24"/>
  <c r="X34" i="24" s="1"/>
  <c r="AC34" i="24" s="1"/>
  <c r="Q33" i="24"/>
  <c r="X33" i="24" s="1"/>
  <c r="AC33" i="24" s="1"/>
  <c r="Q32" i="24"/>
  <c r="X32" i="24" s="1"/>
  <c r="AC32" i="24" s="1"/>
  <c r="Q31" i="24"/>
  <c r="X31" i="24" s="1"/>
  <c r="AC31" i="24" s="1"/>
  <c r="AC9" i="24"/>
  <c r="J28" i="31" l="1"/>
  <c r="J17" i="30"/>
  <c r="J52" i="26"/>
  <c r="K33" i="1"/>
  <c r="K32" i="1"/>
  <c r="K27" i="1"/>
  <c r="AC8" i="2"/>
  <c r="C18" i="2" s="1"/>
  <c r="Q7" i="24" l="1"/>
  <c r="AC7" i="24" s="1"/>
  <c r="AC15" i="24" s="1"/>
  <c r="K25" i="1" s="1"/>
  <c r="K42" i="1" s="1"/>
  <c r="M18" i="2"/>
  <c r="H18" i="2"/>
  <c r="R18" i="2" s="1"/>
  <c r="R24" i="2" s="1"/>
  <c r="S28" i="2" s="1"/>
  <c r="J233" i="3"/>
  <c r="J229" i="3"/>
  <c r="J228" i="3"/>
  <c r="J227" i="3"/>
  <c r="J235" i="3" s="1"/>
  <c r="J215" i="3"/>
  <c r="J214" i="3"/>
  <c r="J213" i="3"/>
  <c r="J212" i="3"/>
  <c r="J211" i="3"/>
  <c r="J210" i="3"/>
  <c r="J202" i="3"/>
  <c r="J201" i="3"/>
  <c r="J200" i="3"/>
  <c r="J199" i="3"/>
  <c r="J191" i="3"/>
  <c r="J190" i="3"/>
  <c r="J189" i="3"/>
  <c r="J188" i="3"/>
  <c r="J176" i="3"/>
  <c r="J175" i="3"/>
  <c r="J174" i="3"/>
  <c r="J173" i="3"/>
  <c r="J172" i="3"/>
  <c r="J171" i="3"/>
  <c r="J158" i="3"/>
  <c r="J157" i="3"/>
  <c r="J156" i="3"/>
  <c r="J155" i="3"/>
  <c r="J154" i="3"/>
  <c r="J146" i="3"/>
  <c r="J148" i="3" s="1"/>
  <c r="J130" i="3"/>
  <c r="J129" i="3"/>
  <c r="J128" i="3"/>
  <c r="J127" i="3"/>
  <c r="J119" i="3"/>
  <c r="J118" i="3"/>
  <c r="J117" i="3"/>
  <c r="J116" i="3"/>
  <c r="J108" i="3"/>
  <c r="J110" i="3" s="1"/>
  <c r="J99" i="3"/>
  <c r="J98" i="3"/>
  <c r="J101" i="3" s="1"/>
  <c r="J90" i="3"/>
  <c r="J89" i="3"/>
  <c r="J92" i="3" s="1"/>
  <c r="J81" i="3"/>
  <c r="J80" i="3"/>
  <c r="J79" i="3"/>
  <c r="J78" i="3"/>
  <c r="J77" i="3"/>
  <c r="J76" i="3"/>
  <c r="J75" i="3"/>
  <c r="J74" i="3"/>
  <c r="J66" i="3"/>
  <c r="J65" i="3"/>
  <c r="J64" i="3"/>
  <c r="J63" i="3"/>
  <c r="J62" i="3"/>
  <c r="J61" i="3"/>
  <c r="J60" i="3"/>
  <c r="J59" i="3"/>
  <c r="J50" i="3"/>
  <c r="J49" i="3"/>
  <c r="J48" i="3"/>
  <c r="J47" i="3"/>
  <c r="J46" i="3"/>
  <c r="J45" i="3"/>
  <c r="J44" i="3"/>
  <c r="B45" i="3"/>
  <c r="B46" i="3" s="1"/>
  <c r="B47" i="3" s="1"/>
  <c r="B48" i="3" s="1"/>
  <c r="B49" i="3" s="1"/>
  <c r="B50" i="3" s="1"/>
  <c r="B51" i="3" s="1"/>
  <c r="J34" i="3"/>
  <c r="J33" i="3"/>
  <c r="J32" i="3"/>
  <c r="J31" i="3"/>
  <c r="J30" i="3"/>
  <c r="J29" i="3"/>
  <c r="J23" i="3"/>
  <c r="J24" i="3" s="1"/>
  <c r="F26" i="3" s="1"/>
  <c r="B29" i="3"/>
  <c r="B30" i="3" s="1"/>
  <c r="B31" i="3" s="1"/>
  <c r="B32" i="3" s="1"/>
  <c r="B33" i="3" s="1"/>
  <c r="B34" i="3" s="1"/>
  <c r="J14" i="3"/>
  <c r="J13" i="3"/>
  <c r="J12" i="3"/>
  <c r="J11" i="3"/>
  <c r="J10" i="3"/>
  <c r="J9" i="3"/>
  <c r="J8" i="3"/>
  <c r="J7" i="3"/>
  <c r="B8" i="3"/>
  <c r="B9" i="3" s="1"/>
  <c r="B10" i="3" s="1"/>
  <c r="B11" i="3" s="1"/>
  <c r="B12" i="3" s="1"/>
  <c r="B13" i="3" s="1"/>
  <c r="B14" i="3" s="1"/>
  <c r="H53" i="36" l="1"/>
  <c r="J53" i="36" s="1"/>
  <c r="J61" i="36" s="1"/>
  <c r="J102" i="36" s="1"/>
  <c r="H70" i="38"/>
  <c r="J70" i="38" s="1"/>
  <c r="J178" i="38" s="1"/>
  <c r="J623" i="40" s="1"/>
  <c r="H11" i="35"/>
  <c r="J11" i="35" s="1"/>
  <c r="J25" i="35" s="1"/>
  <c r="J66" i="35" s="1"/>
  <c r="K18" i="1" s="1"/>
  <c r="J68" i="3"/>
  <c r="J83" i="3"/>
  <c r="J16" i="3"/>
  <c r="J53" i="3"/>
  <c r="J132" i="3"/>
  <c r="J193" i="3"/>
  <c r="J221" i="3"/>
  <c r="J182" i="3"/>
  <c r="J35" i="3"/>
  <c r="J121" i="3"/>
  <c r="J204" i="3"/>
  <c r="J165" i="3"/>
  <c r="Q8" i="24"/>
  <c r="AC8" i="24" s="1"/>
  <c r="K20" i="1"/>
  <c r="K10" i="1" l="1"/>
  <c r="H113" i="14"/>
  <c r="J113" i="14" s="1"/>
  <c r="J127" i="14" s="1"/>
  <c r="H26" i="3"/>
  <c r="J26" i="3" s="1"/>
  <c r="J37" i="3" s="1"/>
  <c r="J238" i="3" s="1"/>
  <c r="K9" i="1" s="1"/>
  <c r="K21" i="1" s="1"/>
  <c r="K13" i="1" l="1"/>
  <c r="R30" i="21"/>
  <c r="AA30" i="21" s="1"/>
  <c r="AH30" i="21" s="1"/>
  <c r="R29" i="21"/>
  <c r="AA29" i="21" s="1"/>
  <c r="AH29" i="21" s="1"/>
  <c r="R28" i="21"/>
  <c r="AA28" i="21" s="1"/>
  <c r="AH28" i="21" s="1"/>
  <c r="R27" i="21"/>
  <c r="AA27" i="21" s="1"/>
  <c r="AH27" i="21" s="1"/>
  <c r="R26" i="21"/>
  <c r="AA26" i="21" s="1"/>
  <c r="AH26" i="21" s="1"/>
  <c r="R25" i="21"/>
  <c r="AA25" i="21" s="1"/>
  <c r="AH25" i="21" s="1"/>
  <c r="R24" i="21"/>
  <c r="AA24" i="21" s="1"/>
  <c r="AH24" i="21" s="1"/>
  <c r="R23" i="21"/>
  <c r="AA23" i="21" s="1"/>
  <c r="AH23" i="21" s="1"/>
  <c r="R22" i="21"/>
  <c r="AA22" i="21" s="1"/>
  <c r="AH22" i="21" s="1"/>
  <c r="R21" i="21"/>
  <c r="AA21" i="21" s="1"/>
  <c r="AH21" i="21" s="1"/>
  <c r="R20" i="21"/>
  <c r="AA20" i="21" s="1"/>
  <c r="AH20" i="21" s="1"/>
  <c r="R19" i="21"/>
  <c r="AA19" i="21" s="1"/>
  <c r="AH19" i="21" s="1"/>
  <c r="R18" i="21"/>
  <c r="AA18" i="21" s="1"/>
  <c r="AH18" i="21" s="1"/>
  <c r="R17" i="21"/>
  <c r="AA17" i="21" s="1"/>
  <c r="AH17" i="21" s="1"/>
  <c r="H10" i="21"/>
  <c r="V10" i="21" s="1"/>
  <c r="F50" i="21" l="1"/>
  <c r="K50" i="21" l="1"/>
  <c r="T50" i="21" s="1"/>
  <c r="H303" i="39" s="1"/>
  <c r="O50" i="21"/>
  <c r="J51" i="21"/>
  <c r="J344" i="39" l="1"/>
  <c r="K19" i="1" s="1"/>
  <c r="J307" i="39"/>
  <c r="J309" i="39" s="1"/>
  <c r="J31" i="6"/>
  <c r="J31" i="5"/>
  <c r="I1" i="28" l="1"/>
  <c r="J7" i="28" l="1"/>
  <c r="J9" i="28" s="1"/>
  <c r="J32" i="6" l="1"/>
  <c r="J32" i="5"/>
  <c r="H1" i="12" l="1"/>
  <c r="K16" i="1" l="1"/>
  <c r="J30" i="6" l="1"/>
  <c r="J29" i="5" l="1"/>
  <c r="J30" i="5"/>
  <c r="J29" i="6" l="1"/>
  <c r="J28" i="6"/>
  <c r="J28" i="5"/>
  <c r="K82" i="13"/>
  <c r="K91" i="13"/>
  <c r="K99" i="13"/>
  <c r="K72" i="13"/>
  <c r="G69" i="13" s="1"/>
  <c r="K69" i="13" s="1"/>
  <c r="K64" i="13"/>
  <c r="G61" i="13" s="1"/>
  <c r="K61" i="13" s="1"/>
  <c r="K53" i="13"/>
  <c r="K46" i="13"/>
  <c r="K38" i="13"/>
  <c r="K28" i="13"/>
  <c r="K17" i="13"/>
  <c r="K12" i="13"/>
  <c r="J27" i="6"/>
  <c r="J27" i="5"/>
  <c r="J26" i="6"/>
  <c r="J25" i="6"/>
  <c r="J24" i="6"/>
  <c r="J23" i="6"/>
  <c r="J22" i="6"/>
  <c r="J21" i="6"/>
  <c r="J20" i="6"/>
  <c r="J19" i="6"/>
  <c r="J18" i="6"/>
  <c r="J17" i="6"/>
  <c r="J16" i="6"/>
  <c r="J15" i="6"/>
  <c r="J26" i="5"/>
  <c r="J25" i="5"/>
  <c r="J24" i="5"/>
  <c r="J23" i="5"/>
  <c r="J22" i="5"/>
  <c r="J21" i="5"/>
  <c r="J20" i="5"/>
  <c r="J19" i="5"/>
  <c r="J18" i="5"/>
  <c r="J17" i="5"/>
  <c r="J16" i="5"/>
  <c r="J15" i="5"/>
  <c r="J35" i="5" s="1"/>
  <c r="J39" i="5" s="1"/>
  <c r="J1" i="13"/>
  <c r="I1" i="5"/>
  <c r="G9" i="13" l="1"/>
  <c r="K9" i="13" s="1"/>
  <c r="K96" i="13"/>
  <c r="G96" i="13"/>
  <c r="G88" i="13"/>
  <c r="K88" i="13" s="1"/>
  <c r="G25" i="13"/>
  <c r="K25" i="13" s="1"/>
  <c r="G79" i="13"/>
  <c r="K79" i="13" s="1"/>
  <c r="G35" i="13"/>
  <c r="K35" i="13" s="1"/>
  <c r="G43" i="13"/>
  <c r="K43" i="13" s="1"/>
  <c r="J35" i="6"/>
  <c r="J39" i="6" s="1"/>
  <c r="K12" i="1" s="1"/>
  <c r="K11" i="1"/>
  <c r="J149" i="14" l="1"/>
  <c r="K17" i="1" s="1"/>
</calcChain>
</file>

<file path=xl/sharedStrings.xml><?xml version="1.0" encoding="utf-8"?>
<sst xmlns="http://schemas.openxmlformats.org/spreadsheetml/2006/main" count="8200" uniqueCount="1502">
  <si>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</si>
  <si>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</si>
  <si>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</si>
  <si>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</si>
  <si>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</si>
  <si>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</si>
  <si>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</si>
  <si>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</si>
  <si>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</si>
  <si>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</si>
  <si>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</si>
  <si>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</si>
  <si>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</si>
  <si>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</si>
  <si>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</si>
  <si>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</si>
  <si>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</si>
  <si>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</si>
  <si>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</si>
  <si>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</si>
  <si>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</si>
  <si>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</si>
  <si>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</si>
  <si>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８</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</si>
  <si>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</si>
  <si>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</si>
  <si>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</si>
  <si>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</si>
  <si>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</si>
  <si>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</si>
  <si>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</si>
  <si>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</si>
  <si>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</si>
  <si>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</si>
  <si>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</si>
  <si>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</si>
  <si>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</si>
  <si>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</si>
  <si>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</si>
  <si>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</si>
  <si>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</si>
  <si>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</si>
  <si>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</si>
  <si>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</si>
  <si>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</si>
  <si>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</si>
  <si>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</si>
  <si>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</si>
  <si>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</si>
  <si>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</si>
  <si>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</si>
  <si>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</si>
  <si>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</si>
  <si>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</si>
  <si>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</si>
  <si>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</si>
  <si>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</si>
  <si>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</si>
  <si>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</si>
  <si>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</si>
  <si>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</si>
  <si>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</si>
  <si>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</si>
  <si>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</si>
  <si>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</si>
  <si>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</si>
  <si>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</si>
  <si>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</si>
  <si>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</si>
  <si>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</si>
  <si>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</si>
  <si>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</si>
  <si>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</si>
  <si>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</si>
  <si>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</si>
  <si>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</si>
  <si>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</si>
  <si>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</si>
  <si>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</si>
  <si>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</si>
  <si>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</si>
  <si>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</si>
  <si>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</si>
  <si>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</si>
  <si>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</si>
  <si>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</si>
  <si>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</si>
  <si>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</si>
  <si>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</si>
  <si>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</si>
  <si>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</si>
  <si>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</si>
  <si>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</si>
  <si>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</si>
  <si>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</si>
  <si>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</si>
  <si>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</si>
  <si>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</si>
  <si>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</si>
  <si>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</si>
  <si>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</si>
  <si>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</si>
  <si>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</si>
  <si>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</si>
  <si>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</si>
  <si>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</si>
  <si>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</si>
  <si>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</si>
  <si>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</si>
  <si>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</si>
  <si>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</si>
  <si>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</si>
  <si>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</si>
  <si>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</si>
  <si>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</si>
  <si>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</si>
  <si>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</si>
  <si>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</si>
  <si>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</si>
  <si>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</si>
  <si>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</si>
  <si>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</si>
  <si>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</si>
  <si>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</si>
  <si>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</si>
  <si>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</si>
  <si>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</si>
  <si>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</si>
  <si>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</si>
  <si>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</si>
  <si>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</si>
  <si>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</si>
  <si>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</si>
  <si>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</si>
  <si>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</si>
  <si>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</si>
  <si>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</si>
  <si>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</si>
  <si>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</si>
  <si>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</si>
  <si>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</si>
  <si>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</si>
  <si>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</si>
  <si>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</si>
  <si>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</si>
  <si>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</si>
  <si>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</si>
  <si>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</si>
  <si>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</si>
  <si>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</si>
  <si>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</si>
  <si>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</si>
  <si>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</si>
  <si>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</si>
  <si>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</si>
  <si>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</si>
  <si>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</si>
  <si>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</si>
  <si>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</si>
  <si>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</si>
  <si>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</si>
  <si>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</si>
  <si>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</si>
  <si>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</si>
  <si>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</si>
  <si>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</si>
  <si>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</si>
  <si>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</si>
  <si>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</si>
  <si>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</si>
  <si>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</si>
  <si>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</si>
  <si>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</si>
  <si>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</si>
  <si>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</si>
  <si>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</si>
  <si>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</si>
  <si>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</si>
  <si>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</si>
  <si>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</si>
  <si>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</si>
  <si>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</si>
  <si>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</si>
  <si>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</si>
  <si>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</si>
  <si>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</si>
  <si>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</si>
  <si>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</si>
  <si>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</si>
  <si>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</si>
  <si>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</si>
  <si>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</si>
  <si>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</si>
  <si>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</si>
  <si>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</si>
  <si>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</si>
  <si>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</si>
  <si>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</si>
  <si>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</si>
  <si>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</si>
  <si>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</si>
  <si>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</si>
  <si>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</si>
  <si>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</si>
  <si>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</si>
  <si>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</si>
  <si>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</si>
  <si>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</si>
  <si>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</si>
  <si>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</si>
  <si>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</si>
  <si>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</si>
  <si>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</si>
  <si>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</si>
  <si>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</si>
  <si>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</si>
  <si>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</si>
  <si>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</si>
  <si>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</si>
  <si>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</si>
  <si>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</si>
  <si>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</si>
  <si>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</si>
  <si>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</si>
  <si>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</si>
  <si>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</si>
  <si>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</si>
  <si>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</si>
  <si>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</si>
  <si>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</si>
  <si>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許可額</t>
    <rPh sb="0" eb="3">
      <t>キョカガク</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</si>
  <si>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</si>
  <si>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</si>
  <si>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</si>
  <si>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</si>
  <si>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</si>
  <si>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</si>
  <si>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</si>
  <si>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</si>
  <si>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</si>
  <si>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</si>
  <si>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</si>
  <si>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</si>
  <si>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</si>
  <si>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</si>
  <si>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</si>
  <si>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</si>
  <si>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</si>
  <si>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</si>
  <si>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</si>
  <si>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</si>
  <si>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</si>
  <si>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</si>
  <si>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</si>
  <si>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</si>
  <si>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</si>
  <si>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</si>
  <si>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</si>
  <si>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</si>
  <si>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</si>
  <si>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</si>
  <si>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</si>
  <si>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</si>
  <si>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</si>
  <si>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</si>
  <si>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</si>
  <si>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</si>
  <si>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</si>
  <si>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</si>
  <si>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</si>
  <si>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</si>
  <si>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</si>
  <si>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</si>
  <si>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</si>
  <si>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</si>
  <si>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</si>
  <si>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</si>
  <si>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</si>
  <si>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</si>
  <si>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</si>
  <si>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</si>
  <si>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</si>
  <si>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</si>
  <si>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</si>
  <si>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</si>
  <si>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</si>
  <si>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</si>
  <si>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</si>
  <si>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</si>
  <si>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</si>
  <si>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</si>
  <si>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</si>
  <si>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</si>
  <si>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</si>
  <si>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</si>
  <si>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</si>
  <si>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</si>
  <si>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</si>
  <si>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</si>
  <si>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</si>
  <si>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</si>
  <si>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</si>
  <si>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</si>
  <si>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</si>
  <si>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</si>
  <si>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</si>
  <si>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</si>
  <si>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</si>
  <si>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</si>
  <si>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</si>
  <si>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</si>
  <si>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</si>
  <si>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</si>
  <si>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</si>
  <si>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</si>
  <si>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</si>
  <si>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</si>
  <si>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</si>
  <si>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</si>
  <si>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</si>
  <si>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</si>
  <si>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</si>
  <si>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</si>
  <si>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</si>
  <si>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</si>
  <si>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</si>
  <si>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</si>
  <si>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</si>
  <si>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</si>
  <si>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</si>
  <si>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</si>
  <si>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</si>
  <si>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</si>
  <si>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</si>
  <si>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</si>
  <si>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</si>
  <si>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</si>
  <si>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</si>
  <si>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</si>
  <si>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</si>
  <si>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</si>
  <si>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</si>
  <si>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</si>
  <si>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</si>
  <si>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</si>
  <si>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</si>
  <si>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</si>
  <si>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</si>
  <si>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</si>
  <si>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</si>
  <si>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</si>
  <si>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</si>
  <si>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</si>
  <si>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</si>
  <si>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</si>
  <si>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</si>
  <si>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</si>
  <si>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</si>
  <si>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</si>
  <si>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</si>
  <si>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</si>
  <si>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</si>
  <si>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</si>
  <si>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</si>
  <si>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</si>
  <si>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</si>
  <si>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</si>
  <si>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</si>
  <si>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</si>
  <si>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</si>
  <si>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</si>
  <si>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</si>
  <si>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</si>
  <si>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</si>
  <si>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</si>
  <si>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</si>
  <si>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</si>
  <si>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</si>
  <si>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</si>
  <si>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</si>
  <si>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</si>
  <si>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</si>
  <si>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</si>
  <si>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</si>
  <si>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</si>
  <si>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</si>
  <si>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</si>
  <si>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</si>
  <si>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</si>
  <si>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</si>
  <si>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</si>
  <si>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</si>
  <si>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</si>
  <si>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</si>
  <si>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</si>
  <si>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</si>
  <si>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</si>
  <si>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</si>
  <si>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</si>
  <si>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</si>
  <si>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</si>
  <si>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</si>
  <si>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</si>
  <si>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</si>
  <si>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</si>
  <si>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</si>
  <si>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</si>
  <si>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</si>
  <si>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</si>
  <si>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</si>
  <si>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</si>
  <si>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</si>
  <si>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</si>
  <si>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</si>
  <si>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</si>
  <si>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</si>
  <si>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</si>
  <si>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</si>
  <si>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</si>
  <si>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</si>
  <si>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</si>
  <si>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</si>
  <si>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</si>
  <si>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</si>
  <si>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</si>
  <si>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</si>
  <si>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</si>
  <si>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</si>
  <si>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</si>
  <si>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</si>
  <si>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</si>
  <si>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</si>
  <si>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</si>
  <si>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</si>
  <si>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</si>
  <si>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</si>
  <si>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</si>
  <si>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</si>
  <si>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</si>
  <si>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</si>
  <si>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</si>
  <si>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</si>
  <si>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</si>
  <si>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</si>
  <si>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</si>
  <si>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</si>
  <si>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</si>
  <si>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</si>
  <si>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</si>
  <si>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</si>
  <si>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</si>
  <si>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</si>
  <si>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</si>
  <si>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</si>
  <si>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</si>
  <si>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</si>
  <si>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</si>
  <si>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</si>
  <si>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</si>
  <si>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</si>
  <si>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</si>
  <si>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</si>
  <si>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</si>
  <si>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</si>
  <si>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</si>
  <si>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</si>
  <si>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</si>
  <si>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</si>
  <si>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</si>
  <si>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</si>
  <si>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</si>
  <si>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</si>
  <si>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</si>
  <si>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</si>
  <si>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</si>
  <si>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</si>
  <si>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</si>
  <si>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</si>
  <si>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</si>
  <si>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</si>
  <si>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</si>
  <si>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</si>
  <si>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</si>
  <si>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</si>
  <si>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</si>
  <si>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</si>
  <si>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</si>
  <si>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</si>
  <si>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</si>
  <si>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</si>
  <si>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</si>
  <si>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</si>
  <si>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</si>
  <si>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</si>
  <si>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</si>
  <si>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</si>
  <si>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</si>
  <si>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</si>
  <si>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</si>
  <si>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</si>
  <si>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</si>
  <si>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</si>
  <si>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</si>
  <si>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</si>
  <si>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</si>
  <si>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</si>
  <si>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</si>
  <si>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</si>
  <si>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</si>
  <si>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</si>
  <si>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</si>
  <si>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</si>
  <si>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</si>
  <si>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(ｱ)～(ｹ)</t>
    <phoneticPr fontId="4"/>
  </si>
  <si>
    <t>４</t>
    <phoneticPr fontId="4"/>
  </si>
  <si>
    <t>(ﾁ)</t>
    <phoneticPr fontId="4"/>
  </si>
  <si>
    <t>３</t>
    <phoneticPr fontId="4"/>
  </si>
  <si>
    <t>(ﾃ)</t>
    <phoneticPr fontId="4"/>
  </si>
  <si>
    <t>(c)</t>
    <phoneticPr fontId="4"/>
  </si>
  <si>
    <t>２</t>
    <phoneticPr fontId="4"/>
  </si>
  <si>
    <t>(a)</t>
    <phoneticPr fontId="4"/>
  </si>
  <si>
    <t>１</t>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</si>
  <si>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</si>
  <si>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</si>
  <si>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</si>
  <si>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</si>
  <si>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</si>
  <si>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</si>
  <si>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</si>
  <si>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１</t>
    <phoneticPr fontId="4"/>
  </si>
  <si>
    <t>*</t>
    <phoneticPr fontId="4"/>
  </si>
  <si>
    <t>=</t>
    <phoneticPr fontId="4"/>
  </si>
  <si>
    <t>(a)</t>
    <phoneticPr fontId="4"/>
  </si>
  <si>
    <t>２</t>
    <phoneticPr fontId="4"/>
  </si>
  <si>
    <t>(千円未満四捨五入）</t>
    <phoneticPr fontId="4"/>
  </si>
  <si>
    <t>(ｱ)</t>
    <phoneticPr fontId="4"/>
  </si>
  <si>
    <t>(ｳ)</t>
    <phoneticPr fontId="4"/>
  </si>
  <si>
    <t>(ｻ)</t>
    <phoneticPr fontId="2"/>
  </si>
  <si>
    <t>(ｽ)</t>
    <phoneticPr fontId="2"/>
  </si>
  <si>
    <t>(ｾ)</t>
    <phoneticPr fontId="2"/>
  </si>
  <si>
    <t>(b)</t>
    <phoneticPr fontId="4"/>
  </si>
  <si>
    <t>(a)+(b)</t>
    <phoneticPr fontId="4"/>
  </si>
  <si>
    <t>(C)</t>
    <phoneticPr fontId="4"/>
  </si>
  <si>
    <t>23年度</t>
    <rPh sb="2" eb="4">
      <t>ネンド</t>
    </rPh>
    <phoneticPr fontId="2"/>
  </si>
  <si>
    <t>18年度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</si>
  <si>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</si>
  <si>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</si>
  <si>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</si>
  <si>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</si>
  <si>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</si>
  <si>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</si>
  <si>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</si>
  <si>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</si>
  <si>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</si>
  <si>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</si>
  <si>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</si>
  <si>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</si>
  <si>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</si>
  <si>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</si>
  <si>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</si>
  <si>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</si>
  <si>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</si>
  <si>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</si>
  <si>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</si>
  <si>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</si>
  <si>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</si>
  <si>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</si>
  <si>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</si>
  <si>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</si>
  <si>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</si>
  <si>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</si>
  <si>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</si>
  <si>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</si>
  <si>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</si>
  <si>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</si>
  <si>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</si>
  <si>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</si>
  <si>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</si>
  <si>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(ｱ)～(ｴ)</t>
  </si>
  <si>
    <t>(ｿ)</t>
    <phoneticPr fontId="2"/>
  </si>
  <si>
    <t>24年度</t>
    <rPh sb="2" eb="4">
      <t>ネンド</t>
    </rPh>
    <phoneticPr fontId="2"/>
  </si>
  <si>
    <t>１</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</si>
  <si>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</si>
  <si>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</si>
  <si>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</si>
  <si>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</si>
  <si>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</si>
  <si>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</si>
  <si>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</si>
  <si>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</si>
  <si>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</si>
  <si>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</si>
  <si>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</si>
  <si>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</si>
  <si>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</si>
  <si>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</si>
  <si>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(千円未満四捨五入）</t>
    <phoneticPr fontId="4"/>
  </si>
  <si>
    <t>(ｲ)</t>
    <phoneticPr fontId="4"/>
  </si>
  <si>
    <t>(ｴ)</t>
    <phoneticPr fontId="4"/>
  </si>
  <si>
    <t>(ｵ)</t>
    <phoneticPr fontId="4"/>
  </si>
  <si>
    <t>(ｶ)</t>
    <phoneticPr fontId="4"/>
  </si>
  <si>
    <t>(ｸ)</t>
    <phoneticPr fontId="4"/>
  </si>
  <si>
    <t>(ｹ)</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</si>
  <si>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</si>
  <si>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</si>
  <si>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</si>
  <si>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(AN)</t>
  </si>
  <si>
    <t>(AM)</t>
  </si>
  <si>
    <t>(AL)</t>
  </si>
  <si>
    <t>(AK)</t>
  </si>
  <si>
    <t>(AJ)</t>
  </si>
  <si>
    <t>(AI)</t>
  </si>
  <si>
    <t>(AH)</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</si>
  <si>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</si>
  <si>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</si>
  <si>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</si>
  <si>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</si>
  <si>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</si>
  <si>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25年度</t>
    <rPh sb="2" eb="4">
      <t>ネンド</t>
    </rPh>
    <phoneticPr fontId="2"/>
  </si>
  <si>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</si>
  <si>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</si>
  <si>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</si>
  <si>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</si>
  <si>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</si>
  <si>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</si>
  <si>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</si>
  <si>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</si>
  <si>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</si>
  <si>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</si>
  <si>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t>(l)</t>
    <phoneticPr fontId="4"/>
  </si>
  <si>
    <t>(m)</t>
    <phoneticPr fontId="4"/>
  </si>
  <si>
    <t>(n)</t>
    <phoneticPr fontId="4"/>
  </si>
  <si>
    <t>(o)</t>
    <phoneticPr fontId="4"/>
  </si>
  <si>
    <t>(p)</t>
    <phoneticPr fontId="4"/>
  </si>
  <si>
    <t>26年度</t>
    <rPh sb="2" eb="4">
      <t>ネンド</t>
    </rPh>
    <phoneticPr fontId="4"/>
  </si>
  <si>
    <t>26年度</t>
    <rPh sb="2" eb="4">
      <t>ネンド</t>
    </rPh>
    <phoneticPr fontId="2"/>
  </si>
  <si>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</si>
  <si>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</si>
  <si>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</si>
  <si>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</si>
  <si>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</si>
  <si>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</si>
  <si>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</si>
  <si>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</si>
  <si>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</si>
  <si>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</si>
  <si>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</si>
  <si>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</si>
  <si>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</si>
  <si>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</si>
  <si>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</si>
  <si>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</si>
  <si>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</si>
  <si>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</si>
  <si>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</si>
  <si>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</si>
  <si>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</si>
  <si>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</si>
  <si>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</si>
  <si>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</si>
  <si>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</si>
  <si>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</si>
  <si>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</si>
  <si>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</si>
  <si>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</si>
  <si>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</si>
  <si>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</si>
  <si>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</si>
  <si>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</si>
  <si>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</si>
  <si>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</si>
  <si>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</si>
  <si>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</si>
  <si>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</si>
  <si>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</si>
  <si>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(d)</t>
    <phoneticPr fontId="4"/>
  </si>
  <si>
    <t>(ｱ)～(ｿ)</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</si>
  <si>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</si>
  <si>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</si>
  <si>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</si>
  <si>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27年度</t>
    <rPh sb="2" eb="4">
      <t>ネンド</t>
    </rPh>
    <phoneticPr fontId="2"/>
  </si>
  <si>
    <t>(ﾂ)</t>
    <phoneticPr fontId="4"/>
  </si>
  <si>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</si>
  <si>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</si>
  <si>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25年度</t>
    <rPh sb="2" eb="4">
      <t>ネンド</t>
    </rPh>
    <phoneticPr fontId="20"/>
  </si>
  <si>
    <t>医療施設</t>
    <rPh sb="0" eb="2">
      <t>イリョウ</t>
    </rPh>
    <rPh sb="2" eb="4">
      <t>シセツ</t>
    </rPh>
    <phoneticPr fontId="20"/>
  </si>
  <si>
    <t>機械器具</t>
    <rPh sb="0" eb="2">
      <t>キカイ</t>
    </rPh>
    <rPh sb="2" eb="4">
      <t>キグ</t>
    </rPh>
    <phoneticPr fontId="20"/>
  </si>
  <si>
    <t>26年度</t>
    <rPh sb="2" eb="4">
      <t>ネンド</t>
    </rPh>
    <phoneticPr fontId="20"/>
  </si>
  <si>
    <t>27年度</t>
    <rPh sb="2" eb="4">
      <t>ネンド</t>
    </rPh>
    <phoneticPr fontId="20"/>
  </si>
  <si>
    <t>基本設計等着手
（特別分）</t>
    <rPh sb="9" eb="11">
      <t>トクベツ</t>
    </rPh>
    <phoneticPr fontId="2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</si>
  <si>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</si>
  <si>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</si>
  <si>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</si>
  <si>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</si>
  <si>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</si>
  <si>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</si>
  <si>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</si>
  <si>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</si>
  <si>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</si>
  <si>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</si>
  <si>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(ｱ)～(ｳ)</t>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</si>
  <si>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</si>
  <si>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</si>
  <si>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</si>
  <si>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(r)</t>
    <phoneticPr fontId="4"/>
  </si>
  <si>
    <t>(a)～(r)</t>
    <phoneticPr fontId="4"/>
  </si>
  <si>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</si>
  <si>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</si>
  <si>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</si>
  <si>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</si>
  <si>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</si>
  <si>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</si>
  <si>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</si>
  <si>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(ﾏ)</t>
    <phoneticPr fontId="2"/>
  </si>
  <si>
    <t>(ﾈ)</t>
    <phoneticPr fontId="2"/>
  </si>
  <si>
    <t>(ﾉ)</t>
    <phoneticPr fontId="2"/>
  </si>
  <si>
    <t>(ﾊ)</t>
    <phoneticPr fontId="2"/>
  </si>
  <si>
    <t>(ﾋ)</t>
    <phoneticPr fontId="2"/>
  </si>
  <si>
    <t>(ﾌ)</t>
    <phoneticPr fontId="2"/>
  </si>
  <si>
    <t>(ﾍ)</t>
    <phoneticPr fontId="2"/>
  </si>
  <si>
    <t>(ﾎ)</t>
    <phoneticPr fontId="2"/>
  </si>
  <si>
    <t>(ﾐ)</t>
    <phoneticPr fontId="2"/>
  </si>
  <si>
    <t>(ﾑ)</t>
    <phoneticPr fontId="2"/>
  </si>
  <si>
    <t>(ﾒ)</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</si>
  <si>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</si>
  <si>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</si>
  <si>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</si>
  <si>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</si>
  <si>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</si>
  <si>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</si>
  <si>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</si>
  <si>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</si>
  <si>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</si>
  <si>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</si>
  <si>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</si>
  <si>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</si>
  <si>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</si>
  <si>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</si>
  <si>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</si>
  <si>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</si>
  <si>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</si>
  <si>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</si>
  <si>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</si>
  <si>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</si>
  <si>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</si>
  <si>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</si>
  <si>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</si>
  <si>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</si>
  <si>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</si>
  <si>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</si>
  <si>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</si>
  <si>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</si>
  <si>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</si>
  <si>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</si>
  <si>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</si>
  <si>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</si>
  <si>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</si>
  <si>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</si>
  <si>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</si>
  <si>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</si>
  <si>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</si>
  <si>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</si>
  <si>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</si>
  <si>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</si>
  <si>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</si>
  <si>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</si>
  <si>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</si>
  <si>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</si>
  <si>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</si>
  <si>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</si>
  <si>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(ﾐ)</t>
    <phoneticPr fontId="4"/>
  </si>
  <si>
    <t>(80.0%分)</t>
    <phoneticPr fontId="2"/>
  </si>
  <si>
    <t>(ﾓ)</t>
    <phoneticPr fontId="4"/>
  </si>
  <si>
    <t>(ｶ)</t>
    <phoneticPr fontId="2"/>
  </si>
  <si>
    <t>(ｸ)</t>
    <phoneticPr fontId="2"/>
  </si>
  <si>
    <t>１</t>
    <phoneticPr fontId="4"/>
  </si>
  <si>
    <t>(千円未満四捨五入）</t>
    <phoneticPr fontId="4"/>
  </si>
  <si>
    <t>(AE)</t>
    <phoneticPr fontId="4"/>
  </si>
  <si>
    <t>(恒久減税分)</t>
    <phoneticPr fontId="4"/>
  </si>
  <si>
    <t>28年度</t>
    <rPh sb="2" eb="4">
      <t>ネンド</t>
    </rPh>
    <phoneticPr fontId="20"/>
  </si>
  <si>
    <t>施設整備事業（一般財源化分）地域介護・福祉空間整備等施設整備交付金</t>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</si>
  <si>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</si>
  <si>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</si>
  <si>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</si>
  <si>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</si>
  <si>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</si>
  <si>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</si>
  <si>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</si>
  <si>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</si>
  <si>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</si>
  <si>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</si>
  <si>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</si>
  <si>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</si>
  <si>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</si>
  <si>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</si>
  <si>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</si>
  <si>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</si>
  <si>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</si>
  <si>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</si>
  <si>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</si>
  <si>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</si>
  <si>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</si>
  <si>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災害対策債</t>
    <rPh sb="0" eb="2">
      <t>サイガイ</t>
    </rPh>
    <rPh sb="2" eb="4">
      <t>タイサク</t>
    </rPh>
    <rPh sb="4" eb="5">
      <t>サイ</t>
    </rPh>
    <phoneticPr fontId="2"/>
  </si>
  <si>
    <t>・・・β=⑧</t>
    <phoneticPr fontId="2"/>
  </si>
  <si>
    <t>29年度</t>
    <rPh sb="2" eb="4">
      <t>ネンド</t>
    </rPh>
    <phoneticPr fontId="2"/>
  </si>
  <si>
    <r>
      <t>(</t>
    </r>
    <r>
      <rPr>
        <sz val="9"/>
        <rFont val="ＭＳ ゴシック"/>
        <family val="3"/>
      </rPr>
      <t>e</t>
    </r>
    <r>
      <rPr>
        <sz val="9"/>
        <rFont val="ＭＳ ゴシック"/>
        <family val="3"/>
        <charset val="128"/>
      </rPr>
      <t>)</t>
    </r>
    <phoneticPr fontId="4"/>
  </si>
  <si>
    <t>９</t>
    <phoneticPr fontId="4"/>
  </si>
  <si>
    <t>10</t>
    <phoneticPr fontId="4"/>
  </si>
  <si>
    <t>(j)</t>
    <phoneticPr fontId="4"/>
  </si>
  <si>
    <t>(あ)</t>
    <phoneticPr fontId="4"/>
  </si>
  <si>
    <r>
      <t>(</t>
    </r>
    <r>
      <rPr>
        <sz val="9"/>
        <rFont val="ＭＳ ゴシック"/>
        <family val="3"/>
      </rPr>
      <t>c</t>
    </r>
    <r>
      <rPr>
        <sz val="9"/>
        <rFont val="ＭＳ ゴシック"/>
        <family val="3"/>
        <charset val="128"/>
      </rPr>
      <t>)</t>
    </r>
    <phoneticPr fontId="4"/>
  </si>
  <si>
    <r>
      <t>(</t>
    </r>
    <r>
      <rPr>
        <sz val="9"/>
        <rFont val="ＭＳ ゴシック"/>
        <family val="3"/>
      </rPr>
      <t>d</t>
    </r>
    <r>
      <rPr>
        <sz val="9"/>
        <rFont val="ＭＳ ゴシック"/>
        <family val="3"/>
        <charset val="128"/>
      </rPr>
      <t>)</t>
    </r>
    <phoneticPr fontId="4"/>
  </si>
  <si>
    <t>(ｱ)～(ｴ)</t>
    <phoneticPr fontId="4"/>
  </si>
  <si>
    <t>(ｱ)～(ｸ)</t>
    <phoneticPr fontId="4"/>
  </si>
  <si>
    <t>(f)</t>
    <phoneticPr fontId="4"/>
  </si>
  <si>
    <t>(g)</t>
    <phoneticPr fontId="4"/>
  </si>
  <si>
    <t>(ｱ)～(ｻ)</t>
    <phoneticPr fontId="4"/>
  </si>
  <si>
    <t>(h)</t>
    <phoneticPr fontId="4"/>
  </si>
  <si>
    <t>(i)</t>
    <phoneticPr fontId="4"/>
  </si>
  <si>
    <t>(ｱ)～(ｲ)</t>
    <phoneticPr fontId="4"/>
  </si>
  <si>
    <t>11</t>
    <phoneticPr fontId="4"/>
  </si>
  <si>
    <t>(ｱ)～(ｶ)</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</si>
  <si>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</si>
  <si>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</si>
  <si>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</si>
  <si>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①</t>
    <phoneticPr fontId="4"/>
  </si>
  <si>
    <t>②</t>
    <phoneticPr fontId="4"/>
  </si>
  <si>
    <t>=</t>
    <phoneticPr fontId="2"/>
  </si>
  <si>
    <t>下水汚泥広域処理事業に係る地方債</t>
    <phoneticPr fontId="4"/>
  </si>
  <si>
    <t>(e)</t>
    <phoneticPr fontId="4"/>
  </si>
  <si>
    <t>９</t>
    <phoneticPr fontId="2"/>
  </si>
  <si>
    <t>(k)</t>
    <phoneticPr fontId="4"/>
  </si>
  <si>
    <t>(s)</t>
    <phoneticPr fontId="4"/>
  </si>
  <si>
    <t>(t)</t>
    <phoneticPr fontId="4"/>
  </si>
  <si>
    <t>(u)</t>
    <phoneticPr fontId="4"/>
  </si>
  <si>
    <t>附表１の⑬</t>
    <phoneticPr fontId="4"/>
  </si>
  <si>
    <t>(v)</t>
    <phoneticPr fontId="4"/>
  </si>
  <si>
    <t>(w)</t>
    <phoneticPr fontId="4"/>
  </si>
  <si>
    <t>(x)</t>
    <phoneticPr fontId="4"/>
  </si>
  <si>
    <t>(y)</t>
    <phoneticPr fontId="4"/>
  </si>
  <si>
    <t>(z)</t>
    <phoneticPr fontId="4"/>
  </si>
  <si>
    <t>(aa)</t>
    <phoneticPr fontId="4"/>
  </si>
  <si>
    <t>(ab)</t>
    <phoneticPr fontId="4"/>
  </si>
  <si>
    <t>(ac)</t>
    <phoneticPr fontId="4"/>
  </si>
  <si>
    <t>(ad)</t>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</si>
  <si>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</si>
  <si>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</si>
  <si>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</si>
  <si>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</si>
  <si>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</si>
  <si>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</si>
  <si>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</si>
  <si>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</si>
  <si>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(ah)</t>
    <phoneticPr fontId="4"/>
  </si>
  <si>
    <t>(ai)</t>
    <phoneticPr fontId="4"/>
  </si>
  <si>
    <t>(ｲ)</t>
    <phoneticPr fontId="2"/>
  </si>
  <si>
    <t>(ｳ)</t>
    <phoneticPr fontId="2"/>
  </si>
  <si>
    <t>(ｴ)</t>
    <phoneticPr fontId="2"/>
  </si>
  <si>
    <t>(ｵ)</t>
    <phoneticPr fontId="2"/>
  </si>
  <si>
    <t>(aj)</t>
    <phoneticPr fontId="4"/>
  </si>
  <si>
    <t>(ﾓ)</t>
    <phoneticPr fontId="2"/>
  </si>
  <si>
    <t>(ﾔ)</t>
    <phoneticPr fontId="2"/>
  </si>
  <si>
    <t>(ﾕ)</t>
    <phoneticPr fontId="2"/>
  </si>
  <si>
    <t>(ak)</t>
    <phoneticPr fontId="4"/>
  </si>
  <si>
    <t>(al)</t>
    <phoneticPr fontId="4"/>
  </si>
  <si>
    <t>(am)</t>
    <phoneticPr fontId="4"/>
  </si>
  <si>
    <t>(う)</t>
    <phoneticPr fontId="4"/>
  </si>
  <si>
    <t>(あ)～(う)</t>
    <phoneticPr fontId="4"/>
  </si>
  <si>
    <t>【附表１】</t>
    <phoneticPr fontId="2"/>
  </si>
  <si>
    <t>(ｱ)</t>
    <phoneticPr fontId="2"/>
  </si>
  <si>
    <t>(ｱ)×(ｲ)</t>
    <phoneticPr fontId="2"/>
  </si>
  <si>
    <t>　①　×　２</t>
    <phoneticPr fontId="2"/>
  </si>
  <si>
    <t>③</t>
    <phoneticPr fontId="2"/>
  </si>
  <si>
    <t>　②／③</t>
    <phoneticPr fontId="2"/>
  </si>
  <si>
    <t>　④　×　100</t>
    <phoneticPr fontId="2"/>
  </si>
  <si>
    <t>⑤×⑥</t>
    <phoneticPr fontId="2"/>
  </si>
  <si>
    <t>⑦＋⑧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</si>
  <si>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</si>
  <si>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</si>
  <si>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</si>
  <si>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</si>
  <si>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</si>
  <si>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</si>
  <si>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</si>
  <si>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</si>
  <si>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</si>
  <si>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</si>
  <si>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</si>
  <si>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</si>
  <si>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</si>
  <si>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</si>
  <si>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</si>
  <si>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</si>
  <si>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</si>
  <si>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</si>
  <si>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</si>
  <si>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(千円未満四捨五入）</t>
    <phoneticPr fontId="4"/>
  </si>
  <si>
    <t>２</t>
    <phoneticPr fontId="4"/>
  </si>
  <si>
    <t>(E)</t>
    <phoneticPr fontId="4"/>
  </si>
  <si>
    <t>*</t>
    <phoneticPr fontId="4"/>
  </si>
  <si>
    <t>=</t>
    <phoneticPr fontId="4"/>
  </si>
  <si>
    <t>(ｷ)</t>
    <phoneticPr fontId="2"/>
  </si>
  <si>
    <t>(a)</t>
    <phoneticPr fontId="4"/>
  </si>
  <si>
    <t>２</t>
    <phoneticPr fontId="4"/>
  </si>
  <si>
    <t>(千円未満四捨五入）</t>
    <phoneticPr fontId="4"/>
  </si>
  <si>
    <t>*</t>
    <phoneticPr fontId="4"/>
  </si>
  <si>
    <t>=</t>
    <phoneticPr fontId="4"/>
  </si>
  <si>
    <t>(ｲ)</t>
    <phoneticPr fontId="2"/>
  </si>
  <si>
    <t>(c)+(d)</t>
    <phoneticPr fontId="4"/>
  </si>
  <si>
    <t>(e)</t>
    <phoneticPr fontId="4"/>
  </si>
  <si>
    <t>３</t>
    <phoneticPr fontId="4"/>
  </si>
  <si>
    <t>(f)</t>
    <phoneticPr fontId="4"/>
  </si>
  <si>
    <t>４</t>
    <phoneticPr fontId="4"/>
  </si>
  <si>
    <t>(ｱ)</t>
    <phoneticPr fontId="4"/>
  </si>
  <si>
    <t>(ｲ)</t>
    <phoneticPr fontId="4"/>
  </si>
  <si>
    <t>(ｳ)</t>
    <phoneticPr fontId="4"/>
  </si>
  <si>
    <t>(ｴ)</t>
    <phoneticPr fontId="4"/>
  </si>
  <si>
    <t>(ｵ)</t>
    <phoneticPr fontId="4"/>
  </si>
  <si>
    <t>(ｶ)</t>
    <phoneticPr fontId="4"/>
  </si>
  <si>
    <t>(g)</t>
    <phoneticPr fontId="4"/>
  </si>
  <si>
    <t>５</t>
    <phoneticPr fontId="4"/>
  </si>
  <si>
    <t>(h)</t>
    <phoneticPr fontId="4"/>
  </si>
  <si>
    <t>６</t>
    <phoneticPr fontId="4"/>
  </si>
  <si>
    <t>(ｱ)～(ｲ)</t>
    <phoneticPr fontId="4"/>
  </si>
  <si>
    <t>(i)</t>
    <phoneticPr fontId="4"/>
  </si>
  <si>
    <t>７</t>
    <phoneticPr fontId="4"/>
  </si>
  <si>
    <t>(j)</t>
    <phoneticPr fontId="4"/>
  </si>
  <si>
    <t>８</t>
    <phoneticPr fontId="4"/>
  </si>
  <si>
    <t>(k)</t>
    <phoneticPr fontId="4"/>
  </si>
  <si>
    <t>９</t>
    <phoneticPr fontId="4"/>
  </si>
  <si>
    <t>(ｴ)</t>
    <phoneticPr fontId="2"/>
  </si>
  <si>
    <t>(ｱ)～(ｴ)</t>
    <phoneticPr fontId="4"/>
  </si>
  <si>
    <t>(l)</t>
    <phoneticPr fontId="4"/>
  </si>
  <si>
    <t>１０</t>
    <phoneticPr fontId="4"/>
  </si>
  <si>
    <t>(m)</t>
    <phoneticPr fontId="4"/>
  </si>
  <si>
    <t>１１</t>
    <phoneticPr fontId="4"/>
  </si>
  <si>
    <t>(n)</t>
    <phoneticPr fontId="4"/>
  </si>
  <si>
    <t>１２</t>
    <phoneticPr fontId="2"/>
  </si>
  <si>
    <t>(o)</t>
    <phoneticPr fontId="4"/>
  </si>
  <si>
    <t>１３</t>
    <phoneticPr fontId="4"/>
  </si>
  <si>
    <t>(ｳ)</t>
    <phoneticPr fontId="2"/>
  </si>
  <si>
    <t>(ｵ)</t>
    <phoneticPr fontId="2"/>
  </si>
  <si>
    <t>(ｶ)</t>
    <phoneticPr fontId="2"/>
  </si>
  <si>
    <t>(ｷ)</t>
    <phoneticPr fontId="2"/>
  </si>
  <si>
    <t>(p)</t>
    <phoneticPr fontId="4"/>
  </si>
  <si>
    <t>１４</t>
    <phoneticPr fontId="4"/>
  </si>
  <si>
    <t>(q)</t>
    <phoneticPr fontId="4"/>
  </si>
  <si>
    <t>１５</t>
    <phoneticPr fontId="4"/>
  </si>
  <si>
    <t>(ｱ)～(ｴ)</t>
    <phoneticPr fontId="2"/>
  </si>
  <si>
    <t>(r)</t>
    <phoneticPr fontId="4"/>
  </si>
  <si>
    <t>１６</t>
    <phoneticPr fontId="4"/>
  </si>
  <si>
    <t>(s)</t>
    <phoneticPr fontId="4"/>
  </si>
  <si>
    <t>１７</t>
    <phoneticPr fontId="4"/>
  </si>
  <si>
    <t>(t)</t>
    <phoneticPr fontId="4"/>
  </si>
  <si>
    <t>１８</t>
    <phoneticPr fontId="4"/>
  </si>
  <si>
    <t>(u)</t>
    <phoneticPr fontId="4"/>
  </si>
  <si>
    <t>(a)+(e)～(u)</t>
    <phoneticPr fontId="4"/>
  </si>
  <si>
    <t>(A)</t>
    <phoneticPr fontId="4"/>
  </si>
  <si>
    <t>１</t>
    <phoneticPr fontId="4"/>
  </si>
  <si>
    <t>(千円未満四捨五入）</t>
    <phoneticPr fontId="4"/>
  </si>
  <si>
    <t>(b)</t>
    <phoneticPr fontId="4"/>
  </si>
  <si>
    <t>(c)</t>
    <phoneticPr fontId="4"/>
  </si>
  <si>
    <t>(ｸ)</t>
    <phoneticPr fontId="4"/>
  </si>
  <si>
    <t>(ｱ)～(ｸ)</t>
    <phoneticPr fontId="4"/>
  </si>
  <si>
    <t>ﾃ</t>
  </si>
  <si>
    <t>ﾄ</t>
  </si>
  <si>
    <t>ﾅ</t>
  </si>
  <si>
    <t>ﾙ</t>
  </si>
  <si>
    <t>ﾚ</t>
  </si>
  <si>
    <t>ﾛ</t>
  </si>
  <si>
    <t>ｵ</t>
  </si>
  <si>
    <t>ｽ</t>
  </si>
  <si>
    <t>ｾ</t>
  </si>
  <si>
    <t xml:space="preserve">  第５、１、（２）に該当する事業で、平成４年度から平成13年度までに許可を受けた （平成14年度に許可を受けた</t>
    <rPh sb="30" eb="32">
      <t>ネンド</t>
    </rPh>
    <rPh sb="35" eb="37">
      <t>キョカ</t>
    </rPh>
    <rPh sb="38" eb="39">
      <t>ウ</t>
    </rPh>
    <phoneticPr fontId="2"/>
  </si>
  <si>
    <t xml:space="preserve">  第５、１、（２）に該当する事業で、平成１４年度に許可を受けた （平成13年度以前に基本設計等に</t>
    <rPh sb="26" eb="28">
      <t>キョカ</t>
    </rPh>
    <rPh sb="29" eb="30">
      <t>ウ</t>
    </rPh>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</si>
  <si>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</si>
  <si>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</si>
  <si>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</si>
  <si>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t>(AB)</t>
    <phoneticPr fontId="4"/>
  </si>
  <si>
    <t>１</t>
    <phoneticPr fontId="4"/>
  </si>
  <si>
    <t>(千円未満四捨五入）</t>
    <phoneticPr fontId="4"/>
  </si>
  <si>
    <t>*</t>
    <phoneticPr fontId="4"/>
  </si>
  <si>
    <t>=</t>
    <phoneticPr fontId="4"/>
  </si>
  <si>
    <t>*</t>
    <phoneticPr fontId="4"/>
  </si>
  <si>
    <t>=</t>
    <phoneticPr fontId="4"/>
  </si>
  <si>
    <t>(76.0%分)</t>
    <phoneticPr fontId="4"/>
  </si>
  <si>
    <t>(66.0%分)</t>
    <phoneticPr fontId="4"/>
  </si>
  <si>
    <t>(50.0%分)</t>
    <phoneticPr fontId="4"/>
  </si>
  <si>
    <t>(95.0%分)</t>
    <phoneticPr fontId="4"/>
  </si>
  <si>
    <t>(60.0%分)</t>
    <phoneticPr fontId="4"/>
  </si>
  <si>
    <t>(ﾖ)</t>
    <phoneticPr fontId="4"/>
  </si>
  <si>
    <t>(AF)</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</si>
  <si>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</si>
  <si>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</si>
  <si>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</si>
  <si>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</si>
  <si>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</si>
  <si>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</si>
  <si>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</si>
  <si>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</si>
  <si>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</si>
  <si>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</si>
  <si>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</si>
  <si>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t>
    <phoneticPr fontId="2"/>
  </si>
  <si>
    <t>道府県民税所得割</t>
    <rPh sb="0" eb="3">
      <t>ドウフケン</t>
    </rPh>
    <rPh sb="3" eb="4">
      <t>ミン</t>
    </rPh>
    <rPh sb="4" eb="5">
      <t>ゼイ</t>
    </rPh>
    <rPh sb="5" eb="7">
      <t>ショトク</t>
    </rPh>
    <rPh sb="7" eb="8">
      <t>ワリ</t>
    </rPh>
    <phoneticPr fontId="2"/>
  </si>
  <si>
    <t>分離課税所得割</t>
    <rPh sb="0" eb="2">
      <t>ブンリ</t>
    </rPh>
    <rPh sb="2" eb="4">
      <t>カゼイ</t>
    </rPh>
    <rPh sb="4" eb="6">
      <t>ショトク</t>
    </rPh>
    <rPh sb="6" eb="7">
      <t>ワリ</t>
    </rPh>
    <phoneticPr fontId="2"/>
  </si>
  <si>
    <t>臨時交付金</t>
    <rPh sb="0" eb="2">
      <t>リンジ</t>
    </rPh>
    <rPh sb="2" eb="5">
      <t>コウフキン</t>
    </rPh>
    <phoneticPr fontId="2"/>
  </si>
  <si>
    <t>交付金</t>
    <rPh sb="0" eb="3">
      <t>コウフキン</t>
    </rPh>
    <phoneticPr fontId="2"/>
  </si>
  <si>
    <t>・・・（ク）</t>
    <phoneticPr fontId="2"/>
  </si>
  <si>
    <t>(ｶ)+(ｷ)+(ｸ)</t>
    <phoneticPr fontId="2"/>
  </si>
  <si>
    <t>(a)～(d)</t>
    <phoneticPr fontId="4"/>
  </si>
  <si>
    <t>30年度</t>
    <rPh sb="2" eb="4">
      <t>ネンド</t>
    </rPh>
    <phoneticPr fontId="4"/>
  </si>
  <si>
    <t>30年度</t>
    <rPh sb="2" eb="4">
      <t>ネンド</t>
    </rPh>
    <phoneticPr fontId="2"/>
  </si>
  <si>
    <t>(ｹ)</t>
    <phoneticPr fontId="2"/>
  </si>
  <si>
    <t>(ｼ)</t>
    <phoneticPr fontId="2"/>
  </si>
  <si>
    <t>（Ａ）×2/3（1/3）</t>
    <phoneticPr fontId="2"/>
  </si>
  <si>
    <t>（Ａ）</t>
    <phoneticPr fontId="2"/>
  </si>
  <si>
    <t>（Ｂ）</t>
    <phoneticPr fontId="2"/>
  </si>
  <si>
    <t>（Ｃ）</t>
    <phoneticPr fontId="2"/>
  </si>
  <si>
    <t>（Ｄ）×2/3（1/3）</t>
    <phoneticPr fontId="2"/>
  </si>
  <si>
    <t>（Ｄ）</t>
    <phoneticPr fontId="2"/>
  </si>
  <si>
    <t>（Ｅ）</t>
    <phoneticPr fontId="2"/>
  </si>
  <si>
    <t>（Ｆ）</t>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</si>
  <si>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</si>
  <si>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</si>
  <si>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</si>
  <si>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</si>
  <si>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</si>
  <si>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</si>
  <si>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</si>
  <si>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</si>
  <si>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</si>
  <si>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</si>
  <si>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</si>
  <si>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</si>
  <si>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</si>
  <si>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</si>
  <si>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</si>
  <si>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</si>
  <si>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t>
    <phoneticPr fontId="4"/>
  </si>
  <si>
    <t>*</t>
    <phoneticPr fontId="4"/>
  </si>
  <si>
    <t>=</t>
    <phoneticPr fontId="4"/>
  </si>
  <si>
    <t>(a)</t>
    <phoneticPr fontId="4"/>
  </si>
  <si>
    <t>*</t>
    <phoneticPr fontId="4"/>
  </si>
  <si>
    <t>=</t>
    <phoneticPr fontId="4"/>
  </si>
  <si>
    <t>(b)</t>
    <phoneticPr fontId="4"/>
  </si>
  <si>
    <t>２</t>
    <phoneticPr fontId="4"/>
  </si>
  <si>
    <t>(千円未満四捨五入）</t>
    <phoneticPr fontId="4"/>
  </si>
  <si>
    <t>(</t>
    <phoneticPr fontId="20"/>
  </si>
  <si>
    <t>)</t>
    <phoneticPr fontId="20"/>
  </si>
  <si>
    <t>*</t>
    <phoneticPr fontId="4"/>
  </si>
  <si>
    <t>=</t>
    <phoneticPr fontId="4"/>
  </si>
  <si>
    <t>*</t>
    <phoneticPr fontId="4"/>
  </si>
  <si>
    <t>=</t>
    <phoneticPr fontId="4"/>
  </si>
  <si>
    <t>*</t>
    <phoneticPr fontId="4"/>
  </si>
  <si>
    <t>=</t>
    <phoneticPr fontId="4"/>
  </si>
  <si>
    <t>*</t>
    <phoneticPr fontId="4"/>
  </si>
  <si>
    <t>=</t>
    <phoneticPr fontId="4"/>
  </si>
  <si>
    <t>２</t>
    <phoneticPr fontId="4"/>
  </si>
  <si>
    <t>ﾃ</t>
    <phoneticPr fontId="2"/>
  </si>
  <si>
    <t>ﾄ</t>
    <phoneticPr fontId="2"/>
  </si>
  <si>
    <t>*</t>
    <phoneticPr fontId="4"/>
  </si>
  <si>
    <t>３</t>
    <phoneticPr fontId="4"/>
  </si>
  <si>
    <t>=</t>
    <phoneticPr fontId="4"/>
  </si>
  <si>
    <t>(d)</t>
    <phoneticPr fontId="4"/>
  </si>
  <si>
    <t>４</t>
    <phoneticPr fontId="4"/>
  </si>
  <si>
    <t>29年度</t>
    <rPh sb="2" eb="4">
      <t>ネンド</t>
    </rPh>
    <phoneticPr fontId="20"/>
  </si>
  <si>
    <t>(e)</t>
    <phoneticPr fontId="4"/>
  </si>
  <si>
    <t>５</t>
    <phoneticPr fontId="4"/>
  </si>
  <si>
    <t>ｵ</t>
    <phoneticPr fontId="2"/>
  </si>
  <si>
    <t>ｷ</t>
    <phoneticPr fontId="2"/>
  </si>
  <si>
    <t>ｹ</t>
    <phoneticPr fontId="2"/>
  </si>
  <si>
    <t>ｺ</t>
    <phoneticPr fontId="2"/>
  </si>
  <si>
    <t>ｻ</t>
    <phoneticPr fontId="2"/>
  </si>
  <si>
    <t>ｼ</t>
    <phoneticPr fontId="2"/>
  </si>
  <si>
    <t>ｽ</t>
    <phoneticPr fontId="2"/>
  </si>
  <si>
    <t>ｾ</t>
    <phoneticPr fontId="2"/>
  </si>
  <si>
    <t>ｿ</t>
    <phoneticPr fontId="2"/>
  </si>
  <si>
    <t>ﾀ</t>
    <phoneticPr fontId="2"/>
  </si>
  <si>
    <t>(f)</t>
    <phoneticPr fontId="4"/>
  </si>
  <si>
    <t>６</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</si>
  <si>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</si>
  <si>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</si>
  <si>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</si>
  <si>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</si>
  <si>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</si>
  <si>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</si>
  <si>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</si>
  <si>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</si>
  <si>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</si>
  <si>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</si>
  <si>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</si>
  <si>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</si>
  <si>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</si>
  <si>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</si>
  <si>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</si>
  <si>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</si>
  <si>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</si>
  <si>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</si>
  <si>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</si>
  <si>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</si>
  <si>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</si>
  <si>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(g)</t>
    <phoneticPr fontId="4"/>
  </si>
  <si>
    <t>７</t>
    <phoneticPr fontId="4"/>
  </si>
  <si>
    <t>その他</t>
    <phoneticPr fontId="4"/>
  </si>
  <si>
    <t>(h)</t>
    <phoneticPr fontId="4"/>
  </si>
  <si>
    <t>(i)</t>
    <phoneticPr fontId="4"/>
  </si>
  <si>
    <t>(j)</t>
    <phoneticPr fontId="4"/>
  </si>
  <si>
    <t>（a）～(j)</t>
    <phoneticPr fontId="4"/>
  </si>
  <si>
    <t>30年度</t>
    <rPh sb="2" eb="3">
      <t>ネン</t>
    </rPh>
    <rPh sb="3" eb="4">
      <t>ド</t>
    </rPh>
    <phoneticPr fontId="4"/>
  </si>
  <si>
    <t>(ﾖ)</t>
    <phoneticPr fontId="2"/>
  </si>
  <si>
    <t>(ﾗ)</t>
    <phoneticPr fontId="2"/>
  </si>
  <si>
    <t>(ﾘ)</t>
    <phoneticPr fontId="2"/>
  </si>
  <si>
    <t>特別支援学校に係る学校教育施設等整備事業（補強事業分）に</t>
    <rPh sb="0" eb="2">
      <t>トクベツ</t>
    </rPh>
    <rPh sb="2" eb="4">
      <t>シエン</t>
    </rPh>
    <rPh sb="4" eb="6">
      <t>ガッコウ</t>
    </rPh>
    <rPh sb="7" eb="8">
      <t>カカワ</t>
    </rPh>
    <rPh sb="9" eb="11">
      <t>ガッコウ</t>
    </rPh>
    <rPh sb="11" eb="13">
      <t>キョウイク</t>
    </rPh>
    <rPh sb="13" eb="16">
      <t>シセツナド</t>
    </rPh>
    <rPh sb="16" eb="18">
      <t>セイビ</t>
    </rPh>
    <rPh sb="18" eb="20">
      <t>ジギョウ</t>
    </rPh>
    <rPh sb="21" eb="23">
      <t>ホキョウ</t>
    </rPh>
    <rPh sb="23" eb="25">
      <t>ジギョウ</t>
    </rPh>
    <rPh sb="25" eb="26">
      <t>ブン</t>
    </rPh>
    <phoneticPr fontId="4"/>
  </si>
  <si>
    <t>充てた地方債</t>
    <phoneticPr fontId="2"/>
  </si>
  <si>
    <t>特別支援学校に係る学校教育施設等整備事業債等（防災機能強化事業分）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5">
      <t>ボウサイ</t>
    </rPh>
    <rPh sb="25" eb="27">
      <t>キノウ</t>
    </rPh>
    <rPh sb="27" eb="29">
      <t>キョウカ</t>
    </rPh>
    <rPh sb="29" eb="31">
      <t>ジギョウ</t>
    </rPh>
    <rPh sb="31" eb="32">
      <t>ブン</t>
    </rPh>
    <phoneticPr fontId="2"/>
  </si>
  <si>
    <t>(an)</t>
    <phoneticPr fontId="4"/>
  </si>
  <si>
    <t>(ao)</t>
    <phoneticPr fontId="4"/>
  </si>
  <si>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</si>
  <si>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（長寿命化、転用、立地適正化、ユニバーサルデザイン化事業分）</t>
    <rPh sb="25" eb="26">
      <t>カ</t>
    </rPh>
    <rPh sb="26" eb="28">
      <t>ジギョウ</t>
    </rPh>
    <phoneticPr fontId="2"/>
  </si>
  <si>
    <t>（長寿命化、ユニバーサルデザイン化事業分）</t>
    <rPh sb="16" eb="17">
      <t>カ</t>
    </rPh>
    <rPh sb="17" eb="19">
      <t>ジギョウ</t>
    </rPh>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</si>
  <si>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</si>
  <si>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t>
    <phoneticPr fontId="2"/>
  </si>
  <si>
    <t>・・・（ア）</t>
    <phoneticPr fontId="2"/>
  </si>
  <si>
    <t>（ア）＋（イ）＋（ウ）</t>
    <phoneticPr fontId="2"/>
  </si>
  <si>
    <t>・・・（イ）</t>
    <phoneticPr fontId="2"/>
  </si>
  <si>
    <t>・・・（ウ）</t>
    <phoneticPr fontId="2"/>
  </si>
  <si>
    <t>・・・（エ）</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</si>
  <si>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</si>
  <si>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t>
    <phoneticPr fontId="2"/>
  </si>
  <si>
    <t>＋</t>
    <phoneticPr fontId="2"/>
  </si>
  <si>
    <t>・・・（オ）</t>
    <phoneticPr fontId="2"/>
  </si>
  <si>
    <t>　（オ）が0.300を下回る場合は0.300、
0.500を上回る場合は0.500とする。</t>
    <phoneticPr fontId="2"/>
  </si>
  <si>
    <t>・・・（オ）’</t>
    <phoneticPr fontId="2"/>
  </si>
  <si>
    <t>（オ）’</t>
    <phoneticPr fontId="2"/>
  </si>
  <si>
    <t>・・・α</t>
    <phoneticPr fontId="2"/>
  </si>
  <si>
    <t>（小数点以下3位未満四捨五入）</t>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</si>
  <si>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</si>
  <si>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・・・（カ）</t>
    <phoneticPr fontId="2"/>
  </si>
  <si>
    <t>　（オ）が0.420を下回る場合は0.420、
0.500を上回る場合は0.500とする。</t>
    <phoneticPr fontId="2"/>
  </si>
  <si>
    <t>・・・（カ）’</t>
    <phoneticPr fontId="2"/>
  </si>
  <si>
    <t>（カ）’</t>
    <phoneticPr fontId="2"/>
  </si>
  <si>
    <t>(千円未満四捨五入）</t>
  </si>
  <si>
    <t>30年度算出資料P89（オ）欄</t>
    <rPh sb="2" eb="4">
      <t>ネンド</t>
    </rPh>
    <rPh sb="4" eb="6">
      <t>サンシュツ</t>
    </rPh>
    <rPh sb="6" eb="8">
      <t>シリョウ</t>
    </rPh>
    <rPh sb="14" eb="15">
      <t>ラン</t>
    </rPh>
    <phoneticPr fontId="4"/>
  </si>
  <si>
    <t>29年度算出資料P88（オ）欄</t>
    <rPh sb="2" eb="4">
      <t>ネンド</t>
    </rPh>
    <rPh sb="4" eb="6">
      <t>サンシュツ</t>
    </rPh>
    <rPh sb="6" eb="8">
      <t>シリョウ</t>
    </rPh>
    <rPh sb="14" eb="15">
      <t>ラン</t>
    </rPh>
    <phoneticPr fontId="4"/>
  </si>
  <si>
    <t>道府県民税所得割に係る
税源移譲相当額（三位一体改革分）×0.25</t>
    <rPh sb="20" eb="24">
      <t>サンミイッタイ</t>
    </rPh>
    <rPh sb="24" eb="26">
      <t>カイカク</t>
    </rPh>
    <rPh sb="26" eb="27">
      <t>ブン</t>
    </rPh>
    <phoneticPr fontId="2"/>
  </si>
  <si>
    <t>道府県民税所得割に係る
税源移譲相当額（県費負担教職員分）×0.25</t>
    <rPh sb="20" eb="21">
      <t>ケン</t>
    </rPh>
    <rPh sb="21" eb="22">
      <t>ヒ</t>
    </rPh>
    <rPh sb="22" eb="24">
      <t>フタン</t>
    </rPh>
    <rPh sb="24" eb="27">
      <t>キョウショクイン</t>
    </rPh>
    <rPh sb="27" eb="28">
      <t>ブン</t>
    </rPh>
    <phoneticPr fontId="2"/>
  </si>
  <si>
    <t>28年度同意等</t>
    <rPh sb="2" eb="3">
      <t>ネン</t>
    </rPh>
    <rPh sb="3" eb="4">
      <t>ド</t>
    </rPh>
    <rPh sb="4" eb="6">
      <t>ドウイ</t>
    </rPh>
    <rPh sb="6" eb="7">
      <t>トウ</t>
    </rPh>
    <phoneticPr fontId="4"/>
  </si>
  <si>
    <t>29年度同意等</t>
    <rPh sb="2" eb="3">
      <t>ネン</t>
    </rPh>
    <rPh sb="3" eb="4">
      <t>ド</t>
    </rPh>
    <rPh sb="4" eb="6">
      <t>ドウイ</t>
    </rPh>
    <rPh sb="6" eb="7">
      <t>トウ</t>
    </rPh>
    <phoneticPr fontId="4"/>
  </si>
  <si>
    <t>30年度同意等</t>
    <rPh sb="2" eb="3">
      <t>ネン</t>
    </rPh>
    <rPh sb="3" eb="4">
      <t>ド</t>
    </rPh>
    <rPh sb="4" eb="6">
      <t>ドウイ</t>
    </rPh>
    <rPh sb="6" eb="7">
      <t>トウ</t>
    </rPh>
    <phoneticPr fontId="4"/>
  </si>
  <si>
    <t>（義務教育施設の大規模改造事業に係る事業分を除く）</t>
    <rPh sb="16" eb="17">
      <t>カカ</t>
    </rPh>
    <phoneticPr fontId="2"/>
  </si>
  <si>
    <t>（義務教育施設の大規模改造事業に係る事業分のみ）</t>
    <phoneticPr fontId="2"/>
  </si>
  <si>
    <t>附表４のα</t>
    <rPh sb="0" eb="2">
      <t>フヒョウ</t>
    </rPh>
    <phoneticPr fontId="4"/>
  </si>
  <si>
    <t>(ﾜ)</t>
    <phoneticPr fontId="2"/>
  </si>
  <si>
    <t>(ｦ)</t>
    <phoneticPr fontId="2"/>
  </si>
  <si>
    <t>(ﾝ)</t>
    <phoneticPr fontId="4"/>
  </si>
  <si>
    <t>(AG)</t>
    <phoneticPr fontId="2"/>
  </si>
  <si>
    <t>H30基準財政収入額</t>
    <rPh sb="3" eb="5">
      <t>キジュン</t>
    </rPh>
    <rPh sb="5" eb="7">
      <t>ザイセイ</t>
    </rPh>
    <rPh sb="7" eb="10">
      <t>シュウニュウガク</t>
    </rPh>
    <phoneticPr fontId="2"/>
  </si>
  <si>
    <t>H30基準財政需要額</t>
    <rPh sb="3" eb="5">
      <t>キジュン</t>
    </rPh>
    <rPh sb="5" eb="7">
      <t>ザイセイ</t>
    </rPh>
    <rPh sb="7" eb="10">
      <t>ジュヨウガク</t>
    </rPh>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</si>
  <si>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</si>
  <si>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</si>
  <si>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社会福祉費</t>
    <rPh sb="0" eb="2">
      <t>シャカイ</t>
    </rPh>
    <rPh sb="2" eb="5">
      <t>フクシヒ</t>
    </rPh>
    <phoneticPr fontId="4"/>
  </si>
  <si>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</si>
  <si>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t>
    <phoneticPr fontId="23"/>
  </si>
  <si>
    <t>=</t>
    <phoneticPr fontId="23"/>
  </si>
  <si>
    <t>30年度</t>
    <rPh sb="2" eb="4">
      <t>ネンド</t>
    </rPh>
    <phoneticPr fontId="23"/>
  </si>
  <si>
    <t>社会福祉費合計</t>
    <rPh sb="0" eb="2">
      <t>シャカイ</t>
    </rPh>
    <rPh sb="2" eb="4">
      <t>フクシ</t>
    </rPh>
    <rPh sb="4" eb="5">
      <t>ヒ</t>
    </rPh>
    <rPh sb="5" eb="7">
      <t>ゴウケイ</t>
    </rPh>
    <phoneticPr fontId="4"/>
  </si>
  <si>
    <t>(ｱ)</t>
    <phoneticPr fontId="23"/>
  </si>
  <si>
    <t>10</t>
  </si>
  <si>
    <t>６</t>
    <phoneticPr fontId="2"/>
  </si>
  <si>
    <t>７</t>
    <phoneticPr fontId="2"/>
  </si>
  <si>
    <t>(L)</t>
    <phoneticPr fontId="4"/>
  </si>
  <si>
    <t>(G)</t>
    <phoneticPr fontId="4"/>
  </si>
  <si>
    <t>（元金分）</t>
  </si>
  <si>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</si>
  <si>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</si>
  <si>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</si>
  <si>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(a)～(x)</t>
    <phoneticPr fontId="4"/>
  </si>
  <si>
    <t>(d)</t>
    <phoneticPr fontId="2"/>
  </si>
  <si>
    <t>(e)+(f)</t>
    <phoneticPr fontId="4"/>
  </si>
  <si>
    <t>R元年度</t>
    <rPh sb="1" eb="2">
      <t>ガン</t>
    </rPh>
    <rPh sb="2" eb="4">
      <t>ネンド</t>
    </rPh>
    <phoneticPr fontId="2"/>
  </si>
  <si>
    <t>R元年度</t>
    <rPh sb="1" eb="4">
      <t>ガンネンド</t>
    </rPh>
    <phoneticPr fontId="4"/>
  </si>
  <si>
    <t>(ｵ)</t>
    <phoneticPr fontId="2"/>
  </si>
  <si>
    <t>(ウ)欄の額</t>
    <rPh sb="3" eb="4">
      <t>ラン</t>
    </rPh>
    <rPh sb="5" eb="6">
      <t>ガク</t>
    </rPh>
    <phoneticPr fontId="4"/>
  </si>
  <si>
    <t>(ｴ)</t>
    <phoneticPr fontId="2"/>
  </si>
  <si>
    <t>(ｹ)</t>
    <phoneticPr fontId="2"/>
  </si>
  <si>
    <t>(ｼ)</t>
    <phoneticPr fontId="2"/>
  </si>
  <si>
    <t>(ｿ)</t>
    <phoneticPr fontId="2"/>
  </si>
  <si>
    <t>(ﾀ)</t>
    <phoneticPr fontId="2"/>
  </si>
  <si>
    <t>(ﾁ)</t>
    <phoneticPr fontId="2"/>
  </si>
  <si>
    <t>(ﾂ)</t>
    <phoneticPr fontId="2"/>
  </si>
  <si>
    <t>(ﾃ)</t>
    <phoneticPr fontId="2"/>
  </si>
  <si>
    <t>R元年度</t>
    <rPh sb="1" eb="2">
      <t>モト</t>
    </rPh>
    <rPh sb="2" eb="4">
      <t>ネンド</t>
    </rPh>
    <phoneticPr fontId="4"/>
  </si>
  <si>
    <t>R元年度</t>
    <rPh sb="1" eb="2">
      <t>モト</t>
    </rPh>
    <rPh sb="2" eb="3">
      <t>ネン</t>
    </rPh>
    <rPh sb="3" eb="4">
      <t>ド</t>
    </rPh>
    <phoneticPr fontId="4"/>
  </si>
  <si>
    <t>一般補助施設整備等事業債（まち・ひと・しごと創生交付金事業分）</t>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</si>
  <si>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t>R元年度算出資料P99（オ）欄</t>
    <rPh sb="1" eb="2">
      <t>モト</t>
    </rPh>
    <rPh sb="2" eb="4">
      <t>ネンド</t>
    </rPh>
    <rPh sb="4" eb="6">
      <t>サンシュツ</t>
    </rPh>
    <rPh sb="6" eb="8">
      <t>シリョウ</t>
    </rPh>
    <rPh sb="14" eb="15">
      <t>ラン</t>
    </rPh>
    <phoneticPr fontId="4"/>
  </si>
  <si>
    <t>R元年度同意等</t>
    <rPh sb="1" eb="2">
      <t>モト</t>
    </rPh>
    <rPh sb="2" eb="3">
      <t>ネン</t>
    </rPh>
    <rPh sb="3" eb="4">
      <t>ド</t>
    </rPh>
    <rPh sb="4" eb="6">
      <t>ドウイ</t>
    </rPh>
    <rPh sb="6" eb="7">
      <t>トウ</t>
    </rPh>
    <phoneticPr fontId="4"/>
  </si>
  <si>
    <t>分離課税所得割交付金</t>
    <phoneticPr fontId="2"/>
  </si>
  <si>
    <t>R元年度</t>
    <rPh sb="1" eb="3">
      <t>ガンネン</t>
    </rPh>
    <rPh sb="3" eb="4">
      <t>ド</t>
    </rPh>
    <phoneticPr fontId="4"/>
  </si>
  <si>
    <t>(ｱ)～(ﾄ)</t>
    <phoneticPr fontId="4"/>
  </si>
  <si>
    <t>区　分</t>
    <phoneticPr fontId="2"/>
  </si>
  <si>
    <t>(ﾙ)</t>
    <phoneticPr fontId="2"/>
  </si>
  <si>
    <t>(ﾚ)</t>
    <phoneticPr fontId="2"/>
  </si>
  <si>
    <t>(ﾛ)</t>
    <phoneticPr fontId="2"/>
  </si>
  <si>
    <t>R元</t>
    <rPh sb="0" eb="1">
      <t>モト</t>
    </rPh>
    <phoneticPr fontId="2"/>
  </si>
  <si>
    <t>令和元年度</t>
    <rPh sb="0" eb="2">
      <t>レイワ</t>
    </rPh>
    <rPh sb="2" eb="4">
      <t>ガンネン</t>
    </rPh>
    <rPh sb="3" eb="5">
      <t>ネンド</t>
    </rPh>
    <phoneticPr fontId="20"/>
  </si>
  <si>
    <t>*</t>
    <phoneticPr fontId="4"/>
  </si>
  <si>
    <t>*</t>
    <phoneticPr fontId="4"/>
  </si>
  <si>
    <t>*</t>
    <phoneticPr fontId="4"/>
  </si>
  <si>
    <t>*</t>
    <phoneticPr fontId="4"/>
  </si>
  <si>
    <t>*</t>
    <phoneticPr fontId="4"/>
  </si>
  <si>
    <t>(c)</t>
    <phoneticPr fontId="4"/>
  </si>
  <si>
    <t>=</t>
    <phoneticPr fontId="4"/>
  </si>
  <si>
    <t>=</t>
    <phoneticPr fontId="4"/>
  </si>
  <si>
    <t>30年度</t>
    <rPh sb="2" eb="4">
      <t>ネンド</t>
    </rPh>
    <phoneticPr fontId="20"/>
  </si>
  <si>
    <t>*</t>
    <phoneticPr fontId="4"/>
  </si>
  <si>
    <t>*</t>
    <phoneticPr fontId="4"/>
  </si>
  <si>
    <t>=</t>
    <phoneticPr fontId="4"/>
  </si>
  <si>
    <t>ﾁ</t>
    <phoneticPr fontId="2"/>
  </si>
  <si>
    <t>=</t>
    <phoneticPr fontId="4"/>
  </si>
  <si>
    <t>ﾂ</t>
    <phoneticPr fontId="2"/>
  </si>
  <si>
    <t>(ﾅ)</t>
    <phoneticPr fontId="4"/>
  </si>
  <si>
    <t>=</t>
    <phoneticPr fontId="4"/>
  </si>
  <si>
    <t>R元年度</t>
    <rPh sb="1" eb="2">
      <t>ガン</t>
    </rPh>
    <rPh sb="2" eb="4">
      <t>ネンド</t>
    </rPh>
    <phoneticPr fontId="4"/>
  </si>
  <si>
    <t>(80.0%分)</t>
    <phoneticPr fontId="2"/>
  </si>
  <si>
    <t>=</t>
    <phoneticPr fontId="4"/>
  </si>
  <si>
    <t>(ｱｱ)</t>
    <phoneticPr fontId="2"/>
  </si>
  <si>
    <t>(60.0%分)</t>
    <phoneticPr fontId="2"/>
  </si>
  <si>
    <t>*</t>
    <phoneticPr fontId="4"/>
  </si>
  <si>
    <t>(50.0%分)</t>
    <phoneticPr fontId="2"/>
  </si>
  <si>
    <t>=</t>
    <phoneticPr fontId="4"/>
  </si>
  <si>
    <t>(AC)</t>
    <phoneticPr fontId="4"/>
  </si>
  <si>
    <t>(ｱｲ)</t>
    <phoneticPr fontId="2"/>
  </si>
  <si>
    <t>(ｱｳ)</t>
    <phoneticPr fontId="4"/>
  </si>
  <si>
    <t>１</t>
    <phoneticPr fontId="4"/>
  </si>
  <si>
    <t>*</t>
    <phoneticPr fontId="4"/>
  </si>
  <si>
    <t>②</t>
    <phoneticPr fontId="4"/>
  </si>
  <si>
    <t>*</t>
    <phoneticPr fontId="4"/>
  </si>
  <si>
    <t>*</t>
    <phoneticPr fontId="4"/>
  </si>
  <si>
    <t>=</t>
    <phoneticPr fontId="4"/>
  </si>
  <si>
    <t>*</t>
    <phoneticPr fontId="4"/>
  </si>
  <si>
    <t>=</t>
    <phoneticPr fontId="4"/>
  </si>
  <si>
    <t>=</t>
    <phoneticPr fontId="4"/>
  </si>
  <si>
    <t>=</t>
    <phoneticPr fontId="4"/>
  </si>
  <si>
    <t>(AE)</t>
    <phoneticPr fontId="4"/>
  </si>
  <si>
    <t>(ｺ)</t>
    <phoneticPr fontId="2"/>
  </si>
  <si>
    <t>=</t>
    <phoneticPr fontId="4"/>
  </si>
  <si>
    <t>(ｱ)～(ｻ)</t>
    <phoneticPr fontId="4"/>
  </si>
  <si>
    <t>*</t>
    <phoneticPr fontId="4"/>
  </si>
  <si>
    <t>(ﾃ)</t>
    <phoneticPr fontId="4"/>
  </si>
  <si>
    <t>(AG)</t>
    <phoneticPr fontId="4"/>
  </si>
  <si>
    <t>(千円未満四捨五入）</t>
    <phoneticPr fontId="4"/>
  </si>
  <si>
    <t>①</t>
    <phoneticPr fontId="4"/>
  </si>
  <si>
    <t>*</t>
    <phoneticPr fontId="4"/>
  </si>
  <si>
    <t>(ｱ)</t>
    <phoneticPr fontId="4"/>
  </si>
  <si>
    <t>②</t>
    <phoneticPr fontId="4"/>
  </si>
  <si>
    <t>(ｲ)</t>
    <phoneticPr fontId="4"/>
  </si>
  <si>
    <t>①</t>
    <phoneticPr fontId="4"/>
  </si>
  <si>
    <t>(ｳ)</t>
    <phoneticPr fontId="4"/>
  </si>
  <si>
    <t>(ｴ)</t>
    <phoneticPr fontId="4"/>
  </si>
  <si>
    <t>(ｵ)</t>
    <phoneticPr fontId="4"/>
  </si>
  <si>
    <t>②</t>
    <phoneticPr fontId="4"/>
  </si>
  <si>
    <t>(ｶ)</t>
    <phoneticPr fontId="4"/>
  </si>
  <si>
    <t>(ｷ)</t>
    <phoneticPr fontId="4"/>
  </si>
  <si>
    <t>(ｸ)</t>
    <phoneticPr fontId="4"/>
  </si>
  <si>
    <t>(ｹ)</t>
    <phoneticPr fontId="4"/>
  </si>
  <si>
    <t>(ｺ)</t>
    <phoneticPr fontId="4"/>
  </si>
  <si>
    <t>(ｻ)</t>
    <phoneticPr fontId="4"/>
  </si>
  <si>
    <t>(ｼ)</t>
    <phoneticPr fontId="4"/>
  </si>
  <si>
    <t>(ｽ)</t>
    <phoneticPr fontId="4"/>
  </si>
  <si>
    <t>(AH)</t>
    <phoneticPr fontId="4"/>
  </si>
  <si>
    <t>公債費(国土強靭化施策債償還費)</t>
    <rPh sb="0" eb="3">
      <t>コウサイヒ</t>
    </rPh>
    <rPh sb="4" eb="9">
      <t>コクドキョウジンカ</t>
    </rPh>
    <phoneticPr fontId="4"/>
  </si>
  <si>
    <t>(千円未満四捨五入）</t>
    <phoneticPr fontId="4"/>
  </si>
  <si>
    <t>防災・減災・国土強靭化緊急対策（50%）</t>
    <rPh sb="0" eb="2">
      <t>ボウサイ</t>
    </rPh>
    <rPh sb="3" eb="5">
      <t>ゲンサイ</t>
    </rPh>
    <rPh sb="6" eb="8">
      <t>コクド</t>
    </rPh>
    <rPh sb="8" eb="10">
      <t>キョウジン</t>
    </rPh>
    <rPh sb="10" eb="11">
      <t>カ</t>
    </rPh>
    <rPh sb="11" eb="13">
      <t>キンキュウ</t>
    </rPh>
    <rPh sb="13" eb="15">
      <t>タイサク</t>
    </rPh>
    <phoneticPr fontId="4"/>
  </si>
  <si>
    <t>防災・減災・国土強靭化緊急対策（60%）</t>
    <rPh sb="0" eb="2">
      <t>ボウサイ</t>
    </rPh>
    <rPh sb="3" eb="5">
      <t>ゲンサイ</t>
    </rPh>
    <rPh sb="6" eb="8">
      <t>コクド</t>
    </rPh>
    <rPh sb="8" eb="10">
      <t>キョウジン</t>
    </rPh>
    <rPh sb="10" eb="11">
      <t>カ</t>
    </rPh>
    <rPh sb="11" eb="13">
      <t>キンキュウ</t>
    </rPh>
    <rPh sb="13" eb="15">
      <t>タイサク</t>
    </rPh>
    <phoneticPr fontId="4"/>
  </si>
  <si>
    <t>③</t>
    <phoneticPr fontId="4"/>
  </si>
  <si>
    <t>緊急自然災害防止対策</t>
    <rPh sb="0" eb="8">
      <t>キンキュウシゼンサイガイボウシ</t>
    </rPh>
    <rPh sb="8" eb="10">
      <t>タイサク</t>
    </rPh>
    <phoneticPr fontId="4"/>
  </si>
  <si>
    <t>(AI)</t>
    <phoneticPr fontId="4"/>
  </si>
  <si>
    <t>*</t>
    <phoneticPr fontId="4"/>
  </si>
  <si>
    <t>(AJ)</t>
    <phoneticPr fontId="4"/>
  </si>
  <si>
    <t>*</t>
    <phoneticPr fontId="4"/>
  </si>
  <si>
    <t>(AK)</t>
    <phoneticPr fontId="4"/>
  </si>
  <si>
    <t>=</t>
    <phoneticPr fontId="4"/>
  </si>
  <si>
    <t>(AL)</t>
    <phoneticPr fontId="4"/>
  </si>
  <si>
    <t>(AM)</t>
    <phoneticPr fontId="4"/>
  </si>
  <si>
    <t>(AN)</t>
    <phoneticPr fontId="4"/>
  </si>
  <si>
    <t>(AO)</t>
    <phoneticPr fontId="4"/>
  </si>
  <si>
    <t>国土強靭化施策債償還費</t>
    <rPh sb="0" eb="10">
      <t>コクドキョウジンカセサクサイショウカン</t>
    </rPh>
    <rPh sb="10" eb="11">
      <t>ヒ</t>
    </rPh>
    <phoneticPr fontId="2"/>
  </si>
  <si>
    <t>(L)</t>
    <phoneticPr fontId="4"/>
  </si>
  <si>
    <t>(AO)</t>
    <phoneticPr fontId="2"/>
  </si>
  <si>
    <t>R元基準財政収入額</t>
    <rPh sb="1" eb="2">
      <t>ガン</t>
    </rPh>
    <rPh sb="2" eb="4">
      <t>キジュン</t>
    </rPh>
    <rPh sb="4" eb="6">
      <t>ザイセイ</t>
    </rPh>
    <rPh sb="6" eb="9">
      <t>シュウニュウガク</t>
    </rPh>
    <phoneticPr fontId="2"/>
  </si>
  <si>
    <t>R元：</t>
    <rPh sb="1" eb="2">
      <t>ガン</t>
    </rPh>
    <phoneticPr fontId="2"/>
  </si>
  <si>
    <t>・・・（キ）</t>
    <phoneticPr fontId="2"/>
  </si>
  <si>
    <t>(ｱ)～(ﾃ)</t>
    <phoneticPr fontId="4"/>
  </si>
  <si>
    <t>(ｱ)～(ﾆ)</t>
    <phoneticPr fontId="4"/>
  </si>
  <si>
    <t>(ｱ)～(ｱｳ)</t>
    <phoneticPr fontId="4"/>
  </si>
  <si>
    <t>(ｱ)～(ｷ)</t>
    <phoneticPr fontId="4"/>
  </si>
  <si>
    <t>令和2年度元利償還金</t>
    <rPh sb="0" eb="2">
      <t>レイワ</t>
    </rPh>
    <rPh sb="3" eb="5">
      <t>ネンド</t>
    </rPh>
    <rPh sb="5" eb="7">
      <t>ガンリ</t>
    </rPh>
    <rPh sb="7" eb="10">
      <t>ショウカンキン</t>
    </rPh>
    <phoneticPr fontId="2"/>
  </si>
  <si>
    <t>R元基準財政収入額</t>
    <rPh sb="1" eb="2">
      <t>モト</t>
    </rPh>
    <rPh sb="2" eb="4">
      <t>キジュン</t>
    </rPh>
    <rPh sb="4" eb="6">
      <t>ザイセイ</t>
    </rPh>
    <rPh sb="6" eb="9">
      <t>シュウニュウガク</t>
    </rPh>
    <phoneticPr fontId="2"/>
  </si>
  <si>
    <t>R元基準財政需要額</t>
    <rPh sb="1" eb="2">
      <t>モト</t>
    </rPh>
    <rPh sb="2" eb="4">
      <t>キジュン</t>
    </rPh>
    <rPh sb="4" eb="6">
      <t>ザイセイ</t>
    </rPh>
    <rPh sb="6" eb="9">
      <t>ジュヨウガク</t>
    </rPh>
    <phoneticPr fontId="2"/>
  </si>
  <si>
    <t>令和元年度標準財政収入額</t>
    <rPh sb="0" eb="2">
      <t>レイワ</t>
    </rPh>
    <rPh sb="2" eb="3">
      <t>モト</t>
    </rPh>
    <phoneticPr fontId="2"/>
  </si>
  <si>
    <t>(ｱ)～(ﾀ)</t>
    <phoneticPr fontId="4"/>
  </si>
  <si>
    <t>(ｱ)～(ｵ)</t>
    <phoneticPr fontId="4"/>
  </si>
  <si>
    <t>(ｱ)～(ｼ)</t>
    <phoneticPr fontId="4"/>
  </si>
  <si>
    <t>(ｱ)～(ﾍ)</t>
    <phoneticPr fontId="4"/>
  </si>
  <si>
    <t>(a)～(ao)</t>
    <phoneticPr fontId="4"/>
  </si>
  <si>
    <t>(e)</t>
    <phoneticPr fontId="4"/>
  </si>
  <si>
    <t>(f)</t>
    <phoneticPr fontId="4"/>
  </si>
  <si>
    <t>(j)</t>
    <phoneticPr fontId="4"/>
  </si>
  <si>
    <t>(k)</t>
    <phoneticPr fontId="4"/>
  </si>
  <si>
    <t>令和元年度</t>
    <rPh sb="0" eb="2">
      <t>レイワ</t>
    </rPh>
    <rPh sb="2" eb="4">
      <t>ガンネン</t>
    </rPh>
    <rPh sb="3" eb="5">
      <t>ネンド</t>
    </rPh>
    <phoneticPr fontId="2"/>
  </si>
  <si>
    <t>(ｾ)</t>
    <phoneticPr fontId="4"/>
  </si>
  <si>
    <t>地方揮発油譲与税、石油ガス譲与税及び自動車重量譲与税の計</t>
    <phoneticPr fontId="2"/>
  </si>
  <si>
    <t>×100/75</t>
    <phoneticPr fontId="2"/>
  </si>
  <si>
    <t>(ｲ)</t>
    <phoneticPr fontId="23"/>
  </si>
  <si>
    <t>一般会計出資債（高度浄水施設整備、老朽管更新、上水未普及地域解消事業、上水安全対策事業）</t>
    <rPh sb="0" eb="2">
      <t>イッパン</t>
    </rPh>
    <rPh sb="2" eb="4">
      <t>カイケイ</t>
    </rPh>
    <rPh sb="4" eb="6">
      <t>シュッシ</t>
    </rPh>
    <rPh sb="6" eb="7">
      <t>サイ</t>
    </rPh>
    <rPh sb="8" eb="10">
      <t>コウド</t>
    </rPh>
    <rPh sb="10" eb="12">
      <t>ジョウスイ</t>
    </rPh>
    <rPh sb="12" eb="14">
      <t>シセツ</t>
    </rPh>
    <rPh sb="14" eb="16">
      <t>セイビ</t>
    </rPh>
    <rPh sb="17" eb="19">
      <t>ロウキュウ</t>
    </rPh>
    <rPh sb="19" eb="20">
      <t>カン</t>
    </rPh>
    <rPh sb="20" eb="22">
      <t>コウシン</t>
    </rPh>
    <rPh sb="23" eb="25">
      <t>ジョウスイ</t>
    </rPh>
    <rPh sb="25" eb="28">
      <t>ミフキュウ</t>
    </rPh>
    <rPh sb="28" eb="30">
      <t>チイキ</t>
    </rPh>
    <rPh sb="30" eb="32">
      <t>カイショウ</t>
    </rPh>
    <rPh sb="32" eb="34">
      <t>ジギョウ</t>
    </rPh>
    <rPh sb="35" eb="37">
      <t>ジョウスイ</t>
    </rPh>
    <rPh sb="37" eb="39">
      <t>アンゼン</t>
    </rPh>
    <rPh sb="39" eb="41">
      <t>タイサク</t>
    </rPh>
    <rPh sb="41" eb="43">
      <t>ジギョウ</t>
    </rPh>
    <phoneticPr fontId="2"/>
  </si>
  <si>
    <t>一般会計出資債（広域化推進事業）</t>
    <rPh sb="0" eb="2">
      <t>イッパン</t>
    </rPh>
    <rPh sb="2" eb="4">
      <t>カイケイ</t>
    </rPh>
    <rPh sb="4" eb="6">
      <t>シュッシ</t>
    </rPh>
    <rPh sb="6" eb="7">
      <t>サイ</t>
    </rPh>
    <rPh sb="8" eb="15">
      <t>コウイキカスイシンジギョウ</t>
    </rPh>
    <phoneticPr fontId="2"/>
  </si>
  <si>
    <t>国土強靭化施策債償還費</t>
  </si>
  <si>
    <t>対策事業及び広域化推進事業を含む。）</t>
    <rPh sb="4" eb="5">
      <t>オヨ</t>
    </rPh>
    <rPh sb="6" eb="9">
      <t>コウイキカ</t>
    </rPh>
    <rPh sb="9" eb="11">
      <t>スイシン</t>
    </rPh>
    <rPh sb="11" eb="13">
      <t>ジギョウ</t>
    </rPh>
    <phoneticPr fontId="4"/>
  </si>
  <si>
    <t>(ｳ)～(ｾ)</t>
    <phoneticPr fontId="4"/>
  </si>
  <si>
    <t>令和２年度</t>
    <rPh sb="0" eb="2">
      <t>レイワ</t>
    </rPh>
    <rPh sb="3" eb="5">
      <t>ネンド</t>
    </rPh>
    <rPh sb="4" eb="5">
      <t>ガンネン</t>
    </rPh>
    <phoneticPr fontId="20"/>
  </si>
  <si>
    <t>ｿ</t>
  </si>
  <si>
    <t>ﾀ</t>
  </si>
  <si>
    <t>ﾁ</t>
  </si>
  <si>
    <t>ﾂ</t>
  </si>
  <si>
    <t>ﾌ</t>
  </si>
  <si>
    <t>ﾍ</t>
  </si>
  <si>
    <t>ﾎ</t>
  </si>
  <si>
    <t>公立大学附属病院に係る地方債(14年度以前許可債)に係る令和２年度度末地方債残高</t>
    <rPh sb="0" eb="2">
      <t>コウリツ</t>
    </rPh>
    <rPh sb="2" eb="4">
      <t>ダイガク</t>
    </rPh>
    <rPh sb="4" eb="6">
      <t>フゾク</t>
    </rPh>
    <rPh sb="6" eb="8">
      <t>ビョウイン</t>
    </rPh>
    <rPh sb="19" eb="21">
      <t>イゼン</t>
    </rPh>
    <phoneticPr fontId="4"/>
  </si>
  <si>
    <t>令和２年度</t>
    <rPh sb="0" eb="2">
      <t>レイワ</t>
    </rPh>
    <rPh sb="3" eb="5">
      <t>ネンド</t>
    </rPh>
    <rPh sb="4" eb="5">
      <t>ガンネン</t>
    </rPh>
    <phoneticPr fontId="2"/>
  </si>
  <si>
    <t>水源開発対策に係る令和３年度以降繰出基準額
（附表（L）参照）</t>
    <rPh sb="0" eb="2">
      <t>スイゲン</t>
    </rPh>
    <rPh sb="2" eb="4">
      <t>カイハツ</t>
    </rPh>
    <rPh sb="4" eb="6">
      <t>タイサク</t>
    </rPh>
    <rPh sb="7" eb="8">
      <t>カカ</t>
    </rPh>
    <rPh sb="9" eb="11">
      <t>レイワ</t>
    </rPh>
    <rPh sb="12" eb="14">
      <t>ネンド</t>
    </rPh>
    <rPh sb="14" eb="16">
      <t>イコウ</t>
    </rPh>
    <rPh sb="16" eb="17">
      <t>ク</t>
    </rPh>
    <rPh sb="17" eb="18">
      <t>ダ</t>
    </rPh>
    <rPh sb="18" eb="21">
      <t>キジュンガク</t>
    </rPh>
    <rPh sb="23" eb="25">
      <t>フヒョウ</t>
    </rPh>
    <rPh sb="28" eb="30">
      <t>サンショウ</t>
    </rPh>
    <phoneticPr fontId="4"/>
  </si>
  <si>
    <t>広域化対策に係る令和３年度以降繰出基準額
（附表（R）参照）</t>
    <rPh sb="0" eb="3">
      <t>コウイキカ</t>
    </rPh>
    <rPh sb="3" eb="5">
      <t>タイサク</t>
    </rPh>
    <rPh sb="6" eb="7">
      <t>カカ</t>
    </rPh>
    <rPh sb="8" eb="10">
      <t>レイワ</t>
    </rPh>
    <rPh sb="11" eb="13">
      <t>ネンド</t>
    </rPh>
    <rPh sb="13" eb="15">
      <t>イコウ</t>
    </rPh>
    <rPh sb="15" eb="16">
      <t>ク</t>
    </rPh>
    <rPh sb="16" eb="17">
      <t>ダ</t>
    </rPh>
    <rPh sb="17" eb="20">
      <t>キジュンガク</t>
    </rPh>
    <rPh sb="22" eb="24">
      <t>フヒョウ</t>
    </rPh>
    <rPh sb="27" eb="29">
      <t>サンショウ</t>
    </rPh>
    <phoneticPr fontId="4"/>
  </si>
  <si>
    <t>一般会計出資債（Ｈ10以前許可債）に係る令和２年度末地方債残高（高度浄水施設整備、老朽管更新、浄水未普及地域解消事業及び上水安全対策事業を含む。）</t>
    <rPh sb="0" eb="2">
      <t>イッパン</t>
    </rPh>
    <rPh sb="2" eb="4">
      <t>カイケイ</t>
    </rPh>
    <rPh sb="4" eb="6">
      <t>シュッシ</t>
    </rPh>
    <rPh sb="6" eb="7">
      <t>サイ</t>
    </rPh>
    <rPh sb="11" eb="13">
      <t>イゼン</t>
    </rPh>
    <rPh sb="13" eb="15">
      <t>キョカ</t>
    </rPh>
    <rPh sb="15" eb="16">
      <t>サイ</t>
    </rPh>
    <rPh sb="18" eb="19">
      <t>カカ</t>
    </rPh>
    <rPh sb="20" eb="21">
      <t>レイ</t>
    </rPh>
    <rPh sb="21" eb="22">
      <t>カズ</t>
    </rPh>
    <rPh sb="23" eb="26">
      <t>ネンドマツ</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49">
      <t>ジョウスイ</t>
    </rPh>
    <rPh sb="49" eb="52">
      <t>ミフキュウ</t>
    </rPh>
    <rPh sb="52" eb="54">
      <t>チイキ</t>
    </rPh>
    <rPh sb="54" eb="56">
      <t>カイショウ</t>
    </rPh>
    <rPh sb="56" eb="58">
      <t>ジギョウ</t>
    </rPh>
    <rPh sb="58" eb="59">
      <t>オヨ</t>
    </rPh>
    <rPh sb="60" eb="62">
      <t>ジョウスイ</t>
    </rPh>
    <rPh sb="62" eb="64">
      <t>アンゼン</t>
    </rPh>
    <rPh sb="64" eb="66">
      <t>タイサク</t>
    </rPh>
    <rPh sb="66" eb="68">
      <t>ジギョウ</t>
    </rPh>
    <rPh sb="69" eb="70">
      <t>フク</t>
    </rPh>
    <phoneticPr fontId="4"/>
  </si>
  <si>
    <t>R2年度</t>
    <rPh sb="2" eb="4">
      <t>ネンド</t>
    </rPh>
    <rPh sb="3" eb="4">
      <t>ド</t>
    </rPh>
    <phoneticPr fontId="4"/>
  </si>
  <si>
    <t>(ｸ)</t>
    <phoneticPr fontId="2"/>
  </si>
  <si>
    <t>R2年度</t>
    <rPh sb="2" eb="4">
      <t>ネンド</t>
    </rPh>
    <phoneticPr fontId="4"/>
  </si>
  <si>
    <t>R元年度</t>
  </si>
  <si>
    <t>*</t>
  </si>
  <si>
    <t>=</t>
  </si>
  <si>
    <t>R元年度</t>
    <rPh sb="2" eb="4">
      <t>ネンド</t>
    </rPh>
    <phoneticPr fontId="4"/>
  </si>
  <si>
    <t>(ｱ)～(ﾄ)</t>
    <phoneticPr fontId="2"/>
  </si>
  <si>
    <t>(ｳ)</t>
    <phoneticPr fontId="23"/>
  </si>
  <si>
    <t>(a)</t>
  </si>
  <si>
    <t>一般単独事業債（児童相談所整備事業）</t>
    <rPh sb="0" eb="2">
      <t>イッパン</t>
    </rPh>
    <rPh sb="2" eb="4">
      <t>タンドク</t>
    </rPh>
    <rPh sb="4" eb="6">
      <t>ジギョウ</t>
    </rPh>
    <rPh sb="6" eb="7">
      <t>サイ</t>
    </rPh>
    <rPh sb="8" eb="10">
      <t>ジドウ</t>
    </rPh>
    <rPh sb="10" eb="13">
      <t>ソウダンショ</t>
    </rPh>
    <rPh sb="13" eb="15">
      <t>セイビ</t>
    </rPh>
    <rPh sb="15" eb="17">
      <t>ジギョウ</t>
    </rPh>
    <phoneticPr fontId="4"/>
  </si>
  <si>
    <t>(b)</t>
    <phoneticPr fontId="2"/>
  </si>
  <si>
    <t>一般補助施設整備等事業債（児童相談所一時保護施設整備事業）</t>
    <rPh sb="0" eb="2">
      <t>イッパン</t>
    </rPh>
    <rPh sb="2" eb="4">
      <t>ホジョ</t>
    </rPh>
    <rPh sb="4" eb="6">
      <t>シセツ</t>
    </rPh>
    <rPh sb="6" eb="8">
      <t>セイビ</t>
    </rPh>
    <rPh sb="8" eb="9">
      <t>トウ</t>
    </rPh>
    <rPh sb="9" eb="11">
      <t>ジギョウ</t>
    </rPh>
    <rPh sb="11" eb="12">
      <t>サイ</t>
    </rPh>
    <rPh sb="13" eb="15">
      <t>ジドウ</t>
    </rPh>
    <rPh sb="15" eb="18">
      <t>ソウダンショ</t>
    </rPh>
    <rPh sb="18" eb="20">
      <t>イチジ</t>
    </rPh>
    <rPh sb="20" eb="22">
      <t>ホゴ</t>
    </rPh>
    <rPh sb="22" eb="24">
      <t>シセツ</t>
    </rPh>
    <rPh sb="24" eb="26">
      <t>セイビ</t>
    </rPh>
    <rPh sb="26" eb="28">
      <t>ジギョウ</t>
    </rPh>
    <phoneticPr fontId="4"/>
  </si>
  <si>
    <t>(c)</t>
    <phoneticPr fontId="2"/>
  </si>
  <si>
    <t>(a)～(c)</t>
    <phoneticPr fontId="2"/>
  </si>
  <si>
    <t>R２年度</t>
    <rPh sb="2" eb="4">
      <t>ネンド</t>
    </rPh>
    <phoneticPr fontId="2"/>
  </si>
  <si>
    <t>８</t>
    <phoneticPr fontId="2"/>
  </si>
  <si>
    <t>緊急浚渫推進事業債</t>
    <rPh sb="0" eb="6">
      <t>キンキュウシュンセツスイシン</t>
    </rPh>
    <rPh sb="6" eb="9">
      <t>ジギョウサイ</t>
    </rPh>
    <phoneticPr fontId="4"/>
  </si>
  <si>
    <t>R２年度</t>
    <rPh sb="2" eb="4">
      <t>ネンド</t>
    </rPh>
    <phoneticPr fontId="4"/>
  </si>
  <si>
    <t>(a)+(b)+(c)+(g)+(h)+(i)+(j)+(k)</t>
    <phoneticPr fontId="4"/>
  </si>
  <si>
    <t>(ｸ)欄の額</t>
    <rPh sb="3" eb="4">
      <t>ラン</t>
    </rPh>
    <rPh sb="5" eb="6">
      <t>ガク</t>
    </rPh>
    <phoneticPr fontId="4"/>
  </si>
  <si>
    <t>(a)～(i)</t>
    <phoneticPr fontId="4"/>
  </si>
  <si>
    <t>(ﾏ)</t>
    <phoneticPr fontId="4"/>
  </si>
  <si>
    <t>(ｱ)～(ﾏ)</t>
    <phoneticPr fontId="4"/>
  </si>
  <si>
    <t>R2年度</t>
    <rPh sb="2" eb="3">
      <t>ネン</t>
    </rPh>
    <rPh sb="3" eb="4">
      <t>ド</t>
    </rPh>
    <phoneticPr fontId="4"/>
  </si>
  <si>
    <t>(ｴ)欄の額</t>
    <rPh sb="3" eb="4">
      <t>ラン</t>
    </rPh>
    <rPh sb="5" eb="6">
      <t>ガク</t>
    </rPh>
    <phoneticPr fontId="4"/>
  </si>
  <si>
    <t>R2年度同意等</t>
    <rPh sb="2" eb="3">
      <t>ネン</t>
    </rPh>
    <rPh sb="3" eb="4">
      <t>ド</t>
    </rPh>
    <rPh sb="4" eb="6">
      <t>ドウイ</t>
    </rPh>
    <rPh sb="6" eb="7">
      <t>トウ</t>
    </rPh>
    <phoneticPr fontId="4"/>
  </si>
  <si>
    <t>R2年度同意等に係る
R2年度末地方債残高</t>
    <phoneticPr fontId="2"/>
  </si>
  <si>
    <t>R2年度算出資料P104（オ）欄</t>
    <rPh sb="2" eb="4">
      <t>ネンド</t>
    </rPh>
    <rPh sb="4" eb="6">
      <t>サンシュツ</t>
    </rPh>
    <rPh sb="6" eb="8">
      <t>シリョウ</t>
    </rPh>
    <rPh sb="15" eb="16">
      <t>ラン</t>
    </rPh>
    <phoneticPr fontId="4"/>
  </si>
  <si>
    <t>平成28年度に発行する熊本地震に係る歳入欠かん債以外の歳入欠かん債においては、財政力係数に算入率を乗じた結果（小数点第３位未満四捨五入）が0.57を下回る場合は、財政力係数に1.000、算入率に0.570を手入力する。</t>
    <rPh sb="0" eb="2">
      <t>ヘイセイ</t>
    </rPh>
    <rPh sb="4" eb="6">
      <t>ネンド</t>
    </rPh>
    <rPh sb="7" eb="9">
      <t>ハッコウ</t>
    </rPh>
    <rPh sb="11" eb="13">
      <t>クマモト</t>
    </rPh>
    <rPh sb="13" eb="15">
      <t>ジシン</t>
    </rPh>
    <rPh sb="16" eb="17">
      <t>カカ</t>
    </rPh>
    <rPh sb="18" eb="20">
      <t>サイニュウ</t>
    </rPh>
    <phoneticPr fontId="2"/>
  </si>
  <si>
    <t>災害対策債のうち、平成28年熊本地震、平成30年７月豪雨、令和元年台風第15号、令和元年第19号及び令和２年７月豪雨による災害に係る災害廃棄物処理対策、平成28年熊本地震及び平成30年７月豪雨による災害に係る中小企業等グループ施設等復旧整備対策並びに令和２年７月豪雨による災害に係るなりわい再建支援事業に係る災害対策債のみ。</t>
    <rPh sb="0" eb="2">
      <t>サイガイ</t>
    </rPh>
    <rPh sb="2" eb="4">
      <t>タイサク</t>
    </rPh>
    <rPh sb="4" eb="5">
      <t>サイ</t>
    </rPh>
    <phoneticPr fontId="2"/>
  </si>
  <si>
    <t>歳入欠かん債同意等年度の標準税収入額</t>
    <rPh sb="0" eb="2">
      <t>サイニュウ</t>
    </rPh>
    <rPh sb="2" eb="3">
      <t>ケツ</t>
    </rPh>
    <rPh sb="5" eb="6">
      <t>サイ</t>
    </rPh>
    <rPh sb="6" eb="8">
      <t>ドウイ</t>
    </rPh>
    <rPh sb="8" eb="9">
      <t>トウ</t>
    </rPh>
    <rPh sb="9" eb="11">
      <t>ネンド</t>
    </rPh>
    <rPh sb="12" eb="14">
      <t>ヒョウジュン</t>
    </rPh>
    <rPh sb="14" eb="16">
      <t>ゼイシュウ</t>
    </rPh>
    <rPh sb="17" eb="18">
      <t>ガク</t>
    </rPh>
    <phoneticPr fontId="2"/>
  </si>
  <si>
    <t>R2基準財政収入額</t>
    <rPh sb="2" eb="4">
      <t>キジュン</t>
    </rPh>
    <rPh sb="4" eb="6">
      <t>ザイセイ</t>
    </rPh>
    <rPh sb="6" eb="9">
      <t>シュウニュウガク</t>
    </rPh>
    <phoneticPr fontId="2"/>
  </si>
  <si>
    <t>R2基準財政需要額</t>
    <rPh sb="2" eb="4">
      <t>キジュン</t>
    </rPh>
    <rPh sb="4" eb="6">
      <t>ザイセイ</t>
    </rPh>
    <rPh sb="6" eb="9">
      <t>ジュヨウガク</t>
    </rPh>
    <phoneticPr fontId="2"/>
  </si>
  <si>
    <t>（参考別紙）令和２年度標準財政規模</t>
    <rPh sb="1" eb="3">
      <t>サンコウ</t>
    </rPh>
    <rPh sb="3" eb="5">
      <t>ベッシ</t>
    </rPh>
    <rPh sb="6" eb="8">
      <t>レイワ</t>
    </rPh>
    <rPh sb="9" eb="11">
      <t>ネンド</t>
    </rPh>
    <rPh sb="11" eb="13">
      <t>ヒョウジュン</t>
    </rPh>
    <rPh sb="13" eb="15">
      <t>ザイセイ</t>
    </rPh>
    <rPh sb="15" eb="17">
      <t>キボ</t>
    </rPh>
    <phoneticPr fontId="2"/>
  </si>
  <si>
    <t>(ｱ)～(ﾈ)</t>
    <phoneticPr fontId="4"/>
  </si>
  <si>
    <t>(ﾊ)～(ﾏ)</t>
    <phoneticPr fontId="4"/>
  </si>
  <si>
    <t>(ﾉ)＋(ﾐ)</t>
    <phoneticPr fontId="2"/>
  </si>
  <si>
    <t>(ｱ)～(ﾅ)</t>
    <phoneticPr fontId="4"/>
  </si>
  <si>
    <t>(ｱ)～(ﾁ)</t>
    <phoneticPr fontId="4"/>
  </si>
  <si>
    <t>① 街路事業分以外</t>
    <rPh sb="2" eb="4">
      <t>ガイロ</t>
    </rPh>
    <rPh sb="4" eb="7">
      <t>ジギョウブン</t>
    </rPh>
    <rPh sb="7" eb="9">
      <t>イガイ</t>
    </rPh>
    <phoneticPr fontId="2"/>
  </si>
  <si>
    <t>② 街路事業分</t>
    <rPh sb="2" eb="4">
      <t>ガイロ</t>
    </rPh>
    <rPh sb="4" eb="7">
      <t>ジギョウブン</t>
    </rPh>
    <phoneticPr fontId="2"/>
  </si>
  <si>
    <t>(ﾆ)</t>
    <phoneticPr fontId="2"/>
  </si>
  <si>
    <t>(ｱ)～(ﾉ) 計</t>
    <rPh sb="8" eb="9">
      <t>ケイ</t>
    </rPh>
    <phoneticPr fontId="4"/>
  </si>
  <si>
    <t>(ｱ)～(ｽ)</t>
    <phoneticPr fontId="4"/>
  </si>
  <si>
    <t>(ﾝ)</t>
    <phoneticPr fontId="2"/>
  </si>
  <si>
    <t>(ｱ)～(ﾝ)</t>
    <phoneticPr fontId="4"/>
  </si>
  <si>
    <t>平成30年度標準財政収入額</t>
  </si>
  <si>
    <t>令和２年度標準財政収入額</t>
    <rPh sb="0" eb="2">
      <t>レイワ</t>
    </rPh>
    <phoneticPr fontId="2"/>
  </si>
  <si>
    <t>R2</t>
    <rPh sb="0" eb="1">
      <t>モト</t>
    </rPh>
    <phoneticPr fontId="2"/>
  </si>
  <si>
    <t>学校教育施設等整備事業債</t>
    <phoneticPr fontId="2"/>
  </si>
  <si>
    <t>情報通信</t>
    <phoneticPr fontId="2"/>
  </si>
  <si>
    <t>市場公募都市</t>
    <rPh sb="0" eb="2">
      <t>シジョウ</t>
    </rPh>
    <rPh sb="2" eb="4">
      <t>コウボ</t>
    </rPh>
    <rPh sb="4" eb="6">
      <t>トシ</t>
    </rPh>
    <phoneticPr fontId="4"/>
  </si>
  <si>
    <t>ネットワーク分</t>
    <phoneticPr fontId="2"/>
  </si>
  <si>
    <t>その他の市町村</t>
    <rPh sb="2" eb="3">
      <t>タ</t>
    </rPh>
    <rPh sb="4" eb="7">
      <t>シチョウソン</t>
    </rPh>
    <phoneticPr fontId="4"/>
  </si>
  <si>
    <t>令和２年度以降は「特に推進すべきもの」及び「浸水想定等区域移転事業」以外))</t>
    <rPh sb="0" eb="2">
      <t>レイワ</t>
    </rPh>
    <rPh sb="3" eb="5">
      <t>ネンド</t>
    </rPh>
    <rPh sb="5" eb="7">
      <t>イコウ</t>
    </rPh>
    <rPh sb="9" eb="10">
      <t>トク</t>
    </rPh>
    <rPh sb="11" eb="13">
      <t>スイシン</t>
    </rPh>
    <rPh sb="19" eb="20">
      <t>オヨ</t>
    </rPh>
    <rPh sb="22" eb="24">
      <t>シンスイ</t>
    </rPh>
    <rPh sb="24" eb="26">
      <t>ソウテイ</t>
    </rPh>
    <rPh sb="27" eb="29">
      <t>クイキ</t>
    </rPh>
    <rPh sb="29" eb="31">
      <t>イテン</t>
    </rPh>
    <rPh sb="31" eb="33">
      <t>ジギョウ</t>
    </rPh>
    <rPh sb="34" eb="36">
      <t>イガイ</t>
    </rPh>
    <phoneticPr fontId="2"/>
  </si>
  <si>
    <t>「特に推進すべきもの」及び「浸水想定等区域移転事業」))</t>
    <rPh sb="3" eb="5">
      <t>スイシン</t>
    </rPh>
    <rPh sb="11" eb="12">
      <t>オヨ</t>
    </rPh>
    <rPh sb="14" eb="16">
      <t>シンスイ</t>
    </rPh>
    <rPh sb="16" eb="18">
      <t>ソウテイ</t>
    </rPh>
    <rPh sb="19" eb="21">
      <t>クイキ</t>
    </rPh>
    <rPh sb="21" eb="23">
      <t>イテン</t>
    </rPh>
    <rPh sb="23" eb="25">
      <t>ジギョウ</t>
    </rPh>
    <phoneticPr fontId="2"/>
  </si>
  <si>
    <t>地域改善対策特定事業債に係るR2年度末地方債残高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</si>
  <si>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公害防止事業債に係るR2年度末地方債残高</t>
    <rPh sb="0" eb="2">
      <t>コウガイ</t>
    </rPh>
    <rPh sb="2" eb="4">
      <t>ボウシ</t>
    </rPh>
    <rPh sb="4" eb="7">
      <t>ジギョウサイ</t>
    </rPh>
    <rPh sb="8" eb="9">
      <t>カカ</t>
    </rPh>
    <rPh sb="15" eb="18">
      <t>チホウサイ</t>
    </rPh>
    <rPh sb="18" eb="20">
      <t>ザンダカ</t>
    </rPh>
    <phoneticPr fontId="4"/>
  </si>
  <si>
    <t>石油コンビナート等債に係る
R2年度末地方債残高</t>
    <rPh sb="0" eb="2">
      <t>セキユ</t>
    </rPh>
    <rPh sb="8" eb="9">
      <t>ナド</t>
    </rPh>
    <rPh sb="9" eb="10">
      <t>サイ</t>
    </rPh>
    <rPh sb="11" eb="12">
      <t>カカ</t>
    </rPh>
    <rPh sb="19" eb="22">
      <t>チホウサイ</t>
    </rPh>
    <rPh sb="22" eb="24">
      <t>ザンダカ</t>
    </rPh>
    <phoneticPr fontId="4"/>
  </si>
  <si>
    <t>地震対策緊急整備事業債に係るR2年度末地方債残高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</si>
  <si>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被災者生活再建債に係るR2年度末地方債残高</t>
    <rPh sb="0" eb="3">
      <t>ヒサイシャ</t>
    </rPh>
    <rPh sb="3" eb="5">
      <t>セイカツ</t>
    </rPh>
    <rPh sb="5" eb="7">
      <t>サイケン</t>
    </rPh>
    <rPh sb="7" eb="8">
      <t>サイ</t>
    </rPh>
    <rPh sb="9" eb="10">
      <t>カカ</t>
    </rPh>
    <rPh sb="16" eb="19">
      <t>チホウサイ</t>
    </rPh>
    <rPh sb="19" eb="21">
      <t>ザンダカ</t>
    </rPh>
    <phoneticPr fontId="4"/>
  </si>
  <si>
    <t>原子力発電施設立地地域振興債に係るR2年度末地方債残高</t>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</si>
  <si>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(ﾄ)</t>
    <phoneticPr fontId="2"/>
  </si>
  <si>
    <t>(ﾅ)</t>
    <phoneticPr fontId="2"/>
  </si>
  <si>
    <t>(ﾆ)</t>
    <phoneticPr fontId="2"/>
  </si>
  <si>
    <t>(ﾇ)</t>
    <phoneticPr fontId="2"/>
  </si>
  <si>
    <t>(ﾈ)</t>
    <phoneticPr fontId="2"/>
  </si>
  <si>
    <t>(ﾉ)</t>
    <phoneticPr fontId="2"/>
  </si>
  <si>
    <t>(ｱ)～(ﾉ)</t>
    <phoneticPr fontId="4"/>
  </si>
  <si>
    <t>政府・従来(75.0%)</t>
    <rPh sb="0" eb="2">
      <t>セイフ</t>
    </rPh>
    <rPh sb="3" eb="5">
      <t>ジュウライ</t>
    </rPh>
    <phoneticPr fontId="2"/>
  </si>
  <si>
    <t>民間・従来(75.0%)</t>
    <rPh sb="0" eb="2">
      <t>ミンカン</t>
    </rPh>
    <rPh sb="3" eb="5">
      <t>ジュウライ</t>
    </rPh>
    <phoneticPr fontId="2"/>
  </si>
  <si>
    <t>政府・拡充(75.0%)</t>
    <rPh sb="0" eb="2">
      <t>セイフ</t>
    </rPh>
    <rPh sb="3" eb="5">
      <t>カクジュウ</t>
    </rPh>
    <phoneticPr fontId="2"/>
  </si>
  <si>
    <t>民間・拡充(75.0%)</t>
    <rPh sb="0" eb="2">
      <t>ミンカン</t>
    </rPh>
    <rPh sb="3" eb="5">
      <t>カクジュウ</t>
    </rPh>
    <phoneticPr fontId="2"/>
  </si>
  <si>
    <t>政府・拡充(100.0%)</t>
    <rPh sb="0" eb="2">
      <t>セイフ</t>
    </rPh>
    <rPh sb="3" eb="5">
      <t>カクジュウ</t>
    </rPh>
    <phoneticPr fontId="2"/>
  </si>
  <si>
    <t>民間・拡充(100.0%)</t>
    <rPh sb="0" eb="2">
      <t>ミンカン</t>
    </rPh>
    <rPh sb="3" eb="5">
      <t>カクジュウ</t>
    </rPh>
    <phoneticPr fontId="2"/>
  </si>
  <si>
    <r>
      <t>補正予算債償還費（13</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</si>
  <si>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R2年度末</t>
    <rPh sb="2" eb="4">
      <t>ネンド</t>
    </rPh>
    <rPh sb="4" eb="5">
      <t>マツ</t>
    </rPh>
    <phoneticPr fontId="4"/>
  </si>
  <si>
    <r>
      <t>R</t>
    </r>
    <r>
      <rPr>
        <sz val="11"/>
        <rFont val="ＭＳ Ｐゴシック"/>
        <family val="3"/>
        <charset val="128"/>
      </rPr>
      <t>2</t>
    </r>
    <r>
      <rPr>
        <sz val="11"/>
        <rFont val="ＭＳ Ｐゴシック"/>
        <family val="3"/>
        <charset val="128"/>
      </rPr>
      <t>年度末</t>
    </r>
    <rPh sb="2" eb="5">
      <t>ネンドマツ</t>
    </rPh>
    <phoneticPr fontId="2"/>
  </si>
  <si>
    <t>（H30算出資料124ﾍﾟｰｼﾞ（ﾅ））</t>
    <phoneticPr fontId="2"/>
  </si>
  <si>
    <t>H30：</t>
    <phoneticPr fontId="2"/>
  </si>
  <si>
    <t>（H30算出資料124ﾍﾟｰｼﾞ（ﾉ））</t>
    <phoneticPr fontId="2"/>
  </si>
  <si>
    <t>（R元算出資料135ﾍﾟｰｼﾞ（ﾅ））</t>
    <rPh sb="2" eb="3">
      <t>ガン</t>
    </rPh>
    <phoneticPr fontId="2"/>
  </si>
  <si>
    <t>森林環境譲与税及び</t>
    <rPh sb="0" eb="7">
      <t>シンリンカンキョウジョウヨゼイ</t>
    </rPh>
    <rPh sb="7" eb="8">
      <t>オヨ</t>
    </rPh>
    <phoneticPr fontId="2"/>
  </si>
  <si>
    <t>（R元算出資料135ﾍﾟｰｼﾞ（ﾉ））</t>
    <rPh sb="2" eb="3">
      <t>ガン</t>
    </rPh>
    <phoneticPr fontId="2"/>
  </si>
  <si>
    <t>R2：</t>
    <phoneticPr fontId="2"/>
  </si>
  <si>
    <t>令和３年度財政力補正</t>
    <rPh sb="0" eb="2">
      <t>レイワ</t>
    </rPh>
    <rPh sb="3" eb="4">
      <t>ネン</t>
    </rPh>
    <rPh sb="4" eb="5">
      <t>ド</t>
    </rPh>
    <rPh sb="5" eb="8">
      <t>ザイセイリョク</t>
    </rPh>
    <rPh sb="8" eb="10">
      <t>ホセイ</t>
    </rPh>
    <phoneticPr fontId="4"/>
  </si>
  <si>
    <t>平成26年度以降は「特に推進すべきもの」及び「津波浸水想定区域移転事業」以外、</t>
    <rPh sb="0" eb="2">
      <t>ヘイセイ</t>
    </rPh>
    <rPh sb="4" eb="6">
      <t>ネンド</t>
    </rPh>
    <rPh sb="6" eb="8">
      <t>イコウ</t>
    </rPh>
    <rPh sb="10" eb="11">
      <t>トク</t>
    </rPh>
    <rPh sb="12" eb="14">
      <t>スイシン</t>
    </rPh>
    <rPh sb="20" eb="21">
      <t>オヨ</t>
    </rPh>
    <rPh sb="23" eb="25">
      <t>ツナミ</t>
    </rPh>
    <rPh sb="25" eb="27">
      <t>シンスイ</t>
    </rPh>
    <rPh sb="27" eb="29">
      <t>ソウテイ</t>
    </rPh>
    <rPh sb="29" eb="31">
      <t>クイキ</t>
    </rPh>
    <rPh sb="31" eb="33">
      <t>イテン</t>
    </rPh>
    <rPh sb="33" eb="35">
      <t>ジギョウ</t>
    </rPh>
    <rPh sb="36" eb="38">
      <t>イガイ</t>
    </rPh>
    <phoneticPr fontId="2"/>
  </si>
  <si>
    <t>補正予算債償還費（平成13年度以降同意(許可)債に係るもの）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</si>
  <si>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R元基準財政需要額</t>
    <rPh sb="1" eb="2">
      <t>ガン</t>
    </rPh>
    <rPh sb="2" eb="4">
      <t>キジュン</t>
    </rPh>
    <rPh sb="4" eb="6">
      <t>ザイセイ</t>
    </rPh>
    <rPh sb="6" eb="9">
      <t>ジュヨウガク</t>
    </rPh>
    <phoneticPr fontId="2"/>
  </si>
  <si>
    <t>（R2算出資料144ﾍﾟｰｼﾞ（ﾅ））</t>
    <phoneticPr fontId="2"/>
  </si>
  <si>
    <t>（R2算出資料144ﾍﾟｰｼﾞ（ﾉ））</t>
    <phoneticPr fontId="2"/>
  </si>
  <si>
    <t>(ｱ)～(ｸ)</t>
    <phoneticPr fontId="2"/>
  </si>
  <si>
    <t>(ｱ)～(ｺ)</t>
    <phoneticPr fontId="2"/>
  </si>
  <si>
    <t>(ｱ)～(ｷ)</t>
    <phoneticPr fontId="2"/>
  </si>
  <si>
    <t>河川事業及び砂防事業に係る地方債(10年度以前許可債)に係るR2年度末地方債残高</t>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</si>
  <si>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t>R３年度財政力補正</t>
    <rPh sb="2" eb="3">
      <t>ネン</t>
    </rPh>
    <rPh sb="3" eb="4">
      <t>ド</t>
    </rPh>
    <rPh sb="4" eb="7">
      <t>ザイセイリョク</t>
    </rPh>
    <rPh sb="7" eb="9">
      <t>ホセイ</t>
    </rPh>
    <phoneticPr fontId="4"/>
  </si>
  <si>
    <t>漁港事業に係る地方債(10年度以前許可債)に係るR2年度末地方債残高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</si>
  <si>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(ｱ)～(ｺ)</t>
    <phoneticPr fontId="4"/>
  </si>
  <si>
    <t>(a)+(b)+(c)</t>
    <phoneticPr fontId="4"/>
  </si>
  <si>
    <r>
      <t>公立病院地方債（災害拠点上乗せ分を含む）(13年度以前許可債)に係る令和２年度末地方債残高
（附表（</t>
    </r>
    <r>
      <rPr>
        <sz val="11"/>
        <rFont val="ＭＳ Ｐゴシック"/>
        <family val="3"/>
        <charset val="128"/>
      </rPr>
      <t>C</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34" eb="36">
      <t>レイワ</t>
    </rPh>
    <rPh sb="37" eb="40">
      <t>ネンドマツ</t>
    </rPh>
    <rPh sb="47" eb="49">
      <t>フヒョウ</t>
    </rPh>
    <rPh sb="52" eb="54">
      <t>サンショウ</t>
    </rPh>
    <phoneticPr fontId="4"/>
  </si>
  <si>
    <r>
      <t>公立病院地方債（災害拠点上乗せ分を含む）(14年度許可債)に係る令和２年度末地方債残高
（附表（</t>
    </r>
    <r>
      <rPr>
        <sz val="11"/>
        <rFont val="ＭＳ Ｐゴシック"/>
        <family val="3"/>
        <charset val="128"/>
      </rPr>
      <t>F</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5" eb="47">
      <t>フヒョウ</t>
    </rPh>
    <rPh sb="50" eb="52">
      <t>サンショウ</t>
    </rPh>
    <phoneticPr fontId="4"/>
  </si>
  <si>
    <t>(ｱ)～(ｲﾜ)</t>
    <phoneticPr fontId="4"/>
  </si>
  <si>
    <t>(ｱ)～(ﾜ)</t>
    <phoneticPr fontId="4"/>
  </si>
  <si>
    <r>
      <t>①病院事業建設費負担　企業債（平成４年度～平成13年度許可）令和</t>
    </r>
    <r>
      <rPr>
        <sz val="11"/>
        <rFont val="ＭＳ Ｐゴシック"/>
        <family val="3"/>
        <charset val="128"/>
      </rPr>
      <t>２年度末現在高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0" eb="32">
      <t>レイワ</t>
    </rPh>
    <rPh sb="33" eb="36">
      <t>ネンドマツ</t>
    </rPh>
    <rPh sb="34" eb="35">
      <t>ド</t>
    </rPh>
    <rPh sb="35" eb="36">
      <t>スエ</t>
    </rPh>
    <rPh sb="36" eb="39">
      <t>ゲンザイダカ</t>
    </rPh>
    <phoneticPr fontId="2"/>
  </si>
  <si>
    <r>
      <t>に係る令和</t>
    </r>
    <r>
      <rPr>
        <sz val="11"/>
        <rFont val="ＭＳ Ｐゴシック"/>
        <family val="3"/>
        <charset val="128"/>
      </rPr>
      <t>２年度末地方債残高</t>
    </r>
    <phoneticPr fontId="2"/>
  </si>
  <si>
    <r>
      <t>②病院事業建設費負担　企業債（平成14年度許可）</t>
    </r>
    <r>
      <rPr>
        <sz val="11"/>
        <rFont val="ＭＳ Ｐゴシック"/>
        <family val="3"/>
        <charset val="128"/>
      </rPr>
      <t>令和２年度末現在高</t>
    </r>
    <rPh sb="1" eb="3">
      <t>ビョウイン</t>
    </rPh>
    <rPh sb="3" eb="5">
      <t>ジギョウ</t>
    </rPh>
    <rPh sb="5" eb="8">
      <t>ケンセツヒ</t>
    </rPh>
    <rPh sb="8" eb="10">
      <t>フタン</t>
    </rPh>
    <rPh sb="11" eb="14">
      <t>キギョウサイ</t>
    </rPh>
    <rPh sb="15" eb="17">
      <t>ヘイセイ</t>
    </rPh>
    <rPh sb="19" eb="21">
      <t>ネンド</t>
    </rPh>
    <rPh sb="21" eb="23">
      <t>キョカ</t>
    </rPh>
    <rPh sb="24" eb="26">
      <t>レイワ</t>
    </rPh>
    <rPh sb="27" eb="30">
      <t>ネンドマツ</t>
    </rPh>
    <rPh sb="28" eb="29">
      <t>ド</t>
    </rPh>
    <rPh sb="29" eb="30">
      <t>スエ</t>
    </rPh>
    <rPh sb="30" eb="33">
      <t>ゲンザイダカ</t>
    </rPh>
    <phoneticPr fontId="2"/>
  </si>
  <si>
    <r>
      <t>に係る</t>
    </r>
    <r>
      <rPr>
        <sz val="11"/>
        <rFont val="ＭＳ Ｐゴシック"/>
        <family val="3"/>
        <charset val="128"/>
      </rPr>
      <t>令和２年度末地方債残高</t>
    </r>
    <phoneticPr fontId="2"/>
  </si>
  <si>
    <r>
      <t>③水源開発対策に係る企業債</t>
    </r>
    <r>
      <rPr>
        <sz val="11"/>
        <rFont val="ＭＳ Ｐゴシック"/>
        <family val="3"/>
        <charset val="128"/>
      </rPr>
      <t>令和２年度末現在高</t>
    </r>
    <rPh sb="1" eb="3">
      <t>スイゲン</t>
    </rPh>
    <rPh sb="3" eb="5">
      <t>カイハツ</t>
    </rPh>
    <rPh sb="5" eb="7">
      <t>タイサク</t>
    </rPh>
    <rPh sb="8" eb="9">
      <t>カカ</t>
    </rPh>
    <rPh sb="10" eb="13">
      <t>キギョウサイ</t>
    </rPh>
    <rPh sb="13" eb="15">
      <t>レイワ</t>
    </rPh>
    <rPh sb="16" eb="19">
      <t>ネンドマツ</t>
    </rPh>
    <rPh sb="17" eb="18">
      <t>ド</t>
    </rPh>
    <rPh sb="18" eb="19">
      <t>スエ</t>
    </rPh>
    <rPh sb="19" eb="22">
      <t>ゲンザイダカ</t>
    </rPh>
    <phoneticPr fontId="2"/>
  </si>
  <si>
    <r>
      <t>に係る</t>
    </r>
    <r>
      <rPr>
        <sz val="11"/>
        <rFont val="ＭＳ Ｐゴシック"/>
        <family val="3"/>
        <charset val="128"/>
      </rPr>
      <t>令和２年度末地方債残高</t>
    </r>
    <rPh sb="3" eb="5">
      <t>レイワ</t>
    </rPh>
    <rPh sb="6" eb="9">
      <t>ネンドマツ</t>
    </rPh>
    <rPh sb="7" eb="8">
      <t>ド</t>
    </rPh>
    <phoneticPr fontId="2"/>
  </si>
  <si>
    <r>
      <t>④広域化対策企業債</t>
    </r>
    <r>
      <rPr>
        <sz val="11"/>
        <rFont val="ＭＳ Ｐゴシック"/>
        <family val="3"/>
        <charset val="128"/>
      </rPr>
      <t>令和２年度末現在高</t>
    </r>
    <rPh sb="1" eb="4">
      <t>コウイキカ</t>
    </rPh>
    <rPh sb="4" eb="6">
      <t>タイサク</t>
    </rPh>
    <rPh sb="6" eb="9">
      <t>キギョウサイ</t>
    </rPh>
    <rPh sb="9" eb="11">
      <t>レイワ</t>
    </rPh>
    <rPh sb="12" eb="15">
      <t>ネンドマツ</t>
    </rPh>
    <rPh sb="13" eb="14">
      <t>ド</t>
    </rPh>
    <rPh sb="14" eb="15">
      <t>マツ</t>
    </rPh>
    <rPh sb="15" eb="18">
      <t>ゲンザイダカ</t>
    </rPh>
    <phoneticPr fontId="2"/>
  </si>
  <si>
    <r>
      <t>１　①は、「令和</t>
    </r>
    <r>
      <rPr>
        <sz val="11"/>
        <rFont val="ＭＳ Ｐゴシック"/>
        <family val="3"/>
        <charset val="128"/>
      </rPr>
      <t>２年度の地方公営企業繰出金について」（令和２年４月1日付け総財公第77号）</t>
    </r>
    <rPh sb="6" eb="8">
      <t>レイワ</t>
    </rPh>
    <rPh sb="27" eb="29">
      <t>レイワ</t>
    </rPh>
    <phoneticPr fontId="2"/>
  </si>
  <si>
    <r>
      <t>３　②は、「令和</t>
    </r>
    <r>
      <rPr>
        <sz val="11"/>
        <rFont val="ＭＳ Ｐゴシック"/>
        <family val="3"/>
        <charset val="128"/>
      </rPr>
      <t>２年度の地方公営企業繰出金について」（令和２年４月1日付け総財公第77号）</t>
    </r>
    <phoneticPr fontId="2"/>
  </si>
  <si>
    <r>
      <t>６　③は、「令和</t>
    </r>
    <r>
      <rPr>
        <sz val="11"/>
        <rFont val="ＭＳ Ｐゴシック"/>
        <family val="3"/>
        <charset val="128"/>
      </rPr>
      <t>２年度の地方公営企業繰出金について」（令和２年４月1日付け総財公第77号）</t>
    </r>
    <rPh sb="6" eb="8">
      <t>レイワ</t>
    </rPh>
    <rPh sb="27" eb="29">
      <t>レイワ</t>
    </rPh>
    <phoneticPr fontId="2"/>
  </si>
  <si>
    <r>
      <t>８　④は、「令和</t>
    </r>
    <r>
      <rPr>
        <sz val="11"/>
        <rFont val="ＭＳ Ｐゴシック"/>
        <family val="3"/>
        <charset val="128"/>
      </rPr>
      <t>２年度の地方公営企業繰出金について」（令和２年４月1日付け総財公第77号）</t>
    </r>
    <phoneticPr fontId="2"/>
  </si>
  <si>
    <t>国営土地改良事業に係る令和３年度以降地方負担額</t>
    <rPh sb="0" eb="2">
      <t>コクエイ</t>
    </rPh>
    <rPh sb="2" eb="4">
      <t>トチ</t>
    </rPh>
    <rPh sb="4" eb="6">
      <t>カイリョウ</t>
    </rPh>
    <rPh sb="6" eb="8">
      <t>ジギョウ</t>
    </rPh>
    <rPh sb="9" eb="10">
      <t>カカ</t>
    </rPh>
    <rPh sb="11" eb="13">
      <t>レイワ</t>
    </rPh>
    <rPh sb="18" eb="20">
      <t>チホウ</t>
    </rPh>
    <rPh sb="20" eb="22">
      <t>フタン</t>
    </rPh>
    <rPh sb="22" eb="23">
      <t>ガク</t>
    </rPh>
    <phoneticPr fontId="4"/>
  </si>
  <si>
    <t>令和２年度総務大臣通知額（算出資料P84）</t>
    <rPh sb="0" eb="2">
      <t>レイワ</t>
    </rPh>
    <rPh sb="9" eb="11">
      <t>ツウチ</t>
    </rPh>
    <rPh sb="11" eb="12">
      <t>ガク</t>
    </rPh>
    <rPh sb="13" eb="15">
      <t>サンシュツ</t>
    </rPh>
    <rPh sb="15" eb="17">
      <t>シリョウ</t>
    </rPh>
    <phoneticPr fontId="4"/>
  </si>
  <si>
    <t>　債務負担行為に基づく令和２年度支出額</t>
    <rPh sb="1" eb="3">
      <t>サイム</t>
    </rPh>
    <rPh sb="3" eb="5">
      <t>フタン</t>
    </rPh>
    <rPh sb="5" eb="7">
      <t>コウイ</t>
    </rPh>
    <rPh sb="8" eb="9">
      <t>モト</t>
    </rPh>
    <rPh sb="11" eb="13">
      <t>レイワ</t>
    </rPh>
    <phoneticPr fontId="4"/>
  </si>
  <si>
    <t>森林研究・整備機構営土地改良事業に係る令和３年度以降地方負担額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6" eb="28">
      <t>チホウ</t>
    </rPh>
    <rPh sb="28" eb="30">
      <t>フタン</t>
    </rPh>
    <rPh sb="30" eb="31">
      <t>ガク</t>
    </rPh>
    <phoneticPr fontId="4"/>
  </si>
  <si>
    <r>
      <t>(</t>
    </r>
    <r>
      <rPr>
        <sz val="11"/>
        <rFont val="ＭＳ Ｐゴシック"/>
        <family val="3"/>
        <charset val="128"/>
      </rPr>
      <t>b</t>
    </r>
    <r>
      <rPr>
        <sz val="11"/>
        <rFont val="ＭＳ ゴシック"/>
        <family val="3"/>
        <charset val="128"/>
      </rPr>
      <t>)</t>
    </r>
    <phoneticPr fontId="4"/>
  </si>
  <si>
    <t>水資源機構営土地改良事業に係る令和３年度以降地方負担額</t>
    <rPh sb="0" eb="1">
      <t>ミズ</t>
    </rPh>
    <rPh sb="1" eb="3">
      <t>シゲン</t>
    </rPh>
    <rPh sb="3" eb="5">
      <t>キコウ</t>
    </rPh>
    <rPh sb="5" eb="6">
      <t>エイ</t>
    </rPh>
    <rPh sb="6" eb="8">
      <t>トチ</t>
    </rPh>
    <rPh sb="8" eb="10">
      <t>カイリョウ</t>
    </rPh>
    <rPh sb="10" eb="12">
      <t>ジギョウ</t>
    </rPh>
    <rPh sb="13" eb="14">
      <t>カカ</t>
    </rPh>
    <rPh sb="15" eb="17">
      <t>レイワ</t>
    </rPh>
    <rPh sb="22" eb="24">
      <t>チホウ</t>
    </rPh>
    <rPh sb="24" eb="26">
      <t>フタン</t>
    </rPh>
    <rPh sb="26" eb="27">
      <t>ガク</t>
    </rPh>
    <phoneticPr fontId="4"/>
  </si>
  <si>
    <r>
      <t>(</t>
    </r>
    <r>
      <rPr>
        <sz val="11"/>
        <rFont val="ＭＳ Ｐゴシック"/>
        <family val="3"/>
        <charset val="128"/>
      </rPr>
      <t>c</t>
    </r>
    <r>
      <rPr>
        <sz val="11"/>
        <rFont val="ＭＳ ゴシック"/>
        <family val="3"/>
        <charset val="128"/>
      </rPr>
      <t>)</t>
    </r>
    <phoneticPr fontId="4"/>
  </si>
  <si>
    <r>
      <t>(</t>
    </r>
    <r>
      <rPr>
        <sz val="11"/>
        <rFont val="ＭＳ Ｐゴシック"/>
        <family val="3"/>
        <charset val="128"/>
      </rPr>
      <t>d</t>
    </r>
    <r>
      <rPr>
        <sz val="11"/>
        <rFont val="ＭＳ ゴシック"/>
        <family val="3"/>
        <charset val="128"/>
      </rPr>
      <t>)</t>
    </r>
    <phoneticPr fontId="4"/>
  </si>
  <si>
    <t>森林研究・整備機構営土地改良事業に係る令和３年度以降地方負担額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19" eb="21">
      <t>レイワ</t>
    </rPh>
    <rPh sb="26" eb="28">
      <t>チホウ</t>
    </rPh>
    <rPh sb="28" eb="30">
      <t>フタン</t>
    </rPh>
    <rPh sb="30" eb="31">
      <t>ガク</t>
    </rPh>
    <phoneticPr fontId="4"/>
  </si>
  <si>
    <t>(ｱ)欄の額</t>
    <rPh sb="3" eb="4">
      <t>ラン</t>
    </rPh>
    <rPh sb="5" eb="6">
      <t>ガク</t>
    </rPh>
    <phoneticPr fontId="4"/>
  </si>
  <si>
    <t>(ｲ)～(ｽ)</t>
    <phoneticPr fontId="4"/>
  </si>
  <si>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</si>
  <si>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</si>
  <si>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t>「特に推進すべきもの」及び「津波浸水想定区域移転事業」、令和２年度以降は</t>
    <rPh sb="3" eb="5">
      <t>スイシン</t>
    </rPh>
    <rPh sb="11" eb="12">
      <t>オヨ</t>
    </rPh>
    <rPh sb="14" eb="16">
      <t>ツナミ</t>
    </rPh>
    <rPh sb="16" eb="18">
      <t>シンスイ</t>
    </rPh>
    <rPh sb="18" eb="20">
      <t>ソウテイ</t>
    </rPh>
    <rPh sb="20" eb="22">
      <t>クイキ</t>
    </rPh>
    <rPh sb="22" eb="24">
      <t>イテン</t>
    </rPh>
    <rPh sb="24" eb="26">
      <t>ジギョウ</t>
    </rPh>
    <rPh sb="28" eb="30">
      <t>レイワ</t>
    </rPh>
    <rPh sb="31" eb="33">
      <t>ネンド</t>
    </rPh>
    <rPh sb="33" eb="35">
      <t>イコウ</t>
    </rPh>
    <phoneticPr fontId="2"/>
  </si>
  <si>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</si>
  <si>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</si>
  <si>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t>水俣病原因企業に対する金融支援事業債に係るR2年度末地方債残高</t>
    <rPh sb="17" eb="18">
      <t>サイ</t>
    </rPh>
    <rPh sb="19" eb="20">
      <t>カカ</t>
    </rPh>
    <rPh sb="23" eb="26">
      <t>ネンドマツ</t>
    </rPh>
    <rPh sb="26" eb="29">
      <t>チホウサイ</t>
    </rPh>
    <rPh sb="29" eb="31">
      <t>ザンダカ</t>
    </rPh>
    <phoneticPr fontId="4"/>
  </si>
  <si>
    <t>注１　８～11のうち16～R2年度算入分に係る「施設整備費相当額」欄には、令和２年度普通交付税算出資料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レイワ</t>
    </rPh>
    <rPh sb="40" eb="42">
      <t>ネンド</t>
    </rPh>
    <rPh sb="42" eb="44">
      <t>フツウ</t>
    </rPh>
    <rPh sb="44" eb="47">
      <t>コウフゼイ</t>
    </rPh>
    <rPh sb="47" eb="49">
      <t>サンシュツ</t>
    </rPh>
    <rPh sb="49" eb="51">
      <t>シリョウ</t>
    </rPh>
    <phoneticPr fontId="4"/>
  </si>
  <si>
    <t>　　102頁の該当箇所から転記すること。</t>
    <phoneticPr fontId="4"/>
  </si>
  <si>
    <t>附表４のβ</t>
    <rPh sb="0" eb="2">
      <t>フヒョウ</t>
    </rPh>
    <phoneticPr fontId="4"/>
  </si>
  <si>
    <t>28年度同意等に係る
R2年度末地方債残高</t>
    <phoneticPr fontId="2"/>
  </si>
  <si>
    <t>29年度同意等に係る
R2年度末地方債残高</t>
    <phoneticPr fontId="2"/>
  </si>
  <si>
    <t>30年度同意等に係る
R2年度末地方債残高</t>
    <phoneticPr fontId="2"/>
  </si>
  <si>
    <t>R元年度同意等に係る
R2年度末地方債残高</t>
    <rPh sb="1" eb="2">
      <t>モト</t>
    </rPh>
    <phoneticPr fontId="2"/>
  </si>
  <si>
    <r>
      <t>附表３の</t>
    </r>
    <r>
      <rPr>
        <sz val="10"/>
        <rFont val="ＭＳ Ｐゴシック"/>
        <family val="3"/>
        <charset val="128"/>
      </rPr>
      <t>⑧</t>
    </r>
    <phoneticPr fontId="4"/>
  </si>
  <si>
    <t>(ｱ)～(ｵ) 計</t>
    <rPh sb="8" eb="9">
      <t>ケイ</t>
    </rPh>
    <phoneticPr fontId="2"/>
  </si>
  <si>
    <t>災害対策債に係るR2年度末
地方債残高</t>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</si>
  <si>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流域下水道事業債(通常分)(10年度以前許可債)に係るR2年度末地方債残高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</si>
  <si>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</si>
  <si>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</si>
  <si>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下水汚泥広域処理事業に係る地方債のうちR3年度以降普通交付税措置対象額（元金に限る。）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</si>
  <si>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</si>
  <si>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t>地下鉄事業既特例債・新特例債・新々特例債に係るR2年度末地方債残高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5" eb="28">
      <t>ネンドマツ</t>
    </rPh>
    <rPh sb="28" eb="31">
      <t>チホウサイ</t>
    </rPh>
    <rPh sb="31" eb="33">
      <t>ザンダカ</t>
    </rPh>
    <phoneticPr fontId="4"/>
  </si>
  <si>
    <t>地下鉄事業続特例債に係るR2年度末地方債残高</t>
    <rPh sb="0" eb="3">
      <t>チカテツ</t>
    </rPh>
    <rPh sb="3" eb="5">
      <t>ジギョウ</t>
    </rPh>
    <rPh sb="5" eb="6">
      <t>ゾク</t>
    </rPh>
    <rPh sb="6" eb="8">
      <t>トクレイ</t>
    </rPh>
    <rPh sb="8" eb="9">
      <t>サイ</t>
    </rPh>
    <rPh sb="10" eb="11">
      <t>カカ</t>
    </rPh>
    <rPh sb="14" eb="16">
      <t>ネンド</t>
    </rPh>
    <rPh sb="16" eb="17">
      <t>マツ</t>
    </rPh>
    <rPh sb="17" eb="20">
      <t>チホウサイ</t>
    </rPh>
    <rPh sb="20" eb="22">
      <t>ザンダカ</t>
    </rPh>
    <phoneticPr fontId="4"/>
  </si>
  <si>
    <t>地下鉄事業再特例債に係るR2年度末地方債残高（平成26年度以前同意等分）</t>
    <rPh sb="0" eb="3">
      <t>チカテツ</t>
    </rPh>
    <rPh sb="3" eb="5">
      <t>ジギョウ</t>
    </rPh>
    <rPh sb="5" eb="6">
      <t>サイ</t>
    </rPh>
    <rPh sb="6" eb="8">
      <t>トクレイ</t>
    </rPh>
    <rPh sb="8" eb="9">
      <t>サイ</t>
    </rPh>
    <rPh sb="10" eb="11">
      <t>カカ</t>
    </rPh>
    <rPh sb="14" eb="16">
      <t>ネンド</t>
    </rPh>
    <rPh sb="16" eb="17">
      <t>マツ</t>
    </rPh>
    <rPh sb="17" eb="20">
      <t>チホウサイ</t>
    </rPh>
    <rPh sb="20" eb="22">
      <t>ザンダカ</t>
    </rPh>
    <rPh sb="23" eb="25">
      <t>ヘイセイ</t>
    </rPh>
    <rPh sb="27" eb="29">
      <t>ネンド</t>
    </rPh>
    <rPh sb="29" eb="31">
      <t>イゼン</t>
    </rPh>
    <rPh sb="31" eb="33">
      <t>ドウイ</t>
    </rPh>
    <rPh sb="33" eb="34">
      <t>トウ</t>
    </rPh>
    <rPh sb="34" eb="35">
      <t>ブン</t>
    </rPh>
    <phoneticPr fontId="4"/>
  </si>
  <si>
    <t>地下鉄事業出資債(11年度以前許可債)に係るR2年度末地方債残高</t>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</si>
  <si>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地下鉄緊急整備事業に係る地方債に係るR2年度末地方債残高</t>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</si>
  <si>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</si>
  <si>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t>空港整備事業に係る地方債に係る(10年度以前許可債)R2年度末地方債残高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</si>
  <si>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</si>
  <si>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</si>
  <si>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t>公園緑地事業債に係る地方債に係る(10年度以前許可債)R2年度末地方債残高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</si>
  <si>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自然災害防止事業に係る地方債に係るR2年度末地方債残高</t>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</si>
  <si>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産炭地域開発就労事業等に係る地方債に係るR2年度末地方債残高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</si>
  <si>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</si>
  <si>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令和３年度　自然災害防止事業元利償還金</t>
    <rPh sb="0" eb="2">
      <t>レイワ</t>
    </rPh>
    <rPh sb="3" eb="5">
      <t>ネンド</t>
    </rPh>
    <rPh sb="5" eb="7">
      <t>ヘイネンド</t>
    </rPh>
    <rPh sb="6" eb="8">
      <t>シゼン</t>
    </rPh>
    <rPh sb="8" eb="10">
      <t>サイガイ</t>
    </rPh>
    <rPh sb="10" eb="12">
      <t>ボウシ</t>
    </rPh>
    <rPh sb="12" eb="14">
      <t>ジギョウ</t>
    </rPh>
    <rPh sb="14" eb="16">
      <t>ガンリ</t>
    </rPh>
    <rPh sb="16" eb="19">
      <t>ショウカンキン</t>
    </rPh>
    <phoneticPr fontId="2"/>
  </si>
  <si>
    <t>　令和２年度標準財政規模</t>
    <rPh sb="1" eb="3">
      <t>レイワ</t>
    </rPh>
    <rPh sb="4" eb="6">
      <t>ネンド</t>
    </rPh>
    <rPh sb="6" eb="8">
      <t>ヒョウジュン</t>
    </rPh>
    <rPh sb="8" eb="10">
      <t>ザイセイ</t>
    </rPh>
    <rPh sb="10" eb="12">
      <t>キボ</t>
    </rPh>
    <phoneticPr fontId="2"/>
  </si>
  <si>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</si>
  <si>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</si>
  <si>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</si>
  <si>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譲与税計(特別法人事業譲与税を除く)</t>
    <rPh sb="0" eb="3">
      <t>ジョウヨゼイ</t>
    </rPh>
    <rPh sb="3" eb="4">
      <t>ケイ</t>
    </rPh>
    <rPh sb="5" eb="14">
      <t>トクベツホウジンジギョウジョウヨゼイ</t>
    </rPh>
    <phoneticPr fontId="2"/>
  </si>
  <si>
    <t>特別支援学校に係る学校教育施設等整備事業債等（公立学校情報通信</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7">
      <t>コウリツガッコウ</t>
    </rPh>
    <rPh sb="27" eb="31">
      <t>ジョウホウツウシン</t>
    </rPh>
    <phoneticPr fontId="2"/>
  </si>
  <si>
    <t>ネットワーク環境施設整備）に充てた地方債</t>
    <rPh sb="14" eb="15">
      <t>ア</t>
    </rPh>
    <rPh sb="17" eb="20">
      <t>チホウサイ</t>
    </rPh>
    <phoneticPr fontId="4"/>
  </si>
  <si>
    <t>(ap)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</si>
</sst>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_ "/>
    <numFmt numFmtId="199" formatCode="0.00;&quot;△ &quot;0.00"/>
    <numFmt numFmtId="200" formatCode="#,##0.00000;&quot;△ &quot;#,##0.00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6"/>
      <name val="ＭＳ Ｐゴシック"/>
      <family val="2"/>
      <charset val="128"/>
      <scheme val="minor"/>
    </font>
    <font>
      <strike/>
      <sz val="11"/>
      <name val="ＭＳ ゴシック"/>
      <family val="3"/>
      <charset val="128"/>
    </font>
    <font>
      <sz val="9"/>
      <name val="ＭＳ Ｐゴシック"/>
      <family val="3"/>
      <charset val="128"/>
    </font>
    <font>
      <sz val="6.9"/>
      <name val="ＭＳ ゴシック"/>
      <family val="3"/>
      <charset val="128"/>
    </font>
    <font>
      <sz val="9"/>
      <name val="ＭＳ 明朝"/>
      <family val="1"/>
      <charset val="128"/>
    </font>
    <font>
      <sz val="11"/>
      <color theme="1"/>
      <name val="ＭＳ ゴシック"/>
      <family val="3"/>
      <charset val="128"/>
    </font>
    <font>
      <sz val="9"/>
      <color theme="1"/>
      <name val="ＭＳ ゴシック"/>
      <family val="3"/>
      <charset val="128"/>
    </font>
    <font>
      <sz val="8"/>
      <name val="ＭＳ Ｐゴシック"/>
      <family val="3"/>
      <charset val="128"/>
    </font>
    <font>
      <sz val="11"/>
      <color theme="1"/>
      <name val="ＭＳ Ｐゴシック"/>
      <family val="3"/>
      <charset val="128"/>
      <scheme val="minor"/>
    </font>
    <font>
      <u/>
      <sz val="8"/>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DAEEF3"/>
        <bgColor indexed="64"/>
      </patternFill>
    </fill>
  </fills>
  <borders count="184">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medium">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64"/>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s>
  <cellStyleXfs count="15">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28" fillId="0" borderId="0">
      <alignment vertical="center"/>
    </xf>
  </cellStyleXfs>
  <cellXfs count="1238">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quotePrefix="1" applyFont="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0" borderId="17"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8" xfId="4" applyNumberFormat="1" applyFont="1" applyFill="1" applyBorder="1">
      <alignment vertical="center"/>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7" fontId="7" fillId="0" borderId="15" xfId="4" applyNumberFormat="1" applyFont="1" applyBorder="1" applyAlignment="1">
      <alignment horizontal="center" vertical="center" shrinkToFit="1"/>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1" xfId="4" applyNumberFormat="1" applyFont="1" applyFill="1" applyBorder="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8" applyNumberFormat="1" applyFont="1" applyAlignment="1">
      <alignment vertical="center"/>
    </xf>
    <xf numFmtId="0" fontId="12" fillId="0" borderId="22" xfId="8" applyNumberFormat="1" applyFont="1" applyBorder="1" applyAlignment="1">
      <alignment vertical="center"/>
    </xf>
    <xf numFmtId="0" fontId="12" fillId="0" borderId="23" xfId="8" applyNumberFormat="1" applyFont="1" applyBorder="1" applyAlignment="1">
      <alignment vertical="center"/>
    </xf>
    <xf numFmtId="0" fontId="12" fillId="0" borderId="24" xfId="8" applyNumberFormat="1" applyFont="1" applyBorder="1" applyAlignment="1">
      <alignment vertical="center"/>
    </xf>
    <xf numFmtId="0" fontId="12" fillId="0" borderId="25" xfId="8" applyNumberFormat="1" applyFont="1" applyBorder="1" applyAlignment="1">
      <alignment vertical="center"/>
    </xf>
    <xf numFmtId="0" fontId="12" fillId="0" borderId="0" xfId="8" applyNumberFormat="1" applyFont="1" applyBorder="1" applyAlignment="1">
      <alignment vertical="center"/>
    </xf>
    <xf numFmtId="0" fontId="12" fillId="0" borderId="26" xfId="8" applyNumberFormat="1" applyFont="1" applyBorder="1" applyAlignment="1">
      <alignment vertical="center"/>
    </xf>
    <xf numFmtId="0" fontId="12" fillId="0" borderId="27" xfId="8" applyNumberFormat="1" applyFont="1" applyBorder="1" applyAlignment="1">
      <alignment vertical="center"/>
    </xf>
    <xf numFmtId="0" fontId="12" fillId="0" borderId="0" xfId="8" applyNumberFormat="1" applyFont="1" applyBorder="1" applyAlignment="1">
      <alignment horizontal="centerContinuous" vertical="center"/>
    </xf>
    <xf numFmtId="0" fontId="12" fillId="0" borderId="28" xfId="8" applyNumberFormat="1" applyFont="1" applyBorder="1" applyAlignment="1">
      <alignment horizontal="centerContinuous" vertical="center"/>
    </xf>
    <xf numFmtId="0" fontId="12" fillId="0" borderId="28" xfId="8" applyNumberFormat="1" applyFont="1" applyBorder="1" applyAlignment="1">
      <alignment vertical="center"/>
    </xf>
    <xf numFmtId="0" fontId="12" fillId="0" borderId="29" xfId="8" applyNumberFormat="1" applyFont="1" applyBorder="1" applyAlignment="1">
      <alignment horizontal="centerContinuous" vertical="center"/>
    </xf>
    <xf numFmtId="0" fontId="12" fillId="0" borderId="30" xfId="8" applyNumberFormat="1" applyFont="1" applyBorder="1" applyAlignment="1">
      <alignment horizontal="centerContinuous" vertical="center"/>
    </xf>
    <xf numFmtId="0" fontId="12" fillId="0" borderId="31" xfId="8" applyNumberFormat="1" applyFont="1" applyBorder="1" applyAlignment="1">
      <alignment horizontal="centerContinuous" vertical="center"/>
    </xf>
    <xf numFmtId="0" fontId="12" fillId="0" borderId="32" xfId="8" applyNumberFormat="1" applyFont="1" applyBorder="1" applyAlignment="1">
      <alignment vertical="center"/>
    </xf>
    <xf numFmtId="0" fontId="12" fillId="0" borderId="33" xfId="8" applyNumberFormat="1" applyFont="1" applyBorder="1" applyAlignment="1">
      <alignment vertical="center"/>
    </xf>
    <xf numFmtId="0" fontId="12" fillId="0" borderId="0" xfId="9" applyNumberFormat="1" applyFont="1" applyFill="1" applyAlignment="1">
      <alignment vertical="center"/>
    </xf>
    <xf numFmtId="0" fontId="12" fillId="0" borderId="0" xfId="9" applyNumberFormat="1" applyFont="1" applyFill="1" applyBorder="1" applyAlignment="1">
      <alignment vertical="center"/>
    </xf>
    <xf numFmtId="0" fontId="12" fillId="0" borderId="2" xfId="9" applyNumberFormat="1" applyFont="1" applyFill="1" applyBorder="1" applyAlignment="1">
      <alignment vertical="center"/>
    </xf>
    <xf numFmtId="0" fontId="12" fillId="0" borderId="34" xfId="9" applyNumberFormat="1" applyFont="1" applyFill="1" applyBorder="1" applyAlignment="1">
      <alignment vertical="center"/>
    </xf>
    <xf numFmtId="0" fontId="12" fillId="0" borderId="35" xfId="9" applyNumberFormat="1" applyFont="1" applyFill="1" applyBorder="1" applyAlignment="1">
      <alignment vertical="center"/>
    </xf>
    <xf numFmtId="183" fontId="12" fillId="0" borderId="0" xfId="9" applyNumberFormat="1" applyFont="1" applyFill="1" applyBorder="1" applyAlignment="1">
      <alignment vertical="center"/>
    </xf>
    <xf numFmtId="0" fontId="12" fillId="0" borderId="0" xfId="9" applyFont="1" applyFill="1" applyBorder="1" applyAlignment="1">
      <alignment vertical="center"/>
    </xf>
    <xf numFmtId="0" fontId="13" fillId="0" borderId="0" xfId="9" applyFont="1" applyFill="1" applyBorder="1" applyAlignment="1">
      <alignment vertical="center"/>
    </xf>
    <xf numFmtId="0" fontId="13" fillId="0" borderId="0" xfId="9" applyFont="1" applyFill="1" applyBorder="1" applyAlignment="1">
      <alignment horizontal="center" vertical="center"/>
    </xf>
    <xf numFmtId="0" fontId="12" fillId="0" borderId="0" xfId="9" applyFont="1" applyFill="1" applyBorder="1" applyAlignment="1">
      <alignment horizontal="right" vertical="center"/>
    </xf>
    <xf numFmtId="0" fontId="12" fillId="0" borderId="10" xfId="9" applyFont="1" applyFill="1" applyBorder="1" applyAlignment="1">
      <alignment horizontal="right" vertical="center"/>
    </xf>
    <xf numFmtId="0" fontId="12" fillId="0" borderId="1" xfId="9" applyFont="1" applyFill="1" applyBorder="1" applyAlignment="1">
      <alignment vertical="center"/>
    </xf>
    <xf numFmtId="0" fontId="12" fillId="0" borderId="11" xfId="9" applyFont="1" applyFill="1" applyBorder="1" applyAlignment="1">
      <alignment vertical="center"/>
    </xf>
    <xf numFmtId="0" fontId="12" fillId="0" borderId="0" xfId="9" applyFont="1" applyFill="1" applyBorder="1" applyAlignment="1">
      <alignment horizontal="center" vertical="center"/>
    </xf>
    <xf numFmtId="195" fontId="13" fillId="0" borderId="0" xfId="9" applyNumberFormat="1" applyFont="1" applyFill="1" applyBorder="1" applyAlignment="1">
      <alignment horizontal="right" vertical="center"/>
    </xf>
    <xf numFmtId="195" fontId="12" fillId="0" borderId="0" xfId="9" applyNumberFormat="1" applyFont="1" applyFill="1" applyBorder="1" applyAlignment="1">
      <alignment horizontal="right" vertical="center"/>
    </xf>
    <xf numFmtId="188" fontId="12" fillId="0" borderId="0" xfId="9" applyNumberFormat="1" applyFont="1" applyFill="1" applyBorder="1" applyAlignment="1">
      <alignment vertical="center"/>
    </xf>
    <xf numFmtId="188" fontId="13" fillId="0" borderId="0" xfId="9" applyNumberFormat="1" applyFont="1" applyFill="1" applyBorder="1" applyAlignment="1">
      <alignment vertical="center"/>
    </xf>
    <xf numFmtId="0" fontId="12" fillId="0" borderId="0" xfId="9" applyNumberFormat="1" applyFont="1" applyFill="1" applyBorder="1" applyAlignment="1">
      <alignment horizontal="centerContinuous" vertical="center"/>
    </xf>
    <xf numFmtId="0" fontId="12" fillId="0" borderId="10" xfId="9" applyNumberFormat="1" applyFont="1" applyFill="1" applyBorder="1" applyAlignment="1">
      <alignment vertical="center"/>
    </xf>
    <xf numFmtId="188" fontId="13" fillId="0" borderId="37" xfId="9" applyNumberFormat="1" applyFont="1" applyFill="1" applyBorder="1" applyAlignment="1">
      <alignment vertical="center"/>
    </xf>
    <xf numFmtId="188" fontId="12" fillId="0" borderId="38" xfId="9" applyNumberFormat="1" applyFont="1" applyFill="1" applyBorder="1" applyAlignment="1">
      <alignment vertical="center"/>
    </xf>
    <xf numFmtId="0" fontId="12" fillId="0" borderId="1" xfId="9" applyNumberFormat="1" applyFont="1" applyFill="1" applyBorder="1" applyAlignment="1">
      <alignment vertical="center"/>
    </xf>
    <xf numFmtId="0" fontId="12" fillId="0" borderId="39" xfId="9" applyNumberFormat="1" applyFont="1" applyFill="1" applyBorder="1" applyAlignment="1">
      <alignment horizontal="centerContinuous" vertical="center"/>
    </xf>
    <xf numFmtId="0" fontId="12" fillId="0" borderId="10" xfId="9" applyNumberFormat="1" applyFont="1" applyFill="1" applyBorder="1" applyAlignment="1">
      <alignment horizontal="centerContinuous" vertical="center"/>
    </xf>
    <xf numFmtId="0" fontId="14" fillId="0" borderId="0" xfId="9" applyNumberFormat="1" applyFont="1" applyFill="1" applyBorder="1" applyAlignment="1">
      <alignment horizontal="right" vertical="center"/>
    </xf>
    <xf numFmtId="0" fontId="12" fillId="0" borderId="37" xfId="9" applyNumberFormat="1" applyFont="1" applyFill="1" applyBorder="1" applyAlignment="1">
      <alignment vertical="center"/>
    </xf>
    <xf numFmtId="0" fontId="12" fillId="0" borderId="40" xfId="9" applyNumberFormat="1" applyFont="1" applyFill="1" applyBorder="1" applyAlignment="1">
      <alignment vertical="center"/>
    </xf>
    <xf numFmtId="0" fontId="12" fillId="0" borderId="41" xfId="9" applyNumberFormat="1" applyFont="1" applyFill="1" applyBorder="1" applyAlignment="1">
      <alignment vertical="center"/>
    </xf>
    <xf numFmtId="0" fontId="12" fillId="0" borderId="42" xfId="9" applyNumberFormat="1" applyFont="1" applyFill="1" applyBorder="1" applyAlignment="1">
      <alignment vertical="center"/>
    </xf>
    <xf numFmtId="0" fontId="6" fillId="0" borderId="0" xfId="10" applyFont="1">
      <alignment vertical="center"/>
    </xf>
    <xf numFmtId="0" fontId="6" fillId="0" borderId="4" xfId="10" applyFont="1" applyBorder="1" applyAlignment="1">
      <alignment horizontal="center" vertical="center"/>
    </xf>
    <xf numFmtId="0" fontId="6" fillId="0" borderId="9" xfId="10" applyFont="1" applyBorder="1">
      <alignment vertical="center"/>
    </xf>
    <xf numFmtId="0" fontId="6" fillId="0" borderId="15" xfId="10" applyFont="1" applyBorder="1">
      <alignment vertical="center"/>
    </xf>
    <xf numFmtId="0" fontId="6" fillId="0" borderId="9" xfId="10" applyFont="1" applyBorder="1" applyAlignment="1">
      <alignment horizontal="right" vertical="center"/>
    </xf>
    <xf numFmtId="0" fontId="6" fillId="0" borderId="15" xfId="10" applyFont="1" applyBorder="1" applyAlignment="1">
      <alignment horizontal="center" vertical="center"/>
    </xf>
    <xf numFmtId="0" fontId="6" fillId="0" borderId="14" xfId="10" applyFont="1" applyBorder="1" applyAlignment="1">
      <alignment horizontal="centerContinuous" vertical="center"/>
    </xf>
    <xf numFmtId="0" fontId="6" fillId="0" borderId="14" xfId="10" applyFont="1" applyBorder="1">
      <alignment vertical="center"/>
    </xf>
    <xf numFmtId="0" fontId="15" fillId="0" borderId="0" xfId="10"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17" fillId="0" borderId="0" xfId="0" applyFont="1" applyFill="1" applyBorder="1" applyAlignment="1">
      <alignment vertical="center"/>
    </xf>
    <xf numFmtId="0" fontId="17" fillId="0" borderId="0" xfId="0" applyNumberFormat="1" applyFont="1" applyBorder="1" applyAlignment="1">
      <alignment vertical="center"/>
    </xf>
    <xf numFmtId="180" fontId="6" fillId="0" borderId="0" xfId="4" applyNumberFormat="1" applyFont="1">
      <alignment vertical="center"/>
    </xf>
    <xf numFmtId="180" fontId="3" fillId="0" borderId="0" xfId="4" applyNumberFormat="1" applyFont="1">
      <alignment vertical="center"/>
    </xf>
    <xf numFmtId="179" fontId="7" fillId="0" borderId="4" xfId="4" applyNumberFormat="1" applyFont="1" applyBorder="1" applyAlignment="1">
      <alignment horizontal="right" vertical="center"/>
    </xf>
    <xf numFmtId="180" fontId="7" fillId="2" borderId="21" xfId="4" applyNumberFormat="1" applyFont="1" applyFill="1" applyBorder="1">
      <alignment vertical="center"/>
    </xf>
    <xf numFmtId="179" fontId="7" fillId="0" borderId="0" xfId="4" applyNumberFormat="1" applyFont="1" applyFill="1" applyBorder="1" applyAlignment="1">
      <alignment horizontal="center"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6"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0" fontId="18" fillId="0" borderId="0" xfId="0" applyFont="1" applyFill="1" applyAlignment="1">
      <alignment vertical="center"/>
    </xf>
    <xf numFmtId="183" fontId="7" fillId="3" borderId="15" xfId="4" applyNumberFormat="1" applyFont="1" applyFill="1" applyBorder="1" applyProtection="1">
      <alignment vertical="center"/>
      <protection locked="0"/>
    </xf>
    <xf numFmtId="0" fontId="18" fillId="0" borderId="0" xfId="0" applyNumberFormat="1" applyFont="1" applyFill="1" applyBorder="1" applyAlignment="1">
      <alignment vertical="center"/>
    </xf>
    <xf numFmtId="179" fontId="7" fillId="0" borderId="14" xfId="4" applyNumberFormat="1" applyFont="1" applyBorder="1">
      <alignment vertical="center"/>
    </xf>
    <xf numFmtId="0" fontId="7" fillId="0" borderId="0" xfId="4" applyFont="1" applyAlignment="1">
      <alignment vertical="center" shrinkToFit="1"/>
    </xf>
    <xf numFmtId="0" fontId="7" fillId="0" borderId="16" xfId="4" applyFont="1" applyBorder="1">
      <alignment vertical="center"/>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40" xfId="4" applyNumberFormat="1" applyFont="1" applyFill="1" applyBorder="1">
      <alignment vertical="center"/>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177" fontId="7" fillId="2" borderId="9" xfId="4" applyNumberFormat="1" applyFont="1" applyFill="1" applyBorder="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9" xfId="4" applyNumberFormat="1" applyFont="1" applyBorder="1" applyAlignment="1">
      <alignment horizontal="center"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0" fontId="6" fillId="0" borderId="1" xfId="4" applyFont="1" applyBorder="1">
      <alignment vertical="center"/>
    </xf>
    <xf numFmtId="0" fontId="7" fillId="0" borderId="13" xfId="4" applyFont="1" applyBorder="1" applyAlignment="1">
      <alignment vertical="center"/>
    </xf>
    <xf numFmtId="0" fontId="7" fillId="0" borderId="0" xfId="4" quotePrefix="1" applyFont="1">
      <alignment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9" xfId="4" applyFont="1" applyFill="1" applyBorder="1">
      <alignment vertical="center"/>
    </xf>
    <xf numFmtId="49" fontId="7" fillId="0" borderId="0" xfId="4" quotePrefix="1" applyNumberFormat="1" applyFont="1">
      <alignment vertical="center"/>
    </xf>
    <xf numFmtId="0" fontId="9" fillId="0" borderId="0" xfId="4" applyFont="1" applyAlignment="1">
      <alignment horizontal="left" vertical="center"/>
    </xf>
    <xf numFmtId="178" fontId="7" fillId="0" borderId="0" xfId="4" applyNumberFormat="1" applyFont="1" applyFill="1" applyBorder="1" applyAlignment="1">
      <alignment horizontal="center"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21" fillId="0" borderId="0" xfId="4" applyFont="1">
      <alignment vertical="center"/>
    </xf>
    <xf numFmtId="188" fontId="6" fillId="0" borderId="4" xfId="10" applyNumberFormat="1" applyFont="1" applyBorder="1">
      <alignment vertical="center"/>
    </xf>
    <xf numFmtId="0" fontId="1" fillId="0" borderId="0" xfId="0" applyFont="1"/>
    <xf numFmtId="176" fontId="7" fillId="0" borderId="0" xfId="4" applyNumberFormat="1" applyFont="1" applyFill="1" applyBorder="1">
      <alignment vertical="center"/>
    </xf>
    <xf numFmtId="177" fontId="7" fillId="2" borderId="17" xfId="4" applyNumberFormat="1" applyFont="1" applyFill="1" applyBorder="1">
      <alignment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3" fillId="0" borderId="0" xfId="4" applyNumberFormat="1" applyFont="1" applyFill="1" applyBorder="1">
      <alignment vertical="center"/>
    </xf>
    <xf numFmtId="176" fontId="3" fillId="0" borderId="0" xfId="4" applyNumberFormat="1" applyFont="1" applyBorder="1" applyAlignment="1">
      <alignment horizontal="center" vertical="center"/>
    </xf>
    <xf numFmtId="189" fontId="7" fillId="0" borderId="0" xfId="4" applyNumberFormat="1" applyFont="1" applyFill="1" applyBorder="1" applyProtection="1">
      <alignment vertical="center"/>
      <protection locked="0"/>
    </xf>
    <xf numFmtId="0" fontId="3" fillId="0" borderId="0" xfId="4" applyFont="1" applyFill="1" applyBorder="1" applyAlignment="1">
      <alignment horizontal="center" vertical="center"/>
    </xf>
    <xf numFmtId="176" fontId="7" fillId="0" borderId="0" xfId="4" applyNumberFormat="1" applyFont="1" applyFill="1" applyBorder="1" applyAlignment="1">
      <alignment horizontal="center" vertical="center"/>
    </xf>
    <xf numFmtId="176" fontId="3" fillId="0" borderId="0" xfId="4" applyNumberFormat="1" applyFont="1" applyAlignment="1">
      <alignment vertical="center" shrinkToFit="1"/>
    </xf>
    <xf numFmtId="176" fontId="10" fillId="0" borderId="0" xfId="4" applyNumberFormat="1" applyFont="1" applyAlignment="1">
      <alignment vertical="center" shrinkToFit="1"/>
    </xf>
    <xf numFmtId="0" fontId="7" fillId="0" borderId="0" xfId="4" applyFont="1" applyAlignment="1">
      <alignment horizontal="center" vertical="center"/>
    </xf>
    <xf numFmtId="179" fontId="7" fillId="3" borderId="9" xfId="4" applyNumberFormat="1" applyFont="1" applyFill="1" applyBorder="1" applyAlignment="1">
      <alignment horizontal="center" vertical="center"/>
    </xf>
    <xf numFmtId="0" fontId="7" fillId="0" borderId="19" xfId="4" applyFont="1" applyFill="1" applyBorder="1" applyAlignment="1">
      <alignment horizontal="center" vertical="center"/>
    </xf>
    <xf numFmtId="177" fontId="12" fillId="0" borderId="0" xfId="8" applyNumberFormat="1" applyFont="1" applyBorder="1" applyAlignment="1">
      <alignment vertical="center"/>
    </xf>
    <xf numFmtId="0" fontId="12" fillId="0" borderId="0" xfId="8" applyNumberFormat="1" applyFont="1" applyFill="1" applyBorder="1" applyAlignment="1">
      <alignment vertical="center"/>
    </xf>
    <xf numFmtId="0" fontId="12" fillId="0" borderId="88" xfId="8" applyNumberFormat="1" applyFont="1" applyBorder="1" applyAlignment="1">
      <alignment vertical="center"/>
    </xf>
    <xf numFmtId="2" fontId="12" fillId="0" borderId="0" xfId="8" applyNumberFormat="1" applyFont="1" applyBorder="1" applyAlignment="1">
      <alignment horizontal="center" vertical="center"/>
    </xf>
    <xf numFmtId="188" fontId="12" fillId="0" borderId="0" xfId="8" applyNumberFormat="1" applyFont="1" applyBorder="1" applyAlignment="1">
      <alignment horizontal="center" vertical="center"/>
    </xf>
    <xf numFmtId="0" fontId="12" fillId="0" borderId="0" xfId="8" applyNumberFormat="1" applyFont="1" applyBorder="1" applyAlignment="1">
      <alignment horizontal="right" vertical="center"/>
    </xf>
    <xf numFmtId="0" fontId="12" fillId="0" borderId="89" xfId="8" applyNumberFormat="1" applyFont="1" applyBorder="1" applyAlignment="1">
      <alignment vertical="center"/>
    </xf>
    <xf numFmtId="0" fontId="18" fillId="0" borderId="0" xfId="0" applyFont="1" applyFill="1" applyBorder="1" applyAlignment="1">
      <alignment vertical="center"/>
    </xf>
    <xf numFmtId="0" fontId="12" fillId="0" borderId="35" xfId="8" applyNumberFormat="1" applyFont="1" applyBorder="1" applyAlignment="1">
      <alignment vertical="center"/>
    </xf>
    <xf numFmtId="0" fontId="12" fillId="0" borderId="34" xfId="8" applyNumberFormat="1" applyFont="1" applyBorder="1" applyAlignment="1">
      <alignment vertical="center"/>
    </xf>
    <xf numFmtId="176" fontId="10" fillId="0" borderId="0" xfId="4" applyNumberFormat="1" applyFont="1" applyAlignment="1">
      <alignment horizontal="center" vertical="center" shrinkToFit="1"/>
    </xf>
    <xf numFmtId="0" fontId="7" fillId="0" borderId="91" xfId="4" applyFont="1" applyBorder="1" applyAlignment="1">
      <alignment horizontal="center" vertical="center"/>
    </xf>
    <xf numFmtId="177" fontId="7" fillId="2" borderId="91" xfId="4" applyNumberFormat="1" applyFont="1" applyFill="1" applyBorder="1">
      <alignment vertical="center"/>
    </xf>
    <xf numFmtId="0" fontId="12" fillId="0" borderId="94" xfId="8" applyNumberFormat="1" applyFont="1" applyBorder="1" applyAlignment="1">
      <alignment vertical="center"/>
    </xf>
    <xf numFmtId="0" fontId="12" fillId="0" borderId="95" xfId="8" applyNumberFormat="1" applyFont="1" applyBorder="1" applyAlignment="1">
      <alignment vertical="center"/>
    </xf>
    <xf numFmtId="0" fontId="12" fillId="0" borderId="96" xfId="8" applyNumberFormat="1" applyFont="1" applyBorder="1" applyAlignment="1">
      <alignment horizontal="centerContinuous" vertical="center"/>
    </xf>
    <xf numFmtId="0" fontId="12" fillId="0" borderId="97" xfId="8" applyNumberFormat="1" applyFont="1" applyBorder="1" applyAlignment="1">
      <alignment horizontal="centerContinuous" vertical="center"/>
    </xf>
    <xf numFmtId="0" fontId="12" fillId="0" borderId="97" xfId="8" applyNumberFormat="1" applyFont="1" applyBorder="1" applyAlignment="1">
      <alignment vertical="center"/>
    </xf>
    <xf numFmtId="0" fontId="12" fillId="0" borderId="96" xfId="8" applyNumberFormat="1" applyFont="1" applyBorder="1" applyAlignment="1">
      <alignment vertical="center"/>
    </xf>
    <xf numFmtId="177" fontId="12" fillId="0" borderId="97" xfId="8" applyNumberFormat="1" applyFont="1" applyBorder="1" applyAlignment="1">
      <alignment vertical="center"/>
    </xf>
    <xf numFmtId="0" fontId="12" fillId="0" borderId="100" xfId="8" applyNumberFormat="1" applyFont="1" applyBorder="1" applyAlignment="1">
      <alignment horizontal="centerContinuous" vertical="center"/>
    </xf>
    <xf numFmtId="0" fontId="12" fillId="0" borderId="99" xfId="8" applyNumberFormat="1" applyFont="1" applyBorder="1" applyAlignment="1">
      <alignment vertical="center"/>
    </xf>
    <xf numFmtId="0" fontId="12" fillId="0" borderId="101" xfId="8" applyNumberFormat="1" applyFont="1" applyBorder="1" applyAlignment="1">
      <alignment horizontal="centerContinuous" vertical="center"/>
    </xf>
    <xf numFmtId="0" fontId="12" fillId="0" borderId="97" xfId="8" applyNumberFormat="1" applyFont="1" applyBorder="1" applyAlignment="1">
      <alignment horizontal="center" vertical="center"/>
    </xf>
    <xf numFmtId="0" fontId="12" fillId="0" borderId="103" xfId="8" applyNumberFormat="1" applyFont="1" applyBorder="1" applyAlignment="1">
      <alignment horizontal="centerContinuous" vertical="center"/>
    </xf>
    <xf numFmtId="0" fontId="12" fillId="0" borderId="104" xfId="8" applyNumberFormat="1" applyFont="1" applyBorder="1" applyAlignment="1">
      <alignment horizontal="centerContinuous" vertical="center"/>
    </xf>
    <xf numFmtId="0" fontId="12" fillId="0" borderId="109" xfId="9" applyNumberFormat="1" applyFont="1" applyFill="1" applyBorder="1" applyAlignment="1">
      <alignment vertical="center"/>
    </xf>
    <xf numFmtId="0" fontId="12" fillId="0" borderId="109" xfId="8" applyNumberFormat="1" applyFont="1" applyBorder="1" applyAlignment="1">
      <alignment vertical="center"/>
    </xf>
    <xf numFmtId="0" fontId="12" fillId="0" borderId="111" xfId="8" applyNumberFormat="1" applyFont="1" applyBorder="1" applyAlignment="1">
      <alignment vertical="center"/>
    </xf>
    <xf numFmtId="177" fontId="12" fillId="0" borderId="111" xfId="8" applyNumberFormat="1" applyFont="1" applyBorder="1" applyAlignment="1">
      <alignment vertical="center"/>
    </xf>
    <xf numFmtId="0" fontId="12" fillId="0" borderId="111" xfId="8" applyNumberFormat="1" applyFont="1" applyBorder="1" applyAlignment="1">
      <alignment horizontal="center" vertical="center"/>
    </xf>
    <xf numFmtId="0" fontId="12" fillId="0" borderId="117" xfId="8" applyNumberFormat="1" applyFont="1" applyBorder="1" applyAlignment="1">
      <alignment horizontal="centerContinuous" vertical="center"/>
    </xf>
    <xf numFmtId="0" fontId="12" fillId="0" borderId="111" xfId="8" applyNumberFormat="1" applyFont="1" applyBorder="1" applyAlignment="1">
      <alignment horizontal="centerContinuous" vertical="center"/>
    </xf>
    <xf numFmtId="0" fontId="12" fillId="0" borderId="117" xfId="8" applyNumberFormat="1" applyFont="1" applyBorder="1" applyAlignment="1">
      <alignment vertical="center"/>
    </xf>
    <xf numFmtId="0" fontId="12" fillId="5" borderId="119" xfId="8" applyNumberFormat="1" applyFont="1" applyFill="1" applyBorder="1" applyAlignment="1">
      <alignment horizontal="centerContinuous" vertical="center"/>
    </xf>
    <xf numFmtId="0" fontId="12" fillId="5" borderId="111" xfId="8" applyNumberFormat="1" applyFont="1" applyFill="1" applyBorder="1" applyAlignment="1">
      <alignment horizontal="centerContinuous" vertical="center"/>
    </xf>
    <xf numFmtId="0" fontId="12" fillId="5" borderId="120" xfId="8" applyNumberFormat="1" applyFont="1" applyFill="1" applyBorder="1" applyAlignment="1">
      <alignment horizontal="centerContinuous" vertical="center"/>
    </xf>
    <xf numFmtId="0" fontId="12" fillId="0" borderId="113" xfId="8" applyNumberFormat="1" applyFont="1" applyBorder="1" applyAlignment="1">
      <alignment vertical="center"/>
    </xf>
    <xf numFmtId="0" fontId="12" fillId="0" borderId="112" xfId="8" applyNumberFormat="1" applyFont="1" applyBorder="1" applyAlignment="1">
      <alignment vertical="center"/>
    </xf>
    <xf numFmtId="0" fontId="7" fillId="0" borderId="0" xfId="4" applyFont="1">
      <alignment vertical="center"/>
    </xf>
    <xf numFmtId="0" fontId="7" fillId="0" borderId="139" xfId="4" applyFont="1" applyBorder="1" applyAlignment="1">
      <alignment horizontal="center" vertical="center"/>
    </xf>
    <xf numFmtId="0" fontId="7" fillId="0" borderId="138" xfId="4" applyFont="1" applyBorder="1" applyAlignment="1">
      <alignment horizontal="center" vertical="center"/>
    </xf>
    <xf numFmtId="183" fontId="7" fillId="0" borderId="138" xfId="4" applyNumberFormat="1" applyFont="1" applyBorder="1" applyAlignment="1">
      <alignment horizontal="center" vertical="center"/>
    </xf>
    <xf numFmtId="178" fontId="7" fillId="0" borderId="136" xfId="4" applyNumberFormat="1" applyFont="1" applyBorder="1" applyAlignment="1">
      <alignment horizontal="center" vertical="center"/>
    </xf>
    <xf numFmtId="0" fontId="7" fillId="0" borderId="137" xfId="4" applyFont="1" applyBorder="1">
      <alignment vertical="center"/>
    </xf>
    <xf numFmtId="0" fontId="7" fillId="0" borderId="128" xfId="4" applyFont="1" applyBorder="1">
      <alignment vertical="center"/>
    </xf>
    <xf numFmtId="0" fontId="7" fillId="0" borderId="127" xfId="4" applyFont="1" applyBorder="1">
      <alignment vertical="center"/>
    </xf>
    <xf numFmtId="177" fontId="7" fillId="3" borderId="139" xfId="4" applyNumberFormat="1" applyFont="1" applyFill="1" applyBorder="1" applyProtection="1">
      <alignment vertical="center"/>
      <protection locked="0"/>
    </xf>
    <xf numFmtId="177" fontId="7" fillId="2" borderId="139" xfId="4" applyNumberFormat="1" applyFont="1" applyFill="1" applyBorder="1">
      <alignment vertical="center"/>
    </xf>
    <xf numFmtId="177" fontId="7" fillId="2" borderId="138" xfId="4" applyNumberFormat="1" applyFont="1" applyFill="1" applyBorder="1">
      <alignment vertical="center"/>
    </xf>
    <xf numFmtId="178" fontId="7" fillId="0" borderId="128" xfId="4" applyNumberFormat="1" applyFont="1" applyBorder="1" applyAlignment="1">
      <alignment horizontal="center" vertical="center"/>
    </xf>
    <xf numFmtId="0" fontId="7" fillId="0" borderId="138" xfId="4" applyFont="1" applyFill="1" applyBorder="1">
      <alignment vertical="center"/>
    </xf>
    <xf numFmtId="177" fontId="7" fillId="0" borderId="138" xfId="4" applyNumberFormat="1" applyFont="1" applyFill="1" applyBorder="1">
      <alignment vertical="center"/>
    </xf>
    <xf numFmtId="177" fontId="7" fillId="0" borderId="138" xfId="4" applyNumberFormat="1" applyFont="1" applyBorder="1" applyAlignment="1">
      <alignment horizontal="center" vertical="center"/>
    </xf>
    <xf numFmtId="0" fontId="7" fillId="0" borderId="136" xfId="4" applyFont="1" applyBorder="1" applyAlignment="1">
      <alignment vertical="center"/>
    </xf>
    <xf numFmtId="0" fontId="7" fillId="0" borderId="137" xfId="4" applyFont="1" applyBorder="1" applyAlignment="1">
      <alignment horizontal="left" vertical="center"/>
    </xf>
    <xf numFmtId="179" fontId="7" fillId="0" borderId="126" xfId="4" applyNumberFormat="1" applyFont="1" applyFill="1" applyBorder="1">
      <alignment vertical="center"/>
    </xf>
    <xf numFmtId="176" fontId="7" fillId="0" borderId="138" xfId="4" applyNumberFormat="1" applyFont="1" applyBorder="1" applyAlignment="1">
      <alignment horizontal="center" vertical="center"/>
    </xf>
    <xf numFmtId="176" fontId="7" fillId="0" borderId="139" xfId="4" applyNumberFormat="1" applyFont="1" applyBorder="1" applyAlignment="1">
      <alignment horizontal="right" vertical="center"/>
    </xf>
    <xf numFmtId="179" fontId="7" fillId="0" borderId="138" xfId="4" applyNumberFormat="1" applyFont="1" applyBorder="1" applyAlignment="1">
      <alignment horizontal="center" vertical="center"/>
    </xf>
    <xf numFmtId="177" fontId="7" fillId="0" borderId="138" xfId="4" applyNumberFormat="1" applyFont="1" applyBorder="1" applyAlignment="1">
      <alignment horizontal="center" vertical="center" shrinkToFit="1"/>
    </xf>
    <xf numFmtId="0" fontId="7" fillId="0" borderId="127" xfId="4" applyFont="1" applyBorder="1" applyAlignment="1">
      <alignment vertical="center" shrinkToFit="1"/>
    </xf>
    <xf numFmtId="180" fontId="3" fillId="3" borderId="139" xfId="4" applyNumberFormat="1" applyFont="1" applyFill="1" applyBorder="1" applyProtection="1">
      <alignment vertical="center"/>
      <protection locked="0"/>
    </xf>
    <xf numFmtId="179" fontId="7" fillId="0" borderId="139" xfId="4" applyNumberFormat="1" applyFont="1" applyBorder="1" applyAlignment="1">
      <alignment horizontal="right" vertical="center"/>
    </xf>
    <xf numFmtId="179" fontId="7" fillId="0" borderId="138" xfId="4" applyNumberFormat="1" applyFont="1" applyBorder="1" applyAlignment="1">
      <alignment vertical="center" shrinkToFit="1"/>
    </xf>
    <xf numFmtId="38" fontId="7" fillId="2" borderId="21" xfId="1" applyFont="1" applyFill="1" applyBorder="1" applyAlignment="1">
      <alignment vertical="center"/>
    </xf>
    <xf numFmtId="185" fontId="3" fillId="0" borderId="9" xfId="0" applyNumberFormat="1" applyFont="1" applyBorder="1"/>
    <xf numFmtId="189" fontId="7" fillId="0" borderId="138" xfId="4" applyNumberFormat="1" applyFont="1" applyBorder="1" applyAlignment="1">
      <alignment horizontal="center" vertical="center"/>
    </xf>
    <xf numFmtId="0" fontId="17" fillId="0" borderId="0" xfId="0" applyFont="1" applyBorder="1" applyAlignment="1">
      <alignment vertical="distributed" textRotation="255" justifyLastLine="1"/>
    </xf>
    <xf numFmtId="189" fontId="7" fillId="0" borderId="0" xfId="4" applyNumberFormat="1" applyFont="1" applyAlignment="1">
      <alignment horizontal="center" vertical="center" shrinkToFit="1"/>
    </xf>
    <xf numFmtId="0" fontId="17" fillId="0" borderId="0" xfId="0" applyFont="1" applyFill="1" applyBorder="1" applyAlignment="1">
      <alignment wrapText="1"/>
    </xf>
    <xf numFmtId="38" fontId="7" fillId="5" borderId="139" xfId="1" applyFont="1" applyFill="1" applyBorder="1" applyAlignment="1">
      <alignment vertical="center"/>
    </xf>
    <xf numFmtId="0" fontId="22" fillId="0" borderId="0" xfId="0" applyNumberFormat="1" applyFont="1" applyBorder="1" applyAlignment="1">
      <alignment vertical="center"/>
    </xf>
    <xf numFmtId="0" fontId="22" fillId="0" borderId="0" xfId="0" applyNumberFormat="1" applyFont="1" applyAlignment="1">
      <alignment vertical="center"/>
    </xf>
    <xf numFmtId="0" fontId="7" fillId="0" borderId="110" xfId="4" applyFont="1" applyFill="1" applyBorder="1" applyAlignment="1">
      <alignment horizontal="center" vertical="center"/>
    </xf>
    <xf numFmtId="179" fontId="7" fillId="0" borderId="139" xfId="4" applyNumberFormat="1" applyFont="1" applyBorder="1">
      <alignment vertical="center"/>
    </xf>
    <xf numFmtId="0" fontId="1" fillId="0" borderId="143" xfId="0" applyFont="1" applyBorder="1" applyAlignment="1">
      <alignment horizontal="center" vertical="center"/>
    </xf>
    <xf numFmtId="178" fontId="10" fillId="0" borderId="126" xfId="4" applyNumberFormat="1" applyFont="1" applyBorder="1" applyAlignment="1">
      <alignment horizontal="center" vertical="center"/>
    </xf>
    <xf numFmtId="178" fontId="10" fillId="0" borderId="135" xfId="4" applyNumberFormat="1" applyFont="1" applyBorder="1" applyAlignment="1">
      <alignment horizontal="center"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0" fontId="6" fillId="0" borderId="0" xfId="4" applyFont="1" applyBorder="1" applyAlignment="1">
      <alignment horizontal="center" vertical="center"/>
    </xf>
    <xf numFmtId="179" fontId="7" fillId="0" borderId="138" xfId="4" applyNumberFormat="1" applyFont="1" applyBorder="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vertical="center" shrinkToFit="1"/>
    </xf>
    <xf numFmtId="0" fontId="1" fillId="0" borderId="0" xfId="0" applyFont="1" applyBorder="1" applyAlignment="1">
      <alignment vertical="center" shrinkToFit="1"/>
    </xf>
    <xf numFmtId="0" fontId="1" fillId="0" borderId="0" xfId="0" applyNumberFormat="1" applyFont="1" applyAlignment="1">
      <alignment vertical="center"/>
    </xf>
    <xf numFmtId="0" fontId="1" fillId="0" borderId="0" xfId="0" applyNumberFormat="1" applyFont="1" applyBorder="1" applyAlignment="1">
      <alignment vertical="center"/>
    </xf>
    <xf numFmtId="0" fontId="1" fillId="0" borderId="1" xfId="0" applyNumberFormat="1" applyFont="1" applyBorder="1" applyAlignment="1">
      <alignment vertical="center"/>
    </xf>
    <xf numFmtId="0" fontId="1" fillId="0" borderId="1" xfId="0" applyNumberFormat="1" applyFont="1" applyFill="1" applyBorder="1" applyAlignment="1">
      <alignment vertical="center"/>
    </xf>
    <xf numFmtId="3" fontId="1" fillId="0" borderId="135" xfId="0" applyNumberFormat="1" applyFont="1" applyFill="1" applyBorder="1" applyAlignment="1">
      <alignment vertical="center"/>
    </xf>
    <xf numFmtId="0" fontId="1" fillId="0" borderId="0" xfId="0" applyFont="1" applyFill="1" applyBorder="1" applyAlignment="1">
      <alignment vertical="center"/>
    </xf>
    <xf numFmtId="190"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191" fontId="1" fillId="0" borderId="0" xfId="0" applyNumberFormat="1" applyFont="1" applyFill="1" applyBorder="1" applyAlignment="1">
      <alignment vertical="center"/>
    </xf>
    <xf numFmtId="0" fontId="1" fillId="0" borderId="0" xfId="0" applyFont="1" applyFill="1" applyAlignment="1">
      <alignment horizontal="center" vertical="center"/>
    </xf>
    <xf numFmtId="179" fontId="1" fillId="0" borderId="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128" xfId="0" applyFont="1" applyBorder="1" applyAlignment="1">
      <alignment vertical="center"/>
    </xf>
    <xf numFmtId="0" fontId="1" fillId="0" borderId="139" xfId="0" applyFont="1" applyBorder="1" applyAlignment="1">
      <alignment horizontal="center" vertical="center"/>
    </xf>
    <xf numFmtId="38" fontId="1" fillId="0" borderId="139" xfId="1" applyFont="1" applyBorder="1" applyAlignment="1">
      <alignment horizontal="center" vertical="center"/>
    </xf>
    <xf numFmtId="40" fontId="1" fillId="0" borderId="9" xfId="1" applyNumberFormat="1" applyFont="1" applyBorder="1" applyAlignment="1">
      <alignment vertical="center"/>
    </xf>
    <xf numFmtId="38" fontId="1" fillId="0" borderId="9" xfId="1" applyFont="1" applyBorder="1" applyAlignment="1">
      <alignment vertical="center"/>
    </xf>
    <xf numFmtId="0" fontId="1" fillId="0" borderId="1" xfId="0" applyFont="1" applyBorder="1" applyAlignment="1">
      <alignment vertical="center"/>
    </xf>
    <xf numFmtId="40" fontId="1" fillId="0" borderId="139" xfId="1" applyNumberFormat="1" applyFont="1" applyBorder="1" applyAlignment="1">
      <alignment vertical="center"/>
    </xf>
    <xf numFmtId="38" fontId="1" fillId="0" borderId="139" xfId="1" applyFont="1" applyBorder="1" applyAlignment="1">
      <alignment vertical="center"/>
    </xf>
    <xf numFmtId="188" fontId="6" fillId="0" borderId="15" xfId="10" applyNumberFormat="1" applyFont="1" applyBorder="1">
      <alignment vertical="center"/>
    </xf>
    <xf numFmtId="188" fontId="6" fillId="0" borderId="9" xfId="10" applyNumberFormat="1" applyFont="1" applyBorder="1">
      <alignment vertical="center"/>
    </xf>
    <xf numFmtId="0" fontId="1" fillId="0" borderId="0" xfId="0" applyNumberFormat="1" applyFont="1" applyFill="1" applyBorder="1" applyAlignment="1">
      <alignment vertical="center"/>
    </xf>
    <xf numFmtId="0" fontId="1" fillId="0" borderId="0" xfId="0" applyFont="1" applyBorder="1" applyAlignment="1">
      <alignment horizontal="left" vertical="top"/>
    </xf>
    <xf numFmtId="0" fontId="1" fillId="0" borderId="89" xfId="0" applyNumberFormat="1"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0" borderId="89" xfId="0" applyNumberFormat="1" applyFont="1" applyFill="1" applyBorder="1" applyAlignment="1">
      <alignment vertical="center"/>
    </xf>
    <xf numFmtId="0" fontId="1" fillId="0" borderId="89" xfId="0" applyFont="1" applyFill="1" applyBorder="1" applyAlignment="1">
      <alignment vertical="center"/>
    </xf>
    <xf numFmtId="3" fontId="1" fillId="0" borderId="0" xfId="0" applyNumberFormat="1" applyFont="1" applyFill="1" applyBorder="1" applyAlignment="1">
      <alignment horizontal="left" vertical="center"/>
    </xf>
    <xf numFmtId="3" fontId="1" fillId="6" borderId="0" xfId="0" applyNumberFormat="1" applyFont="1" applyFill="1" applyBorder="1" applyAlignment="1">
      <alignment vertical="center"/>
    </xf>
    <xf numFmtId="0" fontId="1" fillId="0" borderId="34" xfId="0" applyNumberFormat="1" applyFont="1" applyFill="1" applyBorder="1" applyAlignment="1">
      <alignment vertical="center"/>
    </xf>
    <xf numFmtId="3" fontId="1" fillId="0" borderId="34" xfId="0" applyNumberFormat="1" applyFont="1" applyFill="1" applyBorder="1" applyAlignment="1">
      <alignment horizontal="center" vertical="center"/>
    </xf>
    <xf numFmtId="0" fontId="1" fillId="0" borderId="34" xfId="0" applyNumberFormat="1" applyFont="1" applyFill="1" applyBorder="1" applyAlignment="1">
      <alignment horizontal="right" vertical="center"/>
    </xf>
    <xf numFmtId="3" fontId="1" fillId="0" borderId="34" xfId="0" applyNumberFormat="1" applyFont="1" applyFill="1" applyBorder="1" applyAlignment="1">
      <alignment horizontal="left" vertical="center"/>
    </xf>
    <xf numFmtId="0" fontId="1" fillId="0" borderId="134" xfId="0" applyFont="1" applyBorder="1" applyAlignment="1">
      <alignment horizontal="center" vertical="center"/>
    </xf>
    <xf numFmtId="38" fontId="1" fillId="0" borderId="134" xfId="1" applyFont="1" applyBorder="1" applyAlignment="1">
      <alignment horizontal="center" vertical="center"/>
    </xf>
    <xf numFmtId="40" fontId="1" fillId="0" borderId="134" xfId="1" applyNumberFormat="1" applyFont="1" applyBorder="1" applyAlignment="1">
      <alignment vertical="center"/>
    </xf>
    <xf numFmtId="38" fontId="1" fillId="0" borderId="134" xfId="1" applyFont="1" applyBorder="1" applyAlignment="1">
      <alignment vertical="center"/>
    </xf>
    <xf numFmtId="0" fontId="10" fillId="0" borderId="0" xfId="4" applyFont="1" applyAlignment="1">
      <alignment wrapText="1"/>
    </xf>
    <xf numFmtId="177" fontId="3" fillId="0" borderId="0" xfId="4" applyNumberFormat="1" applyFont="1" applyFill="1" applyBorder="1">
      <alignment vertical="center"/>
    </xf>
    <xf numFmtId="0" fontId="7" fillId="0" borderId="138" xfId="4" applyFont="1" applyBorder="1" applyAlignment="1">
      <alignment horizontal="center" vertical="center" shrinkToFit="1"/>
    </xf>
    <xf numFmtId="179" fontId="7" fillId="0" borderId="139" xfId="4" applyNumberFormat="1" applyFont="1" applyFill="1" applyBorder="1">
      <alignment vertical="center"/>
    </xf>
    <xf numFmtId="177" fontId="3" fillId="0" borderId="0" xfId="4" applyNumberFormat="1" applyFont="1" applyBorder="1">
      <alignment vertical="center"/>
    </xf>
    <xf numFmtId="0" fontId="7" fillId="0" borderId="14" xfId="4" applyFont="1" applyFill="1" applyBorder="1" applyAlignment="1">
      <alignment horizontal="center" vertical="center"/>
    </xf>
    <xf numFmtId="177" fontId="7" fillId="0" borderId="0" xfId="4" applyNumberFormat="1" applyFont="1" applyFill="1" applyBorder="1" applyAlignment="1">
      <alignment horizontal="center" vertical="center"/>
    </xf>
    <xf numFmtId="177" fontId="7" fillId="0" borderId="0" xfId="4" applyNumberFormat="1" applyFont="1" applyFill="1" applyBorder="1" applyAlignment="1">
      <alignment horizontal="center" vertical="center" shrinkToFit="1"/>
    </xf>
    <xf numFmtId="0" fontId="3" fillId="0" borderId="0" xfId="4" applyFont="1" applyBorder="1" applyAlignment="1">
      <alignment horizontal="center" vertical="center"/>
    </xf>
    <xf numFmtId="0" fontId="3" fillId="0" borderId="1" xfId="4" applyFont="1" applyFill="1" applyBorder="1" applyAlignment="1">
      <alignment horizontal="center" vertical="center"/>
    </xf>
    <xf numFmtId="0" fontId="3" fillId="0" borderId="0" xfId="4" applyFont="1" applyAlignment="1">
      <alignment horizontal="right" vertical="center"/>
    </xf>
    <xf numFmtId="0" fontId="3" fillId="0" borderId="0" xfId="4" applyFont="1" applyAlignment="1">
      <alignment vertical="center" shrinkToFit="1"/>
    </xf>
    <xf numFmtId="177" fontId="3" fillId="3" borderId="4" xfId="4" applyNumberFormat="1" applyFont="1" applyFill="1" applyBorder="1" applyAlignment="1" applyProtection="1">
      <alignment horizontal="left" vertical="center" wrapText="1"/>
      <protection locked="0"/>
    </xf>
    <xf numFmtId="182" fontId="7" fillId="0" borderId="4" xfId="4" applyNumberFormat="1" applyFont="1" applyFill="1" applyBorder="1" applyAlignment="1">
      <alignment horizontal="right" vertical="center"/>
    </xf>
    <xf numFmtId="177" fontId="7" fillId="2" borderId="21" xfId="4" applyNumberFormat="1" applyFont="1" applyFill="1" applyBorder="1">
      <alignment vertical="center"/>
    </xf>
    <xf numFmtId="177" fontId="3" fillId="0" borderId="0" xfId="4" applyNumberFormat="1" applyFont="1" applyAlignment="1">
      <alignment horizontal="left" vertical="center" wrapText="1"/>
    </xf>
    <xf numFmtId="177" fontId="3" fillId="3" borderId="4" xfId="4" applyNumberFormat="1" applyFont="1" applyFill="1" applyBorder="1" applyAlignment="1" applyProtection="1">
      <alignment vertical="center" wrapText="1"/>
      <protection locked="0"/>
    </xf>
    <xf numFmtId="0" fontId="6" fillId="0" borderId="0" xfId="4" applyFont="1" applyFill="1" applyBorder="1" applyAlignment="1">
      <alignment vertical="center" shrinkToFit="1"/>
    </xf>
    <xf numFmtId="177" fontId="3" fillId="0" borderId="36" xfId="4" applyNumberFormat="1" applyFont="1" applyBorder="1" applyAlignment="1">
      <alignment vertical="center" wrapText="1"/>
    </xf>
    <xf numFmtId="179" fontId="7" fillId="2" borderId="4" xfId="4" applyNumberFormat="1" applyFont="1" applyFill="1" applyBorder="1">
      <alignment vertical="center"/>
    </xf>
    <xf numFmtId="177" fontId="3" fillId="3" borderId="4" xfId="4" applyNumberFormat="1" applyFont="1" applyFill="1" applyBorder="1" applyAlignment="1" applyProtection="1">
      <alignment horizontal="center" vertical="center"/>
      <protection locked="0"/>
    </xf>
    <xf numFmtId="0" fontId="7" fillId="2" borderId="4" xfId="4" applyFont="1" applyFill="1" applyBorder="1">
      <alignment vertical="center"/>
    </xf>
    <xf numFmtId="182" fontId="3" fillId="0" borderId="0" xfId="4" applyNumberFormat="1" applyFont="1" applyFill="1" applyBorder="1" applyAlignment="1">
      <alignment horizontal="right" vertical="center"/>
    </xf>
    <xf numFmtId="179" fontId="7" fillId="2" borderId="4" xfId="4" applyNumberFormat="1" applyFont="1" applyFill="1" applyBorder="1" applyAlignment="1">
      <alignment horizontal="right" vertical="center"/>
    </xf>
    <xf numFmtId="179" fontId="3" fillId="2" borderId="4" xfId="4" applyNumberFormat="1" applyFont="1" applyFill="1" applyBorder="1">
      <alignment vertical="center"/>
    </xf>
    <xf numFmtId="177" fontId="3" fillId="0" borderId="36" xfId="4" applyNumberFormat="1" applyFont="1" applyBorder="1" applyAlignment="1" applyProtection="1">
      <alignment vertical="center" wrapText="1"/>
    </xf>
    <xf numFmtId="0" fontId="3" fillId="0" borderId="0" xfId="4" applyFont="1" applyFill="1" applyAlignment="1">
      <alignment horizontal="left" vertical="center" wrapText="1"/>
    </xf>
    <xf numFmtId="177" fontId="3" fillId="0" borderId="0" xfId="4" applyNumberFormat="1" applyFont="1" applyFill="1" applyAlignment="1">
      <alignment horizontal="left" vertical="center" wrapText="1"/>
    </xf>
    <xf numFmtId="0" fontId="3" fillId="0" borderId="0" xfId="4" applyFont="1" applyFill="1" applyAlignment="1">
      <alignment horizontal="center" vertical="center"/>
    </xf>
    <xf numFmtId="0" fontId="7" fillId="0" borderId="136" xfId="4" applyFont="1" applyBorder="1" applyAlignment="1">
      <alignment horizontal="left" vertical="center"/>
    </xf>
    <xf numFmtId="0" fontId="22" fillId="0" borderId="1" xfId="0" applyFont="1" applyBorder="1" applyAlignment="1">
      <alignment shrinkToFit="1"/>
    </xf>
    <xf numFmtId="0" fontId="3" fillId="0" borderId="0" xfId="4" quotePrefix="1" applyFont="1" applyBorder="1" applyAlignment="1">
      <alignment horizontal="center" vertical="center"/>
    </xf>
    <xf numFmtId="0" fontId="12" fillId="0" borderId="0" xfId="4" applyFont="1" applyBorder="1" applyAlignment="1">
      <alignment horizontal="center" vertical="center"/>
    </xf>
    <xf numFmtId="0" fontId="12" fillId="0" borderId="0" xfId="4" applyFont="1" applyBorder="1">
      <alignment vertical="center"/>
    </xf>
    <xf numFmtId="177" fontId="3" fillId="2" borderId="139" xfId="4" applyNumberFormat="1" applyFont="1" applyFill="1" applyBorder="1" applyProtection="1">
      <alignment vertical="center"/>
      <protection locked="0"/>
    </xf>
    <xf numFmtId="179" fontId="7" fillId="0" borderId="0" xfId="4" applyNumberFormat="1" applyFont="1" applyFill="1" applyBorder="1">
      <alignment vertical="center"/>
    </xf>
    <xf numFmtId="0" fontId="14" fillId="0" borderId="0" xfId="4" applyFont="1" applyBorder="1" applyAlignment="1">
      <alignment horizontal="center" vertical="center"/>
    </xf>
    <xf numFmtId="0" fontId="14" fillId="0" borderId="0" xfId="4" applyFont="1" applyBorder="1" applyAlignment="1">
      <alignment horizontal="center" vertical="center" wrapText="1"/>
    </xf>
    <xf numFmtId="0" fontId="14" fillId="0" borderId="0" xfId="4" applyFont="1" applyBorder="1" applyAlignment="1">
      <alignment horizontal="distributed"/>
    </xf>
    <xf numFmtId="49" fontId="12" fillId="0" borderId="0" xfId="4" applyNumberFormat="1" applyFont="1" applyBorder="1" applyAlignment="1">
      <alignment horizontal="center"/>
    </xf>
    <xf numFmtId="187" fontId="12" fillId="0" borderId="0" xfId="4" applyNumberFormat="1" applyFont="1" applyBorder="1" applyAlignment="1">
      <alignment horizontal="center"/>
    </xf>
    <xf numFmtId="177" fontId="7" fillId="0" borderId="138" xfId="4" applyNumberFormat="1" applyFont="1" applyFill="1" applyBorder="1" applyAlignment="1">
      <alignment horizontal="center" vertical="center"/>
    </xf>
    <xf numFmtId="0" fontId="7" fillId="0" borderId="138" xfId="4" applyFont="1" applyFill="1" applyBorder="1" applyAlignment="1">
      <alignment horizontal="center" vertical="center"/>
    </xf>
    <xf numFmtId="178" fontId="7" fillId="0" borderId="1" xfId="4" applyNumberFormat="1" applyFont="1" applyBorder="1" applyAlignment="1">
      <alignment horizontal="center" vertical="center"/>
    </xf>
    <xf numFmtId="178" fontId="7" fillId="0" borderId="10" xfId="4" applyNumberFormat="1" applyFont="1" applyBorder="1" applyAlignment="1">
      <alignment horizontal="center" vertical="center" shrinkToFit="1"/>
    </xf>
    <xf numFmtId="177" fontId="7" fillId="0" borderId="9" xfId="4" applyNumberFormat="1" applyFont="1" applyFill="1" applyBorder="1" applyAlignment="1">
      <alignment horizontal="center" vertical="center"/>
    </xf>
    <xf numFmtId="0" fontId="9" fillId="0" borderId="139" xfId="4" applyFont="1" applyBorder="1" applyAlignment="1">
      <alignment horizontal="distributed" shrinkToFit="1"/>
    </xf>
    <xf numFmtId="177" fontId="7" fillId="3" borderId="126" xfId="4" applyNumberFormat="1" applyFont="1" applyFill="1" applyBorder="1" applyProtection="1">
      <alignment vertical="center"/>
      <protection locked="0"/>
    </xf>
    <xf numFmtId="197" fontId="7" fillId="0" borderId="0" xfId="4" applyNumberFormat="1" applyFont="1">
      <alignment vertical="center"/>
    </xf>
    <xf numFmtId="187" fontId="13" fillId="0" borderId="0" xfId="4" applyNumberFormat="1" applyFont="1" applyBorder="1" applyAlignment="1">
      <alignment horizontal="center"/>
    </xf>
    <xf numFmtId="0" fontId="9" fillId="0" borderId="9" xfId="4" applyFont="1" applyBorder="1" applyAlignment="1">
      <alignment horizontal="distributed" shrinkToFit="1"/>
    </xf>
    <xf numFmtId="177" fontId="7" fillId="3" borderId="1" xfId="4" applyNumberFormat="1" applyFont="1" applyFill="1" applyBorder="1" applyProtection="1">
      <alignment vertical="center"/>
      <protection locked="0"/>
    </xf>
    <xf numFmtId="179" fontId="7" fillId="0" borderId="1" xfId="4" applyNumberFormat="1" applyFont="1" applyFill="1" applyBorder="1">
      <alignment vertical="center"/>
    </xf>
    <xf numFmtId="0" fontId="7" fillId="0" borderId="13" xfId="6" applyFont="1" applyBorder="1">
      <alignment vertical="center"/>
    </xf>
    <xf numFmtId="0" fontId="7" fillId="0" borderId="0" xfId="6" applyFont="1">
      <alignment vertical="center"/>
    </xf>
    <xf numFmtId="0" fontId="9" fillId="0" borderId="139" xfId="4" applyFont="1" applyBorder="1" applyAlignment="1">
      <alignment horizontal="center" shrinkToFit="1"/>
    </xf>
    <xf numFmtId="0" fontId="7" fillId="0" borderId="0" xfId="4" applyFont="1" applyBorder="1" applyAlignment="1">
      <alignment horizontal="center" vertical="center" wrapText="1" shrinkToFit="1"/>
    </xf>
    <xf numFmtId="0" fontId="9" fillId="0" borderId="0" xfId="4" applyFont="1" applyBorder="1" applyAlignment="1">
      <alignment horizontal="distributed" shrinkToFit="1"/>
    </xf>
    <xf numFmtId="0" fontId="7" fillId="0" borderId="1" xfId="4" applyFont="1" applyBorder="1" applyAlignment="1">
      <alignment horizontal="center" vertical="center"/>
    </xf>
    <xf numFmtId="0" fontId="7" fillId="0" borderId="1" xfId="4" applyFont="1" applyBorder="1" applyAlignment="1">
      <alignment horizontal="center" vertical="center" wrapText="1" shrinkToFit="1"/>
    </xf>
    <xf numFmtId="0" fontId="9" fillId="0" borderId="1" xfId="4" applyFont="1" applyBorder="1" applyAlignment="1">
      <alignment horizontal="distributed" shrinkToFit="1"/>
    </xf>
    <xf numFmtId="177" fontId="7" fillId="0" borderId="1" xfId="4" applyNumberFormat="1" applyFont="1" applyFill="1" applyBorder="1" applyProtection="1">
      <alignment vertical="center"/>
      <protection locked="0"/>
    </xf>
    <xf numFmtId="0" fontId="7" fillId="0" borderId="1" xfId="4" applyFont="1" applyFill="1" applyBorder="1" applyAlignment="1">
      <alignment horizontal="center" vertical="center"/>
    </xf>
    <xf numFmtId="177" fontId="7" fillId="0" borderId="1" xfId="4" applyNumberFormat="1" applyFont="1" applyFill="1" applyBorder="1">
      <alignment vertical="center"/>
    </xf>
    <xf numFmtId="0" fontId="24" fillId="0" borderId="0" xfId="4" applyFont="1" applyBorder="1" applyAlignment="1">
      <alignment horizontal="distributed" shrinkToFit="1"/>
    </xf>
    <xf numFmtId="177" fontId="3" fillId="3" borderId="139" xfId="4" applyNumberFormat="1" applyFont="1" applyFill="1" applyBorder="1" applyProtection="1">
      <alignment vertical="center"/>
      <protection locked="0"/>
    </xf>
    <xf numFmtId="188" fontId="12" fillId="0" borderId="0" xfId="4" applyNumberFormat="1" applyFont="1" applyBorder="1" applyAlignment="1">
      <alignment horizontal="right"/>
    </xf>
    <xf numFmtId="0" fontId="7" fillId="0" borderId="0" xfId="4" applyFont="1" applyBorder="1" applyAlignment="1">
      <alignment horizontal="center" vertical="center" shrinkToFit="1"/>
    </xf>
    <xf numFmtId="0" fontId="10" fillId="0" borderId="0" xfId="4" applyFont="1" applyBorder="1" applyAlignment="1">
      <alignment horizontal="left" vertical="center" wrapText="1"/>
    </xf>
    <xf numFmtId="177" fontId="10" fillId="0" borderId="0" xfId="4" applyNumberFormat="1" applyFont="1" applyBorder="1" applyAlignment="1">
      <alignment horizontal="left" vertical="center" wrapText="1"/>
    </xf>
    <xf numFmtId="177" fontId="7" fillId="3" borderId="138" xfId="4" applyNumberFormat="1" applyFont="1" applyFill="1" applyBorder="1" applyProtection="1">
      <alignment vertical="center"/>
      <protection locked="0"/>
    </xf>
    <xf numFmtId="177" fontId="7" fillId="0" borderId="45" xfId="4" applyNumberFormat="1" applyFont="1" applyFill="1" applyBorder="1">
      <alignment vertical="center"/>
    </xf>
    <xf numFmtId="0" fontId="7" fillId="0" borderId="45" xfId="4" applyFont="1" applyBorder="1" applyAlignment="1">
      <alignment horizontal="center" vertical="center"/>
    </xf>
    <xf numFmtId="179" fontId="7" fillId="0" borderId="45" xfId="4" applyNumberFormat="1" applyFont="1" applyBorder="1">
      <alignment vertical="center"/>
    </xf>
    <xf numFmtId="0" fontId="7" fillId="0" borderId="135" xfId="4" applyFont="1" applyBorder="1" applyAlignment="1">
      <alignment horizontal="center" vertical="center" shrinkToFit="1"/>
    </xf>
    <xf numFmtId="177" fontId="7" fillId="0" borderId="135" xfId="4" applyNumberFormat="1" applyFont="1" applyFill="1" applyBorder="1">
      <alignment vertical="center"/>
    </xf>
    <xf numFmtId="179" fontId="7" fillId="0" borderId="135" xfId="4" applyNumberFormat="1" applyFont="1" applyBorder="1">
      <alignment vertical="center"/>
    </xf>
    <xf numFmtId="0" fontId="6" fillId="0" borderId="0" xfId="4" applyFont="1" applyBorder="1" applyAlignment="1">
      <alignment horizontal="left" vertical="center"/>
    </xf>
    <xf numFmtId="179" fontId="7" fillId="0" borderId="0" xfId="4" applyNumberFormat="1" applyFont="1" applyBorder="1">
      <alignment vertical="center"/>
    </xf>
    <xf numFmtId="0" fontId="7" fillId="0" borderId="0" xfId="4" applyFont="1" applyFill="1" applyBorder="1" applyAlignment="1">
      <alignment vertical="center"/>
    </xf>
    <xf numFmtId="0" fontId="7" fillId="0" borderId="0" xfId="4" applyFont="1" applyFill="1" applyBorder="1" applyAlignment="1">
      <alignment vertical="center" shrinkToFit="1"/>
    </xf>
    <xf numFmtId="0" fontId="3" fillId="0" borderId="0" xfId="4" quotePrefix="1" applyFont="1" applyFill="1" applyBorder="1" applyAlignment="1">
      <alignment horizontal="center" vertical="center"/>
    </xf>
    <xf numFmtId="0" fontId="3" fillId="0" borderId="0" xfId="4" applyFont="1" applyFill="1" applyBorder="1" applyAlignment="1">
      <alignment vertical="center"/>
    </xf>
    <xf numFmtId="179" fontId="6" fillId="0" borderId="0" xfId="4" applyNumberFormat="1" applyFont="1" applyFill="1" applyBorder="1">
      <alignment vertical="center"/>
    </xf>
    <xf numFmtId="177" fontId="6" fillId="0" borderId="0" xfId="4" applyNumberFormat="1" applyFont="1" applyFill="1" applyBorder="1">
      <alignment vertical="center"/>
    </xf>
    <xf numFmtId="0" fontId="6" fillId="0" borderId="0" xfId="4" quotePrefix="1" applyFont="1" applyFill="1" applyBorder="1" applyAlignment="1">
      <alignment horizontal="center" vertical="center"/>
    </xf>
    <xf numFmtId="0" fontId="6" fillId="0" borderId="0" xfId="4" applyFont="1" applyFill="1" applyBorder="1" applyAlignment="1">
      <alignment vertical="center"/>
    </xf>
    <xf numFmtId="0" fontId="7" fillId="0" borderId="127" xfId="4" applyFont="1" applyBorder="1" applyAlignment="1">
      <alignment vertical="center"/>
    </xf>
    <xf numFmtId="181" fontId="7" fillId="0" borderId="139" xfId="4" applyNumberFormat="1" applyFont="1" applyFill="1" applyBorder="1">
      <alignment vertical="center"/>
    </xf>
    <xf numFmtId="0" fontId="25" fillId="0" borderId="0" xfId="4" applyFont="1">
      <alignment vertical="center"/>
    </xf>
    <xf numFmtId="178" fontId="26" fillId="0" borderId="128" xfId="4" applyNumberFormat="1" applyFont="1" applyBorder="1" applyAlignment="1">
      <alignment horizontal="center" vertical="center"/>
    </xf>
    <xf numFmtId="0" fontId="26" fillId="0" borderId="127" xfId="4" applyFont="1" applyBorder="1">
      <alignment vertical="center"/>
    </xf>
    <xf numFmtId="0" fontId="26" fillId="0" borderId="128" xfId="4" applyFont="1" applyBorder="1">
      <alignment vertical="center"/>
    </xf>
    <xf numFmtId="0" fontId="26" fillId="0" borderId="127" xfId="4" applyFont="1" applyBorder="1" applyAlignment="1">
      <alignment vertical="center" shrinkToFit="1"/>
    </xf>
    <xf numFmtId="177" fontId="26" fillId="3" borderId="139" xfId="4" applyNumberFormat="1" applyFont="1" applyFill="1" applyBorder="1" applyProtection="1">
      <alignment vertical="center"/>
      <protection locked="0"/>
    </xf>
    <xf numFmtId="0" fontId="26" fillId="0" borderId="139" xfId="4" applyFont="1" applyBorder="1" applyAlignment="1">
      <alignment horizontal="center" vertical="center"/>
    </xf>
    <xf numFmtId="179" fontId="26" fillId="0" borderId="138" xfId="4" applyNumberFormat="1" applyFont="1" applyBorder="1">
      <alignment vertical="center"/>
    </xf>
    <xf numFmtId="0" fontId="26" fillId="0" borderId="138" xfId="4" applyFont="1" applyBorder="1" applyAlignment="1">
      <alignment horizontal="center" vertical="center"/>
    </xf>
    <xf numFmtId="177" fontId="26" fillId="2" borderId="138" xfId="4" applyNumberFormat="1" applyFont="1" applyFill="1" applyBorder="1">
      <alignment vertical="center"/>
    </xf>
    <xf numFmtId="0" fontId="26" fillId="0" borderId="0" xfId="4" applyFont="1">
      <alignment vertical="center"/>
    </xf>
    <xf numFmtId="0" fontId="26" fillId="0" borderId="0" xfId="4" applyFont="1" applyBorder="1">
      <alignment vertical="center"/>
    </xf>
    <xf numFmtId="0" fontId="26" fillId="0" borderId="0" xfId="4" applyFont="1" applyBorder="1" applyAlignment="1">
      <alignment horizontal="center" vertical="center"/>
    </xf>
    <xf numFmtId="177" fontId="26" fillId="0" borderId="0" xfId="4" applyNumberFormat="1" applyFont="1" applyFill="1" applyBorder="1">
      <alignment vertical="center"/>
    </xf>
    <xf numFmtId="0" fontId="26" fillId="0" borderId="0" xfId="4" applyFont="1" applyFill="1" applyBorder="1" applyAlignment="1">
      <alignment horizontal="center" vertical="center"/>
    </xf>
    <xf numFmtId="177" fontId="26" fillId="0" borderId="3" xfId="4" applyNumberFormat="1" applyFont="1" applyFill="1" applyBorder="1">
      <alignment vertical="center"/>
    </xf>
    <xf numFmtId="0" fontId="0" fillId="0" borderId="0" xfId="0" applyNumberFormat="1" applyFont="1" applyFill="1" applyBorder="1" applyAlignment="1">
      <alignment vertical="center"/>
    </xf>
    <xf numFmtId="0" fontId="9" fillId="0" borderId="127" xfId="4" applyFont="1" applyBorder="1">
      <alignment vertical="center"/>
    </xf>
    <xf numFmtId="183" fontId="7" fillId="0" borderId="138" xfId="4" applyNumberFormat="1" applyFont="1" applyFill="1" applyBorder="1" applyAlignment="1">
      <alignment vertical="center" shrinkToFit="1"/>
    </xf>
    <xf numFmtId="177" fontId="7" fillId="5" borderId="2" xfId="4" applyNumberFormat="1" applyFont="1" applyFill="1" applyBorder="1">
      <alignment vertical="center"/>
    </xf>
    <xf numFmtId="0" fontId="0" fillId="0" borderId="0" xfId="0" applyFont="1"/>
    <xf numFmtId="0" fontId="0" fillId="0" borderId="0" xfId="0" applyFont="1" applyBorder="1"/>
    <xf numFmtId="0" fontId="0" fillId="0" borderId="0" xfId="0" applyFont="1" applyAlignment="1">
      <alignment horizontal="right"/>
    </xf>
    <xf numFmtId="0" fontId="0" fillId="0" borderId="138" xfId="0" applyFont="1" applyBorder="1" applyAlignment="1">
      <alignment horizontal="center"/>
    </xf>
    <xf numFmtId="0" fontId="0" fillId="0" borderId="15" xfId="0" applyFont="1" applyBorder="1" applyAlignment="1">
      <alignment horizontal="center"/>
    </xf>
    <xf numFmtId="0" fontId="0" fillId="0" borderId="138" xfId="0" applyFont="1" applyBorder="1" applyAlignment="1">
      <alignment horizontal="center" wrapText="1" shrinkToFit="1"/>
    </xf>
    <xf numFmtId="0" fontId="0" fillId="0" borderId="136" xfId="0" applyFont="1" applyBorder="1" applyAlignment="1">
      <alignment horizontal="center" shrinkToFit="1"/>
    </xf>
    <xf numFmtId="0" fontId="0" fillId="0" borderId="138" xfId="0" applyFont="1" applyBorder="1" applyAlignment="1">
      <alignment shrinkToFit="1"/>
    </xf>
    <xf numFmtId="0" fontId="0" fillId="0" borderId="137" xfId="0" applyFont="1" applyBorder="1" applyAlignment="1">
      <alignment shrinkToFit="1"/>
    </xf>
    <xf numFmtId="0" fontId="0" fillId="0" borderId="13" xfId="0" applyFont="1" applyBorder="1" applyAlignment="1">
      <alignment shrinkToFit="1"/>
    </xf>
    <xf numFmtId="0" fontId="0" fillId="0" borderId="15" xfId="0" applyFont="1" applyBorder="1" applyAlignment="1">
      <alignment shrinkToFit="1"/>
    </xf>
    <xf numFmtId="0" fontId="0" fillId="0" borderId="12" xfId="0" applyFont="1" applyBorder="1" applyAlignment="1">
      <alignment shrinkToFit="1"/>
    </xf>
    <xf numFmtId="178" fontId="7" fillId="0" borderId="136" xfId="4" applyNumberFormat="1" applyFont="1" applyFill="1" applyBorder="1" applyAlignment="1">
      <alignment horizontal="center" vertical="center"/>
    </xf>
    <xf numFmtId="0" fontId="7" fillId="0" borderId="137" xfId="4" applyFont="1" applyFill="1" applyBorder="1">
      <alignment vertical="center"/>
    </xf>
    <xf numFmtId="0" fontId="7" fillId="0" borderId="139" xfId="4" applyFont="1" applyFill="1" applyBorder="1" applyAlignment="1">
      <alignment horizontal="center" vertical="center"/>
    </xf>
    <xf numFmtId="179" fontId="7" fillId="0" borderId="138" xfId="4" applyNumberFormat="1" applyFont="1" applyFill="1" applyBorder="1" applyAlignment="1">
      <alignment vertical="center" shrinkToFit="1"/>
    </xf>
    <xf numFmtId="181" fontId="7" fillId="0" borderId="0" xfId="4" applyNumberFormat="1" applyFont="1" applyFill="1" applyBorder="1">
      <alignment vertical="center"/>
    </xf>
    <xf numFmtId="0" fontId="6" fillId="0" borderId="0" xfId="4" applyFont="1">
      <alignment vertical="center"/>
    </xf>
    <xf numFmtId="0" fontId="3" fillId="0" borderId="0" xfId="4" applyFont="1">
      <alignment vertical="center"/>
    </xf>
    <xf numFmtId="0" fontId="6" fillId="0" borderId="0" xfId="4" quotePrefix="1" applyFont="1" applyAlignment="1">
      <alignment horizontal="center" vertical="center"/>
    </xf>
    <xf numFmtId="177" fontId="3" fillId="0" borderId="0" xfId="4" applyNumberFormat="1" applyFont="1">
      <alignment vertical="center"/>
    </xf>
    <xf numFmtId="179" fontId="3" fillId="0" borderId="0" xfId="4" applyNumberFormat="1" applyFont="1">
      <alignment vertical="center"/>
    </xf>
    <xf numFmtId="0" fontId="3" fillId="3" borderId="139" xfId="4" applyFont="1" applyFill="1" applyBorder="1" applyProtection="1">
      <alignment vertical="center"/>
      <protection locked="0"/>
    </xf>
    <xf numFmtId="0" fontId="7" fillId="3" borderId="139" xfId="4" applyFont="1" applyFill="1" applyBorder="1" applyProtection="1">
      <alignment vertical="center"/>
      <protection locked="0"/>
    </xf>
    <xf numFmtId="0" fontId="7" fillId="3" borderId="138" xfId="4" applyFont="1" applyFill="1" applyBorder="1" applyProtection="1">
      <alignment vertical="center"/>
      <protection locked="0"/>
    </xf>
    <xf numFmtId="178" fontId="7" fillId="0" borderId="128" xfId="4" quotePrefix="1" applyNumberFormat="1" applyFont="1" applyBorder="1" applyAlignment="1">
      <alignment horizontal="center" vertical="center"/>
    </xf>
    <xf numFmtId="183" fontId="7" fillId="0" borderId="138" xfId="4" applyNumberFormat="1" applyFont="1" applyBorder="1" applyAlignment="1">
      <alignment vertical="center" shrinkToFit="1"/>
    </xf>
    <xf numFmtId="0" fontId="7" fillId="0" borderId="50" xfId="4" applyFont="1" applyFill="1" applyBorder="1" applyAlignment="1">
      <alignment horizontal="center" vertical="center"/>
    </xf>
    <xf numFmtId="177" fontId="7" fillId="0" borderId="50" xfId="4" applyNumberFormat="1" applyFont="1" applyFill="1" applyBorder="1">
      <alignment vertical="center"/>
    </xf>
    <xf numFmtId="177" fontId="7" fillId="2" borderId="48" xfId="4" applyNumberFormat="1" applyFont="1" applyFill="1" applyBorder="1">
      <alignment vertical="center"/>
    </xf>
    <xf numFmtId="189" fontId="7" fillId="2" borderId="138" xfId="4" applyNumberFormat="1" applyFont="1" applyFill="1" applyBorder="1">
      <alignment vertical="center"/>
    </xf>
    <xf numFmtId="189" fontId="7" fillId="2" borderId="48" xfId="4" applyNumberFormat="1" applyFont="1" applyFill="1" applyBorder="1">
      <alignment vertical="center"/>
    </xf>
    <xf numFmtId="178" fontId="7" fillId="0" borderId="128" xfId="4" applyNumberFormat="1" applyFont="1" applyBorder="1" applyAlignment="1">
      <alignment horizontal="center" vertical="center"/>
    </xf>
    <xf numFmtId="0" fontId="7" fillId="0" borderId="139" xfId="4" applyFont="1" applyBorder="1" applyAlignment="1">
      <alignment horizontal="center" vertical="center"/>
    </xf>
    <xf numFmtId="178" fontId="7" fillId="0" borderId="136" xfId="4" applyNumberFormat="1" applyFont="1" applyBorder="1" applyAlignment="1">
      <alignment horizontal="center" vertical="center"/>
    </xf>
    <xf numFmtId="178" fontId="7" fillId="0" borderId="13" xfId="4" applyNumberFormat="1" applyFont="1" applyBorder="1" applyAlignment="1">
      <alignment horizontal="center" vertical="center"/>
    </xf>
    <xf numFmtId="178" fontId="7" fillId="0" borderId="11" xfId="4" applyNumberFormat="1" applyFont="1" applyBorder="1" applyAlignment="1">
      <alignment horizontal="center" vertical="center"/>
    </xf>
    <xf numFmtId="0" fontId="7" fillId="0" borderId="138" xfId="4" applyFont="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3" fontId="0" fillId="0" borderId="0" xfId="0" applyNumberFormat="1" applyFont="1" applyFill="1" applyBorder="1" applyAlignment="1">
      <alignment horizontal="left" vertical="center"/>
    </xf>
    <xf numFmtId="178" fontId="7" fillId="0" borderId="128" xfId="4" applyNumberFormat="1" applyFont="1" applyBorder="1" applyAlignment="1">
      <alignment horizontal="center" vertical="center"/>
    </xf>
    <xf numFmtId="0" fontId="7" fillId="0" borderId="139" xfId="4" applyFont="1" applyBorder="1" applyAlignment="1">
      <alignment horizontal="center" vertical="center"/>
    </xf>
    <xf numFmtId="178" fontId="7" fillId="0" borderId="136" xfId="4" applyNumberFormat="1" applyFont="1" applyBorder="1" applyAlignment="1">
      <alignment horizontal="center" vertical="center"/>
    </xf>
    <xf numFmtId="179" fontId="7" fillId="0" borderId="139" xfId="4" applyNumberFormat="1" applyFont="1" applyBorder="1" applyAlignment="1">
      <alignment vertical="center"/>
    </xf>
    <xf numFmtId="178" fontId="7" fillId="0" borderId="128" xfId="4" applyNumberFormat="1" applyFont="1" applyFill="1" applyBorder="1" applyAlignment="1">
      <alignment horizontal="center" vertical="center"/>
    </xf>
    <xf numFmtId="0" fontId="7" fillId="0" borderId="127" xfId="4" applyFont="1" applyFill="1" applyBorder="1">
      <alignment vertical="center"/>
    </xf>
    <xf numFmtId="189" fontId="7" fillId="3" borderId="139" xfId="4" applyNumberFormat="1" applyFont="1" applyFill="1" applyBorder="1" applyProtection="1">
      <alignment vertical="center"/>
      <protection locked="0"/>
    </xf>
    <xf numFmtId="176" fontId="7" fillId="3" borderId="139" xfId="4" applyNumberFormat="1" applyFont="1" applyFill="1" applyBorder="1" applyAlignment="1">
      <alignment horizontal="right" vertical="center"/>
    </xf>
    <xf numFmtId="38" fontId="7" fillId="0" borderId="139" xfId="1" applyFont="1" applyBorder="1" applyAlignment="1">
      <alignment horizontal="right" vertical="center"/>
    </xf>
    <xf numFmtId="189" fontId="7" fillId="0" borderId="139" xfId="4" applyNumberFormat="1" applyFont="1" applyBorder="1" applyAlignment="1">
      <alignment horizontal="right" vertical="center"/>
    </xf>
    <xf numFmtId="189" fontId="7" fillId="2" borderId="139" xfId="4" applyNumberFormat="1" applyFont="1" applyFill="1" applyBorder="1">
      <alignment vertical="center"/>
    </xf>
    <xf numFmtId="176" fontId="7" fillId="0" borderId="139" xfId="4" applyNumberFormat="1" applyFont="1" applyBorder="1" applyAlignment="1">
      <alignment vertical="center"/>
    </xf>
    <xf numFmtId="185" fontId="7" fillId="0" borderId="139" xfId="4" applyNumberFormat="1" applyFont="1" applyBorder="1" applyAlignment="1">
      <alignment horizontal="right" vertical="center"/>
    </xf>
    <xf numFmtId="0" fontId="7" fillId="0" borderId="155" xfId="4" applyFont="1" applyFill="1" applyBorder="1" applyAlignment="1">
      <alignment horizontal="center" vertical="center"/>
    </xf>
    <xf numFmtId="176" fontId="7" fillId="0" borderId="138" xfId="4" applyNumberFormat="1" applyFont="1" applyBorder="1">
      <alignment vertical="center"/>
    </xf>
    <xf numFmtId="0" fontId="4" fillId="0" borderId="128" xfId="4" applyFont="1" applyBorder="1">
      <alignment vertical="center"/>
    </xf>
    <xf numFmtId="0" fontId="12" fillId="0" borderId="89" xfId="9" applyNumberFormat="1" applyFont="1" applyFill="1" applyBorder="1" applyAlignment="1">
      <alignment vertical="center"/>
    </xf>
    <xf numFmtId="0" fontId="12" fillId="0" borderId="156" xfId="9" applyNumberFormat="1" applyFont="1" applyFill="1" applyBorder="1" applyAlignment="1">
      <alignment horizontal="centerContinuous" vertical="center"/>
    </xf>
    <xf numFmtId="0" fontId="12" fillId="0" borderId="157" xfId="9" applyNumberFormat="1" applyFont="1" applyFill="1" applyBorder="1" applyAlignment="1">
      <alignment horizontal="centerContinuous" vertical="center"/>
    </xf>
    <xf numFmtId="0" fontId="12" fillId="0" borderId="158" xfId="9" applyNumberFormat="1" applyFont="1" applyFill="1" applyBorder="1" applyAlignment="1">
      <alignment horizontal="centerContinuous" vertical="center"/>
    </xf>
    <xf numFmtId="196" fontId="12" fillId="0" borderId="135" xfId="9" applyNumberFormat="1" applyFont="1" applyFill="1" applyBorder="1" applyAlignment="1">
      <alignment horizontal="right" vertical="center"/>
    </xf>
    <xf numFmtId="0" fontId="12" fillId="0" borderId="135" xfId="9" applyNumberFormat="1" applyFont="1" applyFill="1" applyBorder="1" applyAlignment="1">
      <alignment horizontal="centerContinuous" vertical="center"/>
    </xf>
    <xf numFmtId="0" fontId="12" fillId="0" borderId="135" xfId="9" applyNumberFormat="1" applyFont="1" applyFill="1" applyBorder="1" applyAlignment="1">
      <alignment horizontal="right" vertical="center"/>
    </xf>
    <xf numFmtId="0" fontId="12" fillId="0" borderId="158" xfId="9" applyNumberFormat="1" applyFont="1" applyFill="1" applyBorder="1" applyAlignment="1">
      <alignment vertical="center"/>
    </xf>
    <xf numFmtId="0" fontId="12" fillId="0" borderId="135" xfId="9" applyNumberFormat="1" applyFont="1" applyFill="1" applyBorder="1" applyAlignment="1">
      <alignment vertical="center"/>
    </xf>
    <xf numFmtId="0" fontId="12" fillId="0" borderId="157" xfId="9" applyNumberFormat="1" applyFont="1" applyFill="1" applyBorder="1" applyAlignment="1">
      <alignment vertical="center"/>
    </xf>
    <xf numFmtId="0" fontId="14" fillId="0" borderId="137" xfId="9" applyNumberFormat="1" applyFont="1" applyFill="1" applyBorder="1" applyAlignment="1">
      <alignment horizontal="right" vertical="center"/>
    </xf>
    <xf numFmtId="0" fontId="14" fillId="0" borderId="89" xfId="9" applyNumberFormat="1" applyFont="1" applyFill="1" applyBorder="1" applyAlignment="1">
      <alignment horizontal="right" vertical="center"/>
    </xf>
    <xf numFmtId="0" fontId="12" fillId="0" borderId="156" xfId="9" applyNumberFormat="1" applyFont="1" applyFill="1" applyBorder="1" applyAlignment="1">
      <alignment vertical="center"/>
    </xf>
    <xf numFmtId="0" fontId="12" fillId="0" borderId="159" xfId="9" quotePrefix="1" applyNumberFormat="1" applyFont="1" applyFill="1" applyBorder="1" applyAlignment="1">
      <alignment horizontal="center" vertical="center"/>
    </xf>
    <xf numFmtId="0" fontId="12" fillId="0" borderId="159" xfId="9" applyNumberFormat="1" applyFont="1" applyFill="1" applyBorder="1" applyAlignment="1">
      <alignment horizontal="center" vertical="center"/>
    </xf>
    <xf numFmtId="188" fontId="12" fillId="0" borderId="160" xfId="9" applyNumberFormat="1" applyFont="1" applyFill="1" applyBorder="1" applyAlignment="1">
      <alignment vertical="center"/>
    </xf>
    <xf numFmtId="0" fontId="12" fillId="0" borderId="159" xfId="9" applyFont="1" applyFill="1" applyBorder="1" applyAlignment="1">
      <alignment vertical="center"/>
    </xf>
    <xf numFmtId="0" fontId="12" fillId="0" borderId="163" xfId="9" applyNumberFormat="1" applyFont="1" applyFill="1" applyBorder="1" applyAlignment="1">
      <alignment horizontal="centerContinuous" vertical="center"/>
    </xf>
    <xf numFmtId="0" fontId="12" fillId="0" borderId="89" xfId="9" applyNumberFormat="1" applyFont="1" applyFill="1" applyBorder="1" applyAlignment="1">
      <alignment horizontal="centerContinuous" vertical="center"/>
    </xf>
    <xf numFmtId="0" fontId="12" fillId="0" borderId="164" xfId="9" applyNumberFormat="1" applyFont="1" applyFill="1" applyBorder="1" applyAlignment="1">
      <alignment horizontal="centerContinuous" vertical="center"/>
    </xf>
    <xf numFmtId="0" fontId="12" fillId="0" borderId="162" xfId="9" quotePrefix="1" applyNumberFormat="1" applyFont="1" applyFill="1" applyBorder="1" applyAlignment="1">
      <alignment horizontal="center" vertical="center"/>
    </xf>
    <xf numFmtId="0" fontId="12" fillId="0" borderId="165" xfId="9" applyNumberFormat="1" applyFont="1" applyFill="1" applyBorder="1" applyAlignment="1">
      <alignment vertical="center"/>
    </xf>
    <xf numFmtId="0" fontId="12" fillId="0" borderId="162" xfId="9" applyNumberFormat="1" applyFont="1" applyFill="1" applyBorder="1" applyAlignment="1">
      <alignment vertical="center"/>
    </xf>
    <xf numFmtId="188" fontId="12" fillId="0" borderId="165" xfId="9" applyNumberFormat="1" applyFont="1" applyFill="1" applyBorder="1" applyAlignment="1">
      <alignment vertical="center"/>
    </xf>
    <xf numFmtId="0" fontId="12" fillId="0" borderId="162" xfId="9" applyFont="1" applyFill="1" applyBorder="1" applyAlignment="1">
      <alignment vertical="center"/>
    </xf>
    <xf numFmtId="188" fontId="13" fillId="0" borderId="162" xfId="9" applyNumberFormat="1" applyFont="1" applyFill="1" applyBorder="1" applyAlignment="1">
      <alignment vertical="center"/>
    </xf>
    <xf numFmtId="0" fontId="12" fillId="0" borderId="162" xfId="9" applyNumberFormat="1" applyFont="1" applyFill="1" applyBorder="1" applyAlignment="1">
      <alignment horizontal="centerContinuous" vertical="center"/>
    </xf>
    <xf numFmtId="0" fontId="12" fillId="0" borderId="167" xfId="9" applyNumberFormat="1" applyFont="1" applyFill="1" applyBorder="1" applyAlignment="1">
      <alignment horizontal="centerContinuous" vertical="center"/>
    </xf>
    <xf numFmtId="0" fontId="12" fillId="0" borderId="159" xfId="9" applyNumberFormat="1" applyFont="1" applyFill="1" applyBorder="1" applyAlignment="1">
      <alignment horizontal="centerContinuous" vertical="center"/>
    </xf>
    <xf numFmtId="0" fontId="12" fillId="0" borderId="166" xfId="9" applyNumberFormat="1" applyFont="1" applyFill="1" applyBorder="1" applyAlignment="1">
      <alignment horizontal="centerContinuous" vertical="center"/>
    </xf>
    <xf numFmtId="0" fontId="12" fillId="0" borderId="168" xfId="9" applyNumberFormat="1" applyFont="1" applyFill="1" applyBorder="1" applyAlignment="1">
      <alignment vertical="center"/>
    </xf>
    <xf numFmtId="0" fontId="12" fillId="0" borderId="169" xfId="9" applyNumberFormat="1" applyFont="1" applyFill="1" applyBorder="1" applyAlignment="1">
      <alignment vertical="center"/>
    </xf>
    <xf numFmtId="0" fontId="12" fillId="0" borderId="157" xfId="9" quotePrefix="1" applyNumberFormat="1" applyFont="1" applyFill="1" applyBorder="1" applyAlignment="1">
      <alignment horizontal="center" vertical="center"/>
    </xf>
    <xf numFmtId="0" fontId="12" fillId="0" borderId="126" xfId="9" applyNumberFormat="1" applyFont="1" applyFill="1" applyBorder="1" applyAlignment="1">
      <alignment vertical="center"/>
    </xf>
    <xf numFmtId="188" fontId="12" fillId="0" borderId="170" xfId="9" applyNumberFormat="1" applyFont="1" applyFill="1" applyBorder="1" applyAlignment="1">
      <alignment vertical="center"/>
    </xf>
    <xf numFmtId="0" fontId="12" fillId="0" borderId="171" xfId="9" applyFont="1" applyFill="1" applyBorder="1" applyAlignment="1">
      <alignment vertical="center"/>
    </xf>
    <xf numFmtId="0" fontId="12" fillId="0" borderId="173" xfId="9" applyNumberFormat="1" applyFont="1" applyFill="1" applyBorder="1" applyAlignment="1">
      <alignment vertical="center"/>
    </xf>
    <xf numFmtId="0" fontId="12" fillId="0" borderId="175" xfId="9" applyNumberFormat="1" applyFont="1" applyFill="1" applyBorder="1" applyAlignment="1">
      <alignment vertical="center"/>
    </xf>
    <xf numFmtId="0" fontId="12" fillId="0" borderId="175" xfId="9" applyNumberFormat="1" applyFont="1" applyFill="1" applyBorder="1" applyAlignment="1">
      <alignment horizontal="centerContinuous" vertical="center"/>
    </xf>
    <xf numFmtId="0" fontId="12" fillId="0" borderId="176" xfId="9" applyNumberFormat="1" applyFont="1" applyFill="1" applyBorder="1" applyAlignment="1">
      <alignment horizontal="centerContinuous" vertical="center"/>
    </xf>
    <xf numFmtId="0" fontId="12" fillId="0" borderId="177" xfId="9" applyNumberFormat="1" applyFont="1" applyFill="1" applyBorder="1" applyAlignment="1">
      <alignment vertical="center"/>
    </xf>
    <xf numFmtId="0" fontId="12" fillId="0" borderId="178" xfId="9" applyNumberFormat="1" applyFont="1" applyFill="1" applyBorder="1" applyAlignment="1">
      <alignment vertical="center"/>
    </xf>
    <xf numFmtId="0" fontId="12" fillId="0" borderId="157" xfId="9" applyNumberFormat="1" applyFont="1" applyFill="1" applyBorder="1" applyAlignment="1">
      <alignment horizontal="center" vertical="center"/>
    </xf>
    <xf numFmtId="0" fontId="12" fillId="0" borderId="179" xfId="9" applyNumberFormat="1" applyFont="1" applyFill="1" applyBorder="1" applyAlignment="1">
      <alignment vertical="center"/>
    </xf>
    <xf numFmtId="0" fontId="12" fillId="0" borderId="176" xfId="9" applyNumberFormat="1" applyFont="1" applyFill="1" applyBorder="1" applyAlignment="1">
      <alignment vertical="center"/>
    </xf>
    <xf numFmtId="188" fontId="12" fillId="0" borderId="180" xfId="9" applyNumberFormat="1" applyFont="1" applyFill="1" applyBorder="1" applyAlignment="1">
      <alignment vertical="center"/>
    </xf>
    <xf numFmtId="188" fontId="13" fillId="0" borderId="174" xfId="9" applyNumberFormat="1" applyFont="1" applyFill="1" applyBorder="1" applyAlignment="1">
      <alignment vertical="center"/>
    </xf>
    <xf numFmtId="188" fontId="12" fillId="0" borderId="181" xfId="9" applyNumberFormat="1" applyFont="1" applyFill="1" applyBorder="1" applyAlignment="1">
      <alignment vertical="center"/>
    </xf>
    <xf numFmtId="188" fontId="13" fillId="0" borderId="175" xfId="9" applyNumberFormat="1" applyFont="1" applyFill="1" applyBorder="1" applyAlignment="1">
      <alignment vertical="center"/>
    </xf>
    <xf numFmtId="0" fontId="12" fillId="0" borderId="181" xfId="9" applyNumberFormat="1" applyFont="1" applyFill="1" applyBorder="1" applyAlignment="1">
      <alignment vertical="center"/>
    </xf>
    <xf numFmtId="195" fontId="13" fillId="0" borderId="89" xfId="9" applyNumberFormat="1" applyFont="1" applyFill="1" applyBorder="1" applyAlignment="1">
      <alignment horizontal="right" vertical="center"/>
    </xf>
    <xf numFmtId="179" fontId="1" fillId="2" borderId="35" xfId="0" applyNumberFormat="1" applyFont="1" applyFill="1" applyBorder="1" applyAlignment="1">
      <alignment vertical="center"/>
    </xf>
    <xf numFmtId="179" fontId="1" fillId="2" borderId="34" xfId="0" applyNumberFormat="1" applyFont="1" applyFill="1" applyBorder="1" applyAlignment="1">
      <alignment vertical="center"/>
    </xf>
    <xf numFmtId="179" fontId="1" fillId="2" borderId="2" xfId="0" applyNumberFormat="1" applyFont="1" applyFill="1" applyBorder="1" applyAlignment="1">
      <alignment vertical="center"/>
    </xf>
    <xf numFmtId="0" fontId="7" fillId="0" borderId="128" xfId="4" applyFont="1" applyBorder="1" applyAlignment="1">
      <alignment horizontal="center" vertical="center"/>
    </xf>
    <xf numFmtId="0" fontId="7" fillId="0" borderId="127" xfId="4" applyFont="1" applyBorder="1" applyAlignment="1">
      <alignment horizontal="center" vertical="center"/>
    </xf>
    <xf numFmtId="0" fontId="7" fillId="0" borderId="136" xfId="4" applyFont="1" applyBorder="1" applyAlignment="1">
      <alignment horizontal="center" vertical="center"/>
    </xf>
    <xf numFmtId="0" fontId="7" fillId="0" borderId="137" xfId="4" applyFont="1" applyBorder="1" applyAlignment="1">
      <alignment horizontal="center" vertical="center"/>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47" xfId="4" applyFont="1" applyBorder="1" applyAlignment="1">
      <alignment horizontal="center" vertical="center"/>
    </xf>
    <xf numFmtId="0" fontId="7" fillId="0" borderId="143" xfId="4" applyFont="1" applyBorder="1" applyAlignment="1">
      <alignment horizontal="center" vertical="center"/>
    </xf>
    <xf numFmtId="0" fontId="7" fillId="0" borderId="142" xfId="4" applyFont="1" applyBorder="1" applyAlignment="1">
      <alignment horizontal="center" vertical="center"/>
    </xf>
    <xf numFmtId="0" fontId="3" fillId="0" borderId="0" xfId="4" applyFont="1" applyAlignment="1">
      <alignment horizontal="left" vertical="center" wrapText="1"/>
    </xf>
    <xf numFmtId="178" fontId="7" fillId="0" borderId="128" xfId="4" applyNumberFormat="1" applyFont="1" applyBorder="1" applyAlignment="1">
      <alignment horizontal="center" vertical="center"/>
    </xf>
    <xf numFmtId="178" fontId="7" fillId="0" borderId="136" xfId="4" applyNumberFormat="1" applyFont="1" applyBorder="1" applyAlignment="1">
      <alignment horizontal="center" vertical="center"/>
    </xf>
    <xf numFmtId="178" fontId="7" fillId="0" borderId="11" xfId="4" applyNumberFormat="1" applyFont="1" applyBorder="1" applyAlignment="1">
      <alignment horizontal="center" vertical="center"/>
    </xf>
    <xf numFmtId="0" fontId="12" fillId="0" borderId="0" xfId="4" applyFont="1" applyBorder="1" applyAlignment="1">
      <alignment horizontal="right"/>
    </xf>
    <xf numFmtId="0" fontId="12" fillId="0" borderId="0" xfId="4" applyFont="1" applyBorder="1" applyAlignment="1">
      <alignment horizontal="center"/>
    </xf>
    <xf numFmtId="0" fontId="7" fillId="0" borderId="139" xfId="4" applyFont="1" applyBorder="1" applyAlignment="1">
      <alignment horizontal="center" vertical="center"/>
    </xf>
    <xf numFmtId="178" fontId="7" fillId="0" borderId="13" xfId="4" applyNumberFormat="1" applyFont="1" applyBorder="1" applyAlignment="1">
      <alignment horizontal="center" vertical="center"/>
    </xf>
    <xf numFmtId="0" fontId="7" fillId="0" borderId="12" xfId="4" applyFont="1" applyBorder="1" applyAlignment="1">
      <alignment horizontal="center" vertical="center"/>
    </xf>
    <xf numFmtId="0" fontId="7" fillId="0" borderId="10" xfId="4" applyFont="1" applyBorder="1" applyAlignment="1">
      <alignment horizontal="center" vertical="center"/>
    </xf>
    <xf numFmtId="0" fontId="7" fillId="0" borderId="138" xfId="4" applyFont="1" applyBorder="1" applyAlignment="1">
      <alignment horizontal="center" vertical="center"/>
    </xf>
    <xf numFmtId="0" fontId="7" fillId="0" borderId="15" xfId="4" applyFont="1" applyBorder="1" applyAlignment="1">
      <alignment horizontal="center" vertical="center"/>
    </xf>
    <xf numFmtId="0" fontId="7" fillId="0" borderId="9" xfId="4" applyFont="1" applyBorder="1" applyAlignment="1">
      <alignment horizontal="center" vertical="center"/>
    </xf>
    <xf numFmtId="0" fontId="7" fillId="0" borderId="135" xfId="4" applyFont="1" applyBorder="1" applyAlignment="1">
      <alignment horizontal="center" vertical="center"/>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0" fillId="0" borderId="0" xfId="0" applyFont="1" applyAlignment="1">
      <alignment horizontal="left" shrinkToFit="1"/>
    </xf>
    <xf numFmtId="0" fontId="0" fillId="0" borderId="0" xfId="0" applyFont="1" applyAlignment="1">
      <alignment shrinkToFit="1"/>
    </xf>
    <xf numFmtId="0" fontId="3" fillId="0" borderId="0" xfId="4" applyFont="1" applyAlignment="1">
      <alignment horizontal="right" vertical="center" wrapText="1"/>
    </xf>
    <xf numFmtId="0" fontId="3" fillId="0" borderId="0" xfId="4" applyFont="1" applyAlignment="1">
      <alignment horizontal="center" vertical="center"/>
    </xf>
    <xf numFmtId="0" fontId="3" fillId="0" borderId="0" xfId="4" applyFont="1" applyAlignment="1">
      <alignment vertical="center" wrapText="1"/>
    </xf>
    <xf numFmtId="0" fontId="3" fillId="0" borderId="1" xfId="4" applyFont="1" applyBorder="1" applyAlignment="1">
      <alignment horizontal="center" vertical="center"/>
    </xf>
    <xf numFmtId="0" fontId="7" fillId="0" borderId="142" xfId="4" applyFont="1" applyFill="1" applyBorder="1" applyAlignment="1">
      <alignment horizontal="center" vertical="center"/>
    </xf>
    <xf numFmtId="0" fontId="7" fillId="0" borderId="143" xfId="4" applyFont="1" applyFill="1" applyBorder="1" applyAlignment="1">
      <alignment horizontal="center" vertical="center"/>
    </xf>
    <xf numFmtId="0" fontId="10" fillId="0" borderId="0" xfId="4" applyFont="1" applyAlignment="1">
      <alignment vertical="center" wrapText="1"/>
    </xf>
    <xf numFmtId="188" fontId="13" fillId="0" borderId="159" xfId="9" applyNumberFormat="1" applyFont="1" applyFill="1" applyBorder="1" applyAlignment="1">
      <alignment vertical="center"/>
    </xf>
    <xf numFmtId="188" fontId="13" fillId="0" borderId="171" xfId="9" applyNumberFormat="1" applyFont="1" applyFill="1" applyBorder="1" applyAlignment="1">
      <alignment vertical="center"/>
    </xf>
    <xf numFmtId="0" fontId="12" fillId="0" borderId="0" xfId="8" applyNumberFormat="1" applyFont="1" applyBorder="1" applyAlignment="1">
      <alignment horizontal="center" vertical="center"/>
    </xf>
    <xf numFmtId="181" fontId="12" fillId="0" borderId="0" xfId="8" applyNumberFormat="1" applyFont="1" applyBorder="1" applyAlignment="1">
      <alignment vertical="center"/>
    </xf>
    <xf numFmtId="3" fontId="1" fillId="0" borderId="0" xfId="0" applyNumberFormat="1" applyFont="1" applyFill="1" applyBorder="1" applyAlignment="1">
      <alignment horizontal="center" vertical="center"/>
    </xf>
    <xf numFmtId="0" fontId="6" fillId="0" borderId="0" xfId="4"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0" xfId="0" applyFont="1" applyBorder="1" applyAlignment="1">
      <alignment horizontal="right" vertical="center"/>
    </xf>
    <xf numFmtId="0" fontId="0" fillId="0" borderId="135" xfId="0" applyFont="1" applyBorder="1" applyAlignment="1">
      <alignment vertical="center"/>
    </xf>
    <xf numFmtId="0" fontId="0" fillId="0" borderId="0" xfId="0" applyFont="1" applyFill="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xf>
    <xf numFmtId="179" fontId="0" fillId="0" borderId="0" xfId="0" applyNumberFormat="1" applyFont="1" applyAlignment="1">
      <alignment horizontal="center" vertical="center"/>
    </xf>
    <xf numFmtId="179" fontId="0" fillId="0" borderId="0" xfId="0" applyNumberFormat="1" applyFont="1" applyFill="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left" vertical="center" wrapText="1"/>
    </xf>
    <xf numFmtId="0" fontId="0" fillId="0" borderId="0" xfId="0" applyNumberFormat="1" applyFont="1" applyBorder="1" applyAlignment="1">
      <alignment vertical="center"/>
    </xf>
    <xf numFmtId="0" fontId="0" fillId="0" borderId="0" xfId="0" applyNumberFormat="1" applyFont="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Fill="1" applyAlignment="1">
      <alignment vertical="center"/>
    </xf>
    <xf numFmtId="0" fontId="0" fillId="0" borderId="0" xfId="0" applyFont="1" applyBorder="1" applyAlignment="1">
      <alignment horizontal="left" vertical="top"/>
    </xf>
    <xf numFmtId="3" fontId="0" fillId="0" borderId="0" xfId="0" applyNumberFormat="1" applyFont="1" applyFill="1" applyBorder="1" applyAlignment="1">
      <alignment vertical="center"/>
    </xf>
    <xf numFmtId="183" fontId="7" fillId="0" borderId="139" xfId="4" applyNumberFormat="1" applyFont="1" applyBorder="1">
      <alignment vertical="center"/>
    </xf>
    <xf numFmtId="183" fontId="7" fillId="0" borderId="139" xfId="4" applyNumberFormat="1" applyFont="1" applyFill="1" applyBorder="1">
      <alignment vertical="center"/>
    </xf>
    <xf numFmtId="181" fontId="7" fillId="0" borderId="139" xfId="4" applyNumberFormat="1" applyFont="1" applyBorder="1">
      <alignment vertical="center"/>
    </xf>
    <xf numFmtId="185" fontId="3" fillId="0" borderId="139" xfId="0" applyNumberFormat="1" applyFont="1" applyBorder="1"/>
    <xf numFmtId="0" fontId="7" fillId="0" borderId="138" xfId="4" applyFont="1" applyBorder="1" applyAlignment="1">
      <alignment vertical="center" shrinkToFit="1"/>
    </xf>
    <xf numFmtId="0" fontId="7" fillId="0" borderId="139" xfId="4" applyFont="1" applyBorder="1" applyAlignment="1">
      <alignment horizontal="center" vertical="center" shrinkToFit="1"/>
    </xf>
    <xf numFmtId="176" fontId="7" fillId="0" borderId="139" xfId="4" applyNumberFormat="1" applyFont="1" applyBorder="1">
      <alignment vertical="center"/>
    </xf>
    <xf numFmtId="0" fontId="7" fillId="0" borderId="9" xfId="4" applyFont="1" applyBorder="1" applyAlignment="1">
      <alignment vertical="center" shrinkToFit="1"/>
    </xf>
    <xf numFmtId="0" fontId="7" fillId="0" borderId="0" xfId="4" applyFont="1" applyBorder="1" applyAlignment="1">
      <alignment vertical="center" shrinkToFit="1"/>
    </xf>
    <xf numFmtId="0" fontId="0" fillId="0" borderId="1" xfId="0" applyFont="1" applyBorder="1"/>
    <xf numFmtId="0" fontId="0" fillId="0" borderId="9" xfId="0" applyFont="1" applyBorder="1" applyAlignment="1">
      <alignment horizontal="center"/>
    </xf>
    <xf numFmtId="0" fontId="0" fillId="3" borderId="13" xfId="0" applyFont="1" applyFill="1" applyBorder="1"/>
    <xf numFmtId="0" fontId="0" fillId="0" borderId="128" xfId="0" applyFont="1" applyBorder="1"/>
    <xf numFmtId="0" fontId="0" fillId="3" borderId="136" xfId="0" applyFont="1" applyFill="1" applyBorder="1"/>
    <xf numFmtId="0" fontId="0" fillId="0" borderId="9" xfId="0" applyFont="1" applyBorder="1" applyAlignment="1">
      <alignment horizontal="right"/>
    </xf>
    <xf numFmtId="0" fontId="0" fillId="0" borderId="11" xfId="0" applyFont="1" applyBorder="1" applyAlignment="1">
      <alignment horizontal="right"/>
    </xf>
    <xf numFmtId="0" fontId="0" fillId="0" borderId="10" xfId="0" applyFont="1" applyBorder="1" applyAlignment="1"/>
    <xf numFmtId="0" fontId="0" fillId="3" borderId="138" xfId="0" applyFont="1" applyFill="1" applyBorder="1"/>
    <xf numFmtId="0" fontId="0" fillId="3" borderId="135" xfId="0" applyFont="1" applyFill="1" applyBorder="1"/>
    <xf numFmtId="38" fontId="0" fillId="2" borderId="138" xfId="1" applyFont="1" applyFill="1" applyBorder="1"/>
    <xf numFmtId="0" fontId="0" fillId="3" borderId="15" xfId="0" applyFont="1" applyFill="1" applyBorder="1"/>
    <xf numFmtId="0" fontId="0" fillId="3" borderId="0" xfId="0" applyFont="1" applyFill="1" applyBorder="1"/>
    <xf numFmtId="38" fontId="0" fillId="2" borderId="43" xfId="1" applyFont="1" applyFill="1" applyBorder="1"/>
    <xf numFmtId="0" fontId="0" fillId="0" borderId="128" xfId="0" applyFont="1" applyBorder="1" applyAlignment="1"/>
    <xf numFmtId="0" fontId="0" fillId="0" borderId="141" xfId="0" applyFont="1" applyBorder="1" applyAlignment="1"/>
    <xf numFmtId="38" fontId="0" fillId="2" borderId="46" xfId="1" applyFont="1" applyFill="1" applyBorder="1" applyAlignment="1">
      <alignment horizontal="right"/>
    </xf>
    <xf numFmtId="0" fontId="0" fillId="0" borderId="44" xfId="0" applyFont="1" applyBorder="1" applyAlignment="1">
      <alignment horizontal="right"/>
    </xf>
    <xf numFmtId="177" fontId="3" fillId="0" borderId="0" xfId="4" applyNumberFormat="1" applyFont="1" applyAlignment="1">
      <alignment horizontal="right" vertical="center"/>
    </xf>
    <xf numFmtId="177" fontId="7" fillId="6" borderId="0" xfId="4" applyNumberFormat="1" applyFont="1" applyFill="1" applyBorder="1">
      <alignment vertical="center"/>
    </xf>
    <xf numFmtId="176" fontId="7" fillId="0" borderId="139" xfId="4" applyNumberFormat="1" applyFont="1" applyFill="1" applyBorder="1">
      <alignment vertical="center"/>
    </xf>
    <xf numFmtId="179" fontId="7" fillId="0" borderId="138" xfId="4" applyNumberFormat="1" applyFont="1" applyFill="1" applyBorder="1">
      <alignment vertical="center"/>
    </xf>
    <xf numFmtId="181" fontId="7" fillId="0" borderId="138" xfId="4" applyNumberFormat="1" applyFont="1" applyBorder="1">
      <alignment vertical="center"/>
    </xf>
    <xf numFmtId="176" fontId="7" fillId="0" borderId="0" xfId="4" applyNumberFormat="1" applyFont="1">
      <alignment vertical="center"/>
    </xf>
    <xf numFmtId="179" fontId="7" fillId="0" borderId="91" xfId="4" applyNumberFormat="1" applyFont="1" applyBorder="1">
      <alignment vertical="center"/>
    </xf>
    <xf numFmtId="176" fontId="7" fillId="5" borderId="139" xfId="4" applyNumberFormat="1" applyFont="1" applyFill="1" applyBorder="1" applyAlignment="1">
      <alignment horizontal="right" vertical="center"/>
    </xf>
    <xf numFmtId="176" fontId="7" fillId="0" borderId="15" xfId="4" applyNumberFormat="1" applyFont="1" applyBorder="1">
      <alignment vertical="center"/>
    </xf>
    <xf numFmtId="176" fontId="7" fillId="0" borderId="91" xfId="4" applyNumberFormat="1" applyFont="1" applyBorder="1">
      <alignment vertical="center"/>
    </xf>
    <xf numFmtId="176" fontId="7" fillId="0" borderId="0" xfId="4" applyNumberFormat="1" applyFont="1" applyFill="1" applyBorder="1" applyAlignment="1">
      <alignment horizontal="right" vertical="center"/>
    </xf>
    <xf numFmtId="184" fontId="7" fillId="0" borderId="139" xfId="4" applyNumberFormat="1" applyFont="1" applyBorder="1">
      <alignment vertical="center"/>
    </xf>
    <xf numFmtId="184" fontId="7" fillId="0" borderId="0" xfId="4" applyNumberFormat="1" applyFont="1">
      <alignment vertical="center"/>
    </xf>
    <xf numFmtId="189" fontId="7" fillId="0" borderId="138" xfId="4" applyNumberFormat="1" applyFont="1" applyFill="1" applyBorder="1" applyAlignment="1">
      <alignment horizontal="center" vertical="center"/>
    </xf>
    <xf numFmtId="184" fontId="7" fillId="0" borderId="138" xfId="4" applyNumberFormat="1" applyFont="1" applyBorder="1">
      <alignment vertical="center"/>
    </xf>
    <xf numFmtId="176" fontId="7" fillId="0" borderId="148" xfId="4" applyNumberFormat="1" applyFont="1" applyBorder="1">
      <alignment vertical="center"/>
    </xf>
    <xf numFmtId="0" fontId="1" fillId="0" borderId="0" xfId="0" applyNumberFormat="1" applyFont="1" applyFill="1" applyBorder="1" applyAlignment="1">
      <alignment horizontal="left" vertical="center"/>
    </xf>
    <xf numFmtId="0" fontId="17" fillId="0" borderId="1" xfId="0" applyFont="1" applyBorder="1" applyAlignment="1">
      <alignment vertical="center"/>
    </xf>
    <xf numFmtId="0" fontId="17" fillId="0" borderId="0" xfId="0" applyFont="1" applyBorder="1" applyAlignment="1">
      <alignment vertical="center"/>
    </xf>
    <xf numFmtId="190" fontId="0" fillId="0" borderId="0" xfId="0" applyNumberFormat="1" applyFont="1" applyBorder="1" applyAlignment="1">
      <alignment vertical="center"/>
    </xf>
    <xf numFmtId="179" fontId="0" fillId="0" borderId="0" xfId="0" applyNumberFormat="1" applyFont="1" applyBorder="1" applyAlignment="1">
      <alignment vertical="center"/>
    </xf>
    <xf numFmtId="0" fontId="7" fillId="0" borderId="0" xfId="4" applyFont="1" applyFill="1" applyBorder="1" applyAlignment="1">
      <alignment horizontal="center" vertical="center"/>
    </xf>
    <xf numFmtId="0" fontId="7" fillId="0" borderId="12" xfId="4" applyFont="1" applyBorder="1" applyAlignment="1">
      <alignment horizontal="center" vertical="center"/>
    </xf>
    <xf numFmtId="0" fontId="7" fillId="0" borderId="10" xfId="4" applyFont="1" applyBorder="1" applyAlignment="1">
      <alignment horizontal="center" vertical="center"/>
    </xf>
    <xf numFmtId="0" fontId="7" fillId="0" borderId="9" xfId="4" applyFont="1" applyBorder="1" applyAlignment="1">
      <alignment horizontal="center" vertical="center"/>
    </xf>
    <xf numFmtId="189" fontId="7" fillId="0" borderId="182" xfId="4" applyNumberFormat="1" applyFont="1" applyBorder="1" applyAlignment="1">
      <alignment horizontal="center" vertical="center"/>
    </xf>
    <xf numFmtId="0" fontId="7" fillId="0" borderId="182" xfId="4" applyFont="1" applyBorder="1" applyAlignment="1">
      <alignment horizontal="center" vertical="center"/>
    </xf>
    <xf numFmtId="176" fontId="7" fillId="0" borderId="182" xfId="4" applyNumberFormat="1" applyFont="1" applyBorder="1" applyAlignment="1">
      <alignment horizontal="center" vertical="center"/>
    </xf>
    <xf numFmtId="178" fontId="7" fillId="0" borderId="183" xfId="4" applyNumberFormat="1" applyFont="1" applyBorder="1" applyAlignment="1">
      <alignment horizontal="center" vertical="center"/>
    </xf>
    <xf numFmtId="0" fontId="7" fillId="0" borderId="176" xfId="4" applyFont="1" applyBorder="1">
      <alignment vertical="center"/>
    </xf>
    <xf numFmtId="189" fontId="7" fillId="3" borderId="90" xfId="4" applyNumberFormat="1" applyFont="1" applyFill="1" applyBorder="1" applyProtection="1">
      <alignment vertical="center"/>
      <protection locked="0"/>
    </xf>
    <xf numFmtId="0" fontId="7" fillId="0" borderId="90" xfId="4" applyFont="1" applyBorder="1" applyAlignment="1">
      <alignment horizontal="center" vertical="center"/>
    </xf>
    <xf numFmtId="176" fontId="7" fillId="0" borderId="182" xfId="4" applyNumberFormat="1" applyFont="1" applyBorder="1">
      <alignment vertical="center"/>
    </xf>
    <xf numFmtId="189" fontId="7" fillId="2" borderId="182" xfId="4" applyNumberFormat="1" applyFont="1" applyFill="1" applyBorder="1">
      <alignment vertical="center"/>
    </xf>
    <xf numFmtId="0" fontId="0" fillId="0" borderId="0" xfId="0" applyNumberFormat="1" applyFont="1" applyFill="1" applyBorder="1" applyAlignment="1">
      <alignment horizontal="center" vertical="center"/>
    </xf>
    <xf numFmtId="0" fontId="0" fillId="0" borderId="0" xfId="0" applyFont="1" applyBorder="1" applyAlignment="1">
      <alignment vertical="center" shrinkToFit="1"/>
    </xf>
    <xf numFmtId="0" fontId="10" fillId="0" borderId="128" xfId="4" applyFont="1" applyBorder="1" applyAlignment="1">
      <alignment horizontal="center" vertical="center"/>
    </xf>
    <xf numFmtId="0" fontId="10" fillId="0" borderId="126" xfId="4" applyFont="1" applyBorder="1" applyAlignment="1">
      <alignment horizontal="center" vertical="center"/>
    </xf>
    <xf numFmtId="0" fontId="10" fillId="0" borderId="127" xfId="4" applyFont="1" applyBorder="1" applyAlignment="1">
      <alignment horizontal="center" vertical="center"/>
    </xf>
    <xf numFmtId="38" fontId="10" fillId="0" borderId="128" xfId="4" applyNumberFormat="1" applyFont="1" applyBorder="1" applyAlignment="1">
      <alignment horizontal="center" vertical="center"/>
    </xf>
    <xf numFmtId="38" fontId="10" fillId="0" borderId="126" xfId="4" applyNumberFormat="1" applyFont="1" applyBorder="1" applyAlignment="1">
      <alignment horizontal="center" vertical="center"/>
    </xf>
    <xf numFmtId="38" fontId="10" fillId="0" borderId="127" xfId="4" applyNumberFormat="1" applyFont="1" applyBorder="1" applyAlignment="1">
      <alignment horizontal="center" vertical="center"/>
    </xf>
    <xf numFmtId="0" fontId="3" fillId="0" borderId="128" xfId="4" applyFont="1" applyBorder="1" applyAlignment="1">
      <alignment horizontal="center" vertical="center" shrinkToFit="1"/>
    </xf>
    <xf numFmtId="0" fontId="3" fillId="0" borderId="127" xfId="4" applyFont="1" applyBorder="1" applyAlignment="1">
      <alignment horizontal="center" vertical="center" shrinkToFit="1"/>
    </xf>
    <xf numFmtId="0" fontId="3" fillId="3" borderId="136" xfId="4" applyFont="1" applyFill="1" applyBorder="1" applyAlignment="1" applyProtection="1">
      <alignment horizontal="center" vertical="center" shrinkToFit="1"/>
      <protection locked="0"/>
    </xf>
    <xf numFmtId="0" fontId="3" fillId="3" borderId="137"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36" xfId="4" applyNumberFormat="1" applyFont="1" applyFill="1" applyBorder="1" applyAlignment="1" applyProtection="1">
      <alignment horizontal="center" vertical="center" shrinkToFit="1"/>
      <protection locked="0"/>
    </xf>
    <xf numFmtId="38" fontId="3" fillId="3" borderId="137"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128" xfId="4" applyFont="1" applyBorder="1" applyAlignment="1">
      <alignment horizontal="distributed" vertical="center"/>
    </xf>
    <xf numFmtId="0" fontId="10" fillId="0" borderId="126" xfId="4" applyFont="1" applyBorder="1" applyAlignment="1">
      <alignment horizontal="distributed" vertical="center"/>
    </xf>
    <xf numFmtId="0" fontId="10" fillId="0" borderId="127" xfId="4" applyFont="1" applyBorder="1" applyAlignment="1">
      <alignment horizontal="distributed" vertical="center"/>
    </xf>
    <xf numFmtId="38" fontId="10" fillId="2" borderId="128" xfId="4" applyNumberFormat="1" applyFont="1" applyFill="1" applyBorder="1" applyAlignment="1">
      <alignment horizontal="right" vertical="center"/>
    </xf>
    <xf numFmtId="38" fontId="10" fillId="2" borderId="126" xfId="4" applyNumberFormat="1" applyFont="1" applyFill="1" applyBorder="1" applyAlignment="1">
      <alignment horizontal="right" vertical="center"/>
    </xf>
    <xf numFmtId="38" fontId="10" fillId="2" borderId="127" xfId="4" applyNumberFormat="1" applyFont="1" applyFill="1" applyBorder="1" applyAlignment="1">
      <alignment horizontal="right" vertical="center"/>
    </xf>
    <xf numFmtId="38" fontId="10" fillId="5" borderId="128" xfId="4" applyNumberFormat="1" applyFont="1" applyFill="1" applyBorder="1" applyAlignment="1">
      <alignment horizontal="right" vertical="center"/>
    </xf>
    <xf numFmtId="38" fontId="10" fillId="5" borderId="126" xfId="4" applyNumberFormat="1" applyFont="1" applyFill="1" applyBorder="1" applyAlignment="1">
      <alignment horizontal="right" vertical="center"/>
    </xf>
    <xf numFmtId="38" fontId="10" fillId="5" borderId="127" xfId="4" applyNumberFormat="1" applyFont="1" applyFill="1" applyBorder="1" applyAlignment="1">
      <alignment horizontal="right" vertical="center"/>
    </xf>
    <xf numFmtId="0" fontId="10" fillId="0" borderId="49" xfId="4" applyFont="1" applyBorder="1" applyAlignment="1">
      <alignment horizontal="center" vertical="center"/>
    </xf>
    <xf numFmtId="0" fontId="10" fillId="0" borderId="50" xfId="4" applyFont="1" applyBorder="1" applyAlignment="1">
      <alignment horizontal="center" vertical="center"/>
    </xf>
    <xf numFmtId="0" fontId="10" fillId="0" borderId="48" xfId="4" applyFont="1" applyBorder="1" applyAlignment="1">
      <alignment horizontal="center" vertical="center"/>
    </xf>
    <xf numFmtId="38" fontId="10" fillId="2" borderId="49" xfId="4" applyNumberFormat="1" applyFont="1" applyFill="1" applyBorder="1" applyAlignment="1">
      <alignment horizontal="right" vertical="center"/>
    </xf>
    <xf numFmtId="38" fontId="10" fillId="2" borderId="50" xfId="4" applyNumberFormat="1" applyFont="1" applyFill="1" applyBorder="1" applyAlignment="1">
      <alignment horizontal="right" vertical="center"/>
    </xf>
    <xf numFmtId="38" fontId="10" fillId="2" borderId="48" xfId="4" applyNumberFormat="1" applyFont="1" applyFill="1" applyBorder="1" applyAlignment="1">
      <alignment horizontal="right" vertical="center"/>
    </xf>
    <xf numFmtId="0" fontId="10" fillId="0" borderId="126" xfId="4" applyFont="1" applyBorder="1" applyAlignment="1">
      <alignment vertical="center" shrinkToFit="1"/>
    </xf>
    <xf numFmtId="0" fontId="10" fillId="0" borderId="127" xfId="4" applyFont="1" applyBorder="1" applyAlignment="1">
      <alignment vertical="center" shrinkToFit="1"/>
    </xf>
    <xf numFmtId="0" fontId="10" fillId="0" borderId="92" xfId="4" applyFont="1" applyBorder="1" applyAlignment="1">
      <alignment horizontal="center" vertical="center"/>
    </xf>
    <xf numFmtId="0" fontId="10" fillId="0" borderId="51" xfId="4" applyFont="1" applyBorder="1" applyAlignment="1">
      <alignment horizontal="center" vertical="center"/>
    </xf>
    <xf numFmtId="0" fontId="10" fillId="0" borderId="93" xfId="4" applyFont="1" applyBorder="1" applyAlignment="1">
      <alignment horizontal="center" vertical="center"/>
    </xf>
    <xf numFmtId="38" fontId="10" fillId="2" borderId="92" xfId="4" applyNumberFormat="1" applyFont="1" applyFill="1" applyBorder="1" applyAlignment="1">
      <alignment horizontal="right" vertical="center"/>
    </xf>
    <xf numFmtId="38" fontId="10" fillId="2" borderId="51" xfId="4" applyNumberFormat="1" applyFont="1" applyFill="1" applyBorder="1" applyAlignment="1">
      <alignment horizontal="right" vertical="center"/>
    </xf>
    <xf numFmtId="38" fontId="10" fillId="2" borderId="93" xfId="4" applyNumberFormat="1" applyFont="1" applyFill="1" applyBorder="1" applyAlignment="1">
      <alignment horizontal="right" vertical="center"/>
    </xf>
    <xf numFmtId="38" fontId="10" fillId="2" borderId="142" xfId="4" applyNumberFormat="1" applyFont="1" applyFill="1" applyBorder="1" applyAlignment="1" applyProtection="1">
      <alignment horizontal="right" vertical="center"/>
    </xf>
    <xf numFmtId="38" fontId="10" fillId="2" borderId="149" xfId="4" applyNumberFormat="1" applyFont="1" applyFill="1" applyBorder="1" applyAlignment="1" applyProtection="1">
      <alignment horizontal="right" vertical="center"/>
    </xf>
    <xf numFmtId="38" fontId="10" fillId="2" borderId="143" xfId="4" applyNumberFormat="1" applyFont="1" applyFill="1" applyBorder="1" applyAlignment="1" applyProtection="1">
      <alignment horizontal="right" vertical="center"/>
    </xf>
    <xf numFmtId="0" fontId="10" fillId="0" borderId="140" xfId="4" applyFont="1" applyBorder="1" applyAlignment="1">
      <alignment horizontal="center" vertical="center"/>
    </xf>
    <xf numFmtId="38" fontId="10" fillId="2" borderId="150" xfId="4" applyNumberFormat="1" applyFont="1" applyFill="1" applyBorder="1" applyAlignment="1">
      <alignment horizontal="right" vertical="center"/>
    </xf>
    <xf numFmtId="38" fontId="10" fillId="2" borderId="151" xfId="4" applyNumberFormat="1" applyFont="1" applyFill="1" applyBorder="1" applyAlignment="1">
      <alignment horizontal="right" vertical="center"/>
    </xf>
    <xf numFmtId="38" fontId="10" fillId="2" borderId="152" xfId="4" applyNumberFormat="1"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NumberFormat="1" applyFont="1" applyAlignment="1">
      <alignment horizontal="right" vertical="center"/>
    </xf>
    <xf numFmtId="0" fontId="18" fillId="0" borderId="0" xfId="0" applyNumberFormat="1" applyFont="1" applyAlignment="1">
      <alignment horizontal="center" vertical="center"/>
    </xf>
    <xf numFmtId="0" fontId="0" fillId="0" borderId="0" xfId="0" applyNumberFormat="1" applyFont="1" applyAlignment="1">
      <alignment horizontal="center" vertical="center"/>
    </xf>
    <xf numFmtId="3" fontId="0" fillId="2" borderId="42" xfId="0" applyNumberFormat="1" applyFont="1" applyFill="1" applyBorder="1" applyAlignment="1">
      <alignment horizontal="center" vertical="center"/>
    </xf>
    <xf numFmtId="3" fontId="0" fillId="2" borderId="41" xfId="0" applyNumberFormat="1" applyFont="1" applyFill="1" applyBorder="1" applyAlignment="1">
      <alignment horizontal="center" vertical="center"/>
    </xf>
    <xf numFmtId="3" fontId="0" fillId="2" borderId="40" xfId="0" applyNumberFormat="1" applyFont="1" applyFill="1" applyBorder="1" applyAlignment="1">
      <alignment horizontal="center" vertical="center"/>
    </xf>
    <xf numFmtId="3" fontId="0" fillId="2" borderId="35" xfId="0" applyNumberFormat="1" applyFont="1" applyFill="1" applyBorder="1" applyAlignment="1">
      <alignment horizontal="center" vertical="center"/>
    </xf>
    <xf numFmtId="3" fontId="0" fillId="2" borderId="34"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0" fontId="0" fillId="0" borderId="0" xfId="0" applyNumberFormat="1" applyFont="1" applyAlignment="1">
      <alignment horizontal="left" vertical="center"/>
    </xf>
    <xf numFmtId="3" fontId="0" fillId="5" borderId="0" xfId="0" applyNumberFormat="1" applyFont="1" applyFill="1" applyBorder="1" applyAlignment="1">
      <alignment horizontal="center" vertical="center"/>
    </xf>
    <xf numFmtId="3" fontId="0" fillId="7" borderId="0"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179" fontId="0" fillId="2" borderId="42" xfId="0" applyNumberFormat="1" applyFont="1" applyFill="1" applyBorder="1" applyAlignment="1">
      <alignment vertical="center"/>
    </xf>
    <xf numFmtId="179" fontId="0" fillId="2" borderId="41" xfId="0" applyNumberFormat="1" applyFont="1" applyFill="1" applyBorder="1" applyAlignment="1">
      <alignment vertical="center"/>
    </xf>
    <xf numFmtId="179" fontId="0" fillId="2" borderId="40" xfId="0" applyNumberFormat="1" applyFont="1" applyFill="1" applyBorder="1" applyAlignment="1">
      <alignment vertical="center"/>
    </xf>
    <xf numFmtId="179" fontId="0" fillId="2" borderId="35" xfId="0" applyNumberFormat="1" applyFont="1" applyFill="1" applyBorder="1" applyAlignment="1">
      <alignment vertical="center"/>
    </xf>
    <xf numFmtId="179" fontId="0" fillId="2" borderId="34" xfId="0" applyNumberFormat="1" applyFont="1" applyFill="1" applyBorder="1" applyAlignment="1">
      <alignment vertical="center"/>
    </xf>
    <xf numFmtId="179" fontId="0" fillId="2" borderId="2" xfId="0" applyNumberFormat="1" applyFont="1" applyFill="1" applyBorder="1" applyAlignment="1">
      <alignment vertical="center"/>
    </xf>
    <xf numFmtId="179" fontId="0" fillId="0" borderId="0" xfId="0" applyNumberFormat="1" applyFont="1" applyAlignment="1">
      <alignment horizontal="center" vertical="center"/>
    </xf>
    <xf numFmtId="190" fontId="0" fillId="2" borderId="0" xfId="0" applyNumberFormat="1" applyFont="1" applyFill="1" applyBorder="1" applyAlignment="1">
      <alignment vertical="center"/>
    </xf>
    <xf numFmtId="0" fontId="0" fillId="0" borderId="0" xfId="0" applyFont="1" applyBorder="1" applyAlignment="1">
      <alignment horizontal="center" vertical="center"/>
    </xf>
    <xf numFmtId="191" fontId="0" fillId="2" borderId="0" xfId="0" applyNumberFormat="1" applyFont="1" applyFill="1" applyBorder="1" applyAlignment="1">
      <alignment vertical="center"/>
    </xf>
    <xf numFmtId="179" fontId="0" fillId="2" borderId="0" xfId="0" applyNumberFormat="1" applyFont="1" applyFill="1" applyBorder="1" applyAlignment="1">
      <alignment vertical="center"/>
    </xf>
    <xf numFmtId="190" fontId="0" fillId="0" borderId="139" xfId="0" applyNumberFormat="1" applyFont="1" applyFill="1" applyBorder="1" applyAlignment="1">
      <alignment horizontal="center" vertical="center"/>
    </xf>
    <xf numFmtId="179" fontId="0" fillId="0" borderId="139" xfId="0" applyNumberFormat="1" applyFont="1" applyBorder="1" applyAlignment="1">
      <alignment horizontal="center" vertical="center"/>
    </xf>
    <xf numFmtId="190" fontId="0" fillId="0" borderId="139" xfId="0" applyNumberFormat="1" applyFont="1" applyBorder="1" applyAlignment="1">
      <alignment horizontal="center" vertical="center"/>
    </xf>
    <xf numFmtId="3" fontId="0" fillId="4" borderId="1" xfId="0" applyNumberFormat="1" applyFont="1" applyFill="1" applyBorder="1" applyAlignment="1">
      <alignment horizontal="center" vertical="center"/>
    </xf>
    <xf numFmtId="190" fontId="0" fillId="2" borderId="1" xfId="0" applyNumberFormat="1" applyFont="1" applyFill="1" applyBorder="1" applyAlignment="1">
      <alignment vertical="center"/>
    </xf>
    <xf numFmtId="3" fontId="0" fillId="4" borderId="135" xfId="0" applyNumberFormat="1" applyFont="1" applyFill="1" applyBorder="1" applyAlignment="1">
      <alignment horizontal="center" vertical="center"/>
    </xf>
    <xf numFmtId="0" fontId="0" fillId="0" borderId="135" xfId="0" applyFont="1" applyBorder="1" applyAlignment="1">
      <alignment horizontal="center" vertical="center"/>
    </xf>
    <xf numFmtId="0" fontId="0" fillId="0" borderId="0" xfId="0" applyFont="1" applyAlignment="1">
      <alignment horizontal="center" vertical="center" wrapText="1"/>
    </xf>
    <xf numFmtId="179" fontId="0" fillId="0" borderId="139" xfId="0" applyNumberFormat="1" applyFont="1" applyFill="1" applyBorder="1" applyAlignment="1">
      <alignment horizontal="center" vertical="center"/>
    </xf>
    <xf numFmtId="191" fontId="0" fillId="0" borderId="139" xfId="0" applyNumberFormat="1" applyFont="1" applyFill="1" applyBorder="1" applyAlignment="1">
      <alignment horizontal="center" vertical="center"/>
    </xf>
    <xf numFmtId="0" fontId="0" fillId="0" borderId="109" xfId="0" applyFont="1" applyBorder="1" applyAlignment="1">
      <alignment horizontal="center" vertical="center"/>
    </xf>
    <xf numFmtId="0" fontId="0" fillId="7" borderId="0" xfId="0" applyFont="1" applyFill="1" applyAlignment="1">
      <alignment horizontal="center" vertical="center"/>
    </xf>
    <xf numFmtId="0" fontId="7" fillId="0" borderId="52" xfId="4" applyFont="1" applyBorder="1" applyAlignment="1">
      <alignment horizontal="center" vertical="center"/>
    </xf>
    <xf numFmtId="0" fontId="7" fillId="0" borderId="54" xfId="4" applyFont="1" applyBorder="1" applyAlignment="1">
      <alignment horizontal="center" vertical="center"/>
    </xf>
    <xf numFmtId="0" fontId="7" fillId="0" borderId="42" xfId="4" applyFont="1" applyFill="1" applyBorder="1" applyAlignment="1">
      <alignment horizontal="center" vertical="center" shrinkToFit="1"/>
    </xf>
    <xf numFmtId="0" fontId="7" fillId="0" borderId="40" xfId="4" applyFont="1" applyFill="1" applyBorder="1" applyAlignment="1">
      <alignment horizontal="center" vertical="center" shrinkToFit="1"/>
    </xf>
    <xf numFmtId="0" fontId="7" fillId="0" borderId="35"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136" xfId="4" applyFont="1" applyBorder="1" applyAlignment="1">
      <alignment horizontal="center" vertical="center"/>
    </xf>
    <xf numFmtId="0" fontId="7" fillId="0" borderId="137" xfId="4" applyFont="1" applyBorder="1" applyAlignment="1">
      <alignment horizontal="center" vertical="center"/>
    </xf>
    <xf numFmtId="0" fontId="7" fillId="0" borderId="128" xfId="4" applyFont="1" applyBorder="1" applyAlignment="1">
      <alignment horizontal="center" vertical="center"/>
    </xf>
    <xf numFmtId="0" fontId="7" fillId="0" borderId="127" xfId="4" applyFont="1" applyBorder="1" applyAlignment="1">
      <alignment horizontal="center" vertical="center"/>
    </xf>
    <xf numFmtId="0" fontId="7" fillId="0" borderId="47" xfId="4" applyFont="1" applyBorder="1" applyAlignment="1">
      <alignment horizontal="center" vertical="center"/>
    </xf>
    <xf numFmtId="0" fontId="7" fillId="0" borderId="55" xfId="4" applyFont="1" applyBorder="1" applyAlignment="1">
      <alignment horizontal="center" vertical="center"/>
    </xf>
    <xf numFmtId="0" fontId="7" fillId="0" borderId="56" xfId="4" applyFont="1" applyBorder="1" applyAlignment="1">
      <alignment horizontal="center" vertical="center"/>
    </xf>
    <xf numFmtId="0" fontId="7" fillId="0" borderId="57" xfId="4" applyFont="1" applyBorder="1" applyAlignment="1">
      <alignment horizontal="center" vertical="center"/>
    </xf>
    <xf numFmtId="0" fontId="7" fillId="0" borderId="58" xfId="4" applyFont="1" applyBorder="1" applyAlignment="1">
      <alignment horizontal="center" vertical="center"/>
    </xf>
    <xf numFmtId="0" fontId="7" fillId="0" borderId="59" xfId="4" applyFont="1" applyBorder="1" applyAlignment="1">
      <alignment horizontal="center" vertical="center"/>
    </xf>
    <xf numFmtId="0" fontId="6" fillId="0" borderId="1" xfId="4" applyNumberFormat="1" applyFont="1" applyBorder="1" applyAlignment="1">
      <alignment horizontal="center" vertical="center"/>
    </xf>
    <xf numFmtId="0" fontId="6" fillId="0" borderId="128" xfId="4" applyFont="1" applyBorder="1" applyAlignment="1">
      <alignment horizontal="center" vertical="center"/>
    </xf>
    <xf numFmtId="0" fontId="6" fillId="0" borderId="127" xfId="4" applyFont="1" applyBorder="1" applyAlignment="1">
      <alignment horizontal="center" vertical="center"/>
    </xf>
    <xf numFmtId="0" fontId="6" fillId="0" borderId="126" xfId="4" applyFont="1" applyBorder="1" applyAlignment="1">
      <alignment horizontal="center" vertical="center"/>
    </xf>
    <xf numFmtId="0" fontId="7" fillId="0" borderId="142" xfId="4" applyFont="1" applyBorder="1" applyAlignment="1">
      <alignment horizontal="center" vertical="center"/>
    </xf>
    <xf numFmtId="0" fontId="7" fillId="0" borderId="143" xfId="4" applyFont="1" applyBorder="1" applyAlignment="1">
      <alignment horizontal="center" vertical="center"/>
    </xf>
    <xf numFmtId="0" fontId="6" fillId="0" borderId="1" xfId="4" applyFont="1" applyBorder="1" applyAlignment="1">
      <alignment horizontal="center" vertical="center"/>
    </xf>
    <xf numFmtId="0" fontId="10" fillId="0" borderId="0" xfId="4" applyFont="1" applyAlignment="1">
      <alignment horizontal="left" vertical="center" wrapText="1"/>
    </xf>
    <xf numFmtId="0" fontId="3" fillId="0" borderId="16" xfId="4" applyFont="1" applyBorder="1" applyAlignment="1">
      <alignment horizontal="center" vertical="center"/>
    </xf>
    <xf numFmtId="0" fontId="3" fillId="0" borderId="143" xfId="4" applyFont="1" applyBorder="1" applyAlignment="1">
      <alignment horizontal="center" vertical="center"/>
    </xf>
    <xf numFmtId="0" fontId="7" fillId="0" borderId="146" xfId="4" applyFont="1" applyBorder="1" applyAlignment="1">
      <alignment horizontal="center" vertical="center"/>
    </xf>
    <xf numFmtId="0" fontId="7" fillId="0" borderId="147" xfId="4" applyFont="1" applyBorder="1" applyAlignment="1">
      <alignment horizontal="center" vertical="center"/>
    </xf>
    <xf numFmtId="0" fontId="3" fillId="0" borderId="0" xfId="4" applyFont="1" applyAlignment="1">
      <alignment horizontal="left" vertical="center" wrapText="1"/>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36" xfId="4" applyFont="1" applyBorder="1" applyAlignment="1">
      <alignment horizontal="center" vertical="center"/>
    </xf>
    <xf numFmtId="0" fontId="7" fillId="0" borderId="153" xfId="4" applyFont="1" applyBorder="1" applyAlignment="1">
      <alignment horizontal="center" vertical="center"/>
    </xf>
    <xf numFmtId="0" fontId="7" fillId="0" borderId="154" xfId="4" applyFont="1" applyBorder="1" applyAlignment="1">
      <alignment horizontal="center" vertical="center"/>
    </xf>
    <xf numFmtId="0" fontId="7" fillId="0" borderId="144" xfId="4" applyFont="1" applyBorder="1" applyAlignment="1">
      <alignment horizontal="center" vertical="center"/>
    </xf>
    <xf numFmtId="0" fontId="7" fillId="0" borderId="145" xfId="4" applyFont="1" applyBorder="1" applyAlignment="1">
      <alignment horizontal="center" vertical="center"/>
    </xf>
    <xf numFmtId="178" fontId="7" fillId="0" borderId="128" xfId="4" applyNumberFormat="1" applyFont="1" applyBorder="1" applyAlignment="1">
      <alignment horizontal="center" vertical="center"/>
    </xf>
    <xf numFmtId="0" fontId="7" fillId="0" borderId="139" xfId="4" applyFont="1" applyBorder="1" applyAlignment="1">
      <alignment horizontal="center" vertical="center" wrapText="1" shrinkToFit="1"/>
    </xf>
    <xf numFmtId="0" fontId="7" fillId="0" borderId="128" xfId="4" applyFont="1" applyBorder="1" applyAlignment="1">
      <alignment horizontal="center" vertical="center" wrapText="1" shrinkToFit="1"/>
    </xf>
    <xf numFmtId="0" fontId="7" fillId="0" borderId="127" xfId="4" applyFont="1" applyBorder="1" applyAlignment="1">
      <alignment horizontal="center" vertical="center" wrapText="1" shrinkToFit="1"/>
    </xf>
    <xf numFmtId="0" fontId="7" fillId="0" borderId="127" xfId="4" applyFont="1" applyBorder="1" applyAlignment="1">
      <alignment horizontal="center" vertical="center" wrapText="1"/>
    </xf>
    <xf numFmtId="0" fontId="7" fillId="0" borderId="139" xfId="4" applyFont="1" applyBorder="1" applyAlignment="1">
      <alignment horizontal="center" vertical="center"/>
    </xf>
    <xf numFmtId="0" fontId="12" fillId="0" borderId="0" xfId="4" applyFont="1" applyBorder="1" applyAlignment="1">
      <alignment horizontal="center"/>
    </xf>
    <xf numFmtId="0" fontId="12" fillId="0" borderId="0" xfId="4" applyFont="1" applyBorder="1" applyAlignment="1">
      <alignment horizontal="right"/>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6" fillId="0" borderId="0" xfId="4" applyFont="1" applyAlignment="1">
      <alignment horizontal="left" vertical="center"/>
    </xf>
    <xf numFmtId="0" fontId="7" fillId="0" borderId="53" xfId="4" applyFont="1" applyBorder="1" applyAlignment="1">
      <alignment horizontal="center" vertical="center"/>
    </xf>
    <xf numFmtId="0" fontId="7" fillId="0" borderId="135" xfId="4" applyFont="1" applyBorder="1" applyAlignment="1">
      <alignment horizontal="center" vertical="center"/>
    </xf>
    <xf numFmtId="188" fontId="12" fillId="0" borderId="0" xfId="3" applyNumberFormat="1" applyFont="1" applyBorder="1" applyAlignment="1">
      <alignment horizontal="right"/>
    </xf>
    <xf numFmtId="178" fontId="7" fillId="0" borderId="136" xfId="4" applyNumberFormat="1" applyFont="1" applyBorder="1" applyAlignment="1">
      <alignment horizontal="center" vertical="center"/>
    </xf>
    <xf numFmtId="178" fontId="7" fillId="0" borderId="13" xfId="4" applyNumberFormat="1" applyFont="1" applyBorder="1" applyAlignment="1">
      <alignment horizontal="center" vertical="center"/>
    </xf>
    <xf numFmtId="178" fontId="7" fillId="0" borderId="11" xfId="4" applyNumberFormat="1" applyFont="1" applyBorder="1" applyAlignment="1">
      <alignment horizontal="center" vertical="center"/>
    </xf>
    <xf numFmtId="0" fontId="7" fillId="0" borderId="12" xfId="4" applyFont="1" applyBorder="1" applyAlignment="1">
      <alignment horizontal="center" vertical="center"/>
    </xf>
    <xf numFmtId="0" fontId="7" fillId="0" borderId="10" xfId="4" applyFont="1" applyBorder="1" applyAlignment="1">
      <alignment horizontal="center" vertical="center"/>
    </xf>
    <xf numFmtId="0" fontId="7" fillId="0" borderId="138" xfId="4" applyFont="1" applyBorder="1" applyAlignment="1">
      <alignment horizontal="center" vertical="center" wrapText="1" shrinkToFit="1"/>
    </xf>
    <xf numFmtId="0" fontId="7" fillId="0" borderId="15"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138" xfId="4" applyFont="1" applyBorder="1" applyAlignment="1">
      <alignment horizontal="center" vertical="center"/>
    </xf>
    <xf numFmtId="0" fontId="7" fillId="0" borderId="15" xfId="4" applyFont="1" applyBorder="1" applyAlignment="1">
      <alignment horizontal="center" vertical="center"/>
    </xf>
    <xf numFmtId="0" fontId="7" fillId="0" borderId="9" xfId="4" applyFont="1" applyBorder="1" applyAlignment="1">
      <alignment horizontal="center" vertical="center"/>
    </xf>
    <xf numFmtId="178" fontId="7" fillId="0" borderId="138" xfId="4" applyNumberFormat="1" applyFont="1" applyBorder="1" applyAlignment="1">
      <alignment horizontal="center" vertical="center"/>
    </xf>
    <xf numFmtId="0" fontId="7" fillId="0" borderId="126" xfId="4" applyFont="1" applyBorder="1" applyAlignment="1">
      <alignment horizontal="center" vertical="center" wrapText="1" shrinkToFit="1"/>
    </xf>
    <xf numFmtId="0" fontId="7" fillId="0" borderId="137" xfId="4" applyFont="1" applyBorder="1" applyAlignment="1">
      <alignment horizontal="center" vertical="center" wrapText="1"/>
    </xf>
    <xf numFmtId="0" fontId="7" fillId="0" borderId="128" xfId="4" applyFont="1" applyBorder="1" applyAlignment="1">
      <alignment horizontal="center" vertical="center" shrinkToFit="1"/>
    </xf>
    <xf numFmtId="0" fontId="1" fillId="0" borderId="126" xfId="0" applyFont="1" applyBorder="1" applyAlignment="1">
      <alignment horizontal="center" vertical="center" shrinkToFit="1"/>
    </xf>
    <xf numFmtId="0" fontId="1" fillId="0" borderId="127" xfId="0" applyFont="1" applyBorder="1" applyAlignment="1">
      <alignment horizontal="center" vertical="center" shrinkToFit="1"/>
    </xf>
    <xf numFmtId="0" fontId="7" fillId="0" borderId="126" xfId="4" applyFont="1" applyBorder="1" applyAlignment="1">
      <alignment horizontal="center" vertical="center"/>
    </xf>
    <xf numFmtId="0" fontId="0" fillId="0" borderId="136" xfId="0" applyFont="1" applyBorder="1" applyAlignment="1">
      <alignment horizontal="center" wrapText="1" shrinkToFit="1"/>
    </xf>
    <xf numFmtId="0" fontId="0" fillId="0" borderId="135" xfId="0" applyFont="1" applyBorder="1" applyAlignment="1">
      <alignment horizontal="center" wrapText="1" shrinkToFit="1"/>
    </xf>
    <xf numFmtId="0" fontId="0" fillId="0" borderId="137" xfId="0" applyFont="1" applyBorder="1" applyAlignment="1">
      <alignment horizontal="center" wrapText="1" shrinkToFit="1"/>
    </xf>
    <xf numFmtId="0" fontId="0" fillId="0" borderId="136" xfId="0" applyFont="1" applyBorder="1" applyAlignment="1">
      <alignment horizontal="center"/>
    </xf>
    <xf numFmtId="0" fontId="0" fillId="0" borderId="135" xfId="0" applyFont="1" applyBorder="1" applyAlignment="1">
      <alignment horizontal="center"/>
    </xf>
    <xf numFmtId="0" fontId="0" fillId="0" borderId="137"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right"/>
    </xf>
    <xf numFmtId="0" fontId="0" fillId="0" borderId="1" xfId="0" applyFont="1" applyBorder="1" applyAlignment="1">
      <alignment horizontal="right"/>
    </xf>
    <xf numFmtId="0" fontId="0" fillId="0" borderId="10" xfId="0" applyFont="1" applyBorder="1" applyAlignment="1">
      <alignment horizontal="right"/>
    </xf>
    <xf numFmtId="3" fontId="0" fillId="3" borderId="136" xfId="0" applyNumberFormat="1" applyFont="1" applyFill="1" applyBorder="1" applyAlignment="1">
      <alignment horizontal="right"/>
    </xf>
    <xf numFmtId="3" fontId="0" fillId="3" borderId="135" xfId="0" applyNumberFormat="1" applyFont="1" applyFill="1" applyBorder="1" applyAlignment="1">
      <alignment horizontal="right"/>
    </xf>
    <xf numFmtId="3" fontId="0" fillId="3" borderId="137" xfId="0" applyNumberFormat="1" applyFont="1" applyFill="1" applyBorder="1" applyAlignment="1">
      <alignment horizontal="right"/>
    </xf>
    <xf numFmtId="3" fontId="0" fillId="3" borderId="13" xfId="0" applyNumberFormat="1" applyFont="1" applyFill="1" applyBorder="1" applyAlignment="1">
      <alignment horizontal="right"/>
    </xf>
    <xf numFmtId="3" fontId="0" fillId="3" borderId="0" xfId="0" applyNumberFormat="1" applyFont="1" applyFill="1" applyBorder="1" applyAlignment="1">
      <alignment horizontal="right"/>
    </xf>
    <xf numFmtId="3" fontId="0" fillId="3" borderId="12" xfId="0" applyNumberFormat="1" applyFont="1" applyFill="1" applyBorder="1" applyAlignment="1">
      <alignment horizontal="right"/>
    </xf>
    <xf numFmtId="3" fontId="0" fillId="3" borderId="11" xfId="0" applyNumberFormat="1" applyFont="1" applyFill="1" applyBorder="1" applyAlignment="1">
      <alignment horizontal="right"/>
    </xf>
    <xf numFmtId="3" fontId="0" fillId="3" borderId="1" xfId="0" applyNumberFormat="1" applyFont="1" applyFill="1" applyBorder="1" applyAlignment="1">
      <alignment horizontal="right"/>
    </xf>
    <xf numFmtId="3" fontId="0" fillId="3" borderId="10" xfId="0" applyNumberFormat="1" applyFont="1" applyFill="1" applyBorder="1" applyAlignment="1">
      <alignment horizontal="right"/>
    </xf>
    <xf numFmtId="3" fontId="0" fillId="3" borderId="60" xfId="0" applyNumberFormat="1" applyFont="1" applyFill="1" applyBorder="1" applyAlignment="1">
      <alignment horizontal="right"/>
    </xf>
    <xf numFmtId="3" fontId="0" fillId="3" borderId="61" xfId="0" applyNumberFormat="1" applyFont="1" applyFill="1" applyBorder="1" applyAlignment="1">
      <alignment horizontal="right"/>
    </xf>
    <xf numFmtId="3" fontId="0" fillId="3" borderId="62" xfId="0" applyNumberFormat="1" applyFont="1" applyFill="1" applyBorder="1" applyAlignment="1">
      <alignment horizontal="right"/>
    </xf>
    <xf numFmtId="0" fontId="0" fillId="0" borderId="128" xfId="0" applyFont="1" applyBorder="1" applyAlignment="1">
      <alignment horizontal="right"/>
    </xf>
    <xf numFmtId="0" fontId="0" fillId="0" borderId="126" xfId="0" applyFont="1" applyBorder="1" applyAlignment="1">
      <alignment horizontal="right"/>
    </xf>
    <xf numFmtId="0" fontId="0" fillId="0" borderId="130" xfId="0" applyFont="1" applyBorder="1" applyAlignment="1">
      <alignment horizontal="right"/>
    </xf>
    <xf numFmtId="38" fontId="0" fillId="2" borderId="63" xfId="1" applyFont="1" applyFill="1" applyBorder="1" applyAlignment="1">
      <alignment horizontal="right"/>
    </xf>
    <xf numFmtId="38" fontId="0" fillId="2" borderId="64" xfId="1" applyFont="1" applyFill="1" applyBorder="1" applyAlignment="1">
      <alignment horizontal="right"/>
    </xf>
    <xf numFmtId="38" fontId="0" fillId="2" borderId="46" xfId="1" applyFont="1" applyFill="1" applyBorder="1" applyAlignment="1">
      <alignment horizontal="right"/>
    </xf>
    <xf numFmtId="0" fontId="0" fillId="3" borderId="11" xfId="0" applyFont="1" applyFill="1" applyBorder="1" applyAlignment="1">
      <alignment horizontal="right"/>
    </xf>
    <xf numFmtId="0" fontId="0" fillId="3" borderId="1" xfId="0" applyFont="1" applyFill="1" applyBorder="1" applyAlignment="1">
      <alignment horizontal="right"/>
    </xf>
    <xf numFmtId="0" fontId="0" fillId="3" borderId="10" xfId="0" applyFont="1" applyFill="1" applyBorder="1" applyAlignment="1">
      <alignment horizontal="right"/>
    </xf>
    <xf numFmtId="0" fontId="0" fillId="3" borderId="60" xfId="0" applyFont="1" applyFill="1" applyBorder="1" applyAlignment="1">
      <alignment horizontal="right"/>
    </xf>
    <xf numFmtId="0" fontId="0" fillId="3" borderId="61" xfId="0" applyFont="1" applyFill="1" applyBorder="1" applyAlignment="1">
      <alignment horizontal="right"/>
    </xf>
    <xf numFmtId="0" fontId="0" fillId="3" borderId="62"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6" fillId="0" borderId="6" xfId="4" applyFont="1" applyBorder="1" applyAlignment="1">
      <alignment horizontal="center" vertical="center" shrinkToFit="1"/>
    </xf>
    <xf numFmtId="0" fontId="6" fillId="0" borderId="5" xfId="4" applyFont="1" applyBorder="1" applyAlignment="1">
      <alignment horizontal="center" vertical="center" shrinkToFit="1"/>
    </xf>
    <xf numFmtId="0" fontId="7" fillId="0" borderId="0" xfId="4" applyFont="1" applyAlignment="1">
      <alignment horizontal="left" vertical="center" wrapText="1"/>
    </xf>
    <xf numFmtId="0" fontId="3" fillId="0" borderId="0" xfId="4" applyFont="1" applyAlignment="1">
      <alignment horizontal="left" vertical="top" wrapText="1"/>
    </xf>
    <xf numFmtId="0" fontId="3"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3"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3" fillId="0" borderId="0" xfId="4" applyFont="1" applyAlignment="1">
      <alignment vertical="center" wrapText="1"/>
    </xf>
    <xf numFmtId="0" fontId="1" fillId="0" borderId="0" xfId="0" applyFont="1" applyAlignment="1">
      <alignment vertical="center" wrapText="1"/>
    </xf>
    <xf numFmtId="0" fontId="3" fillId="0" borderId="6" xfId="4" applyFont="1" applyBorder="1" applyAlignment="1">
      <alignment horizontal="center" vertical="center"/>
    </xf>
    <xf numFmtId="0" fontId="3" fillId="0" borderId="5" xfId="4" applyFont="1" applyBorder="1" applyAlignment="1">
      <alignment horizontal="center" vertical="center"/>
    </xf>
    <xf numFmtId="0" fontId="3" fillId="0" borderId="36" xfId="4" applyFont="1" applyBorder="1" applyAlignment="1">
      <alignment horizontal="center" vertical="center"/>
    </xf>
    <xf numFmtId="0" fontId="3" fillId="0" borderId="1" xfId="4" applyFont="1" applyBorder="1" applyAlignment="1">
      <alignment horizontal="center" vertical="center"/>
    </xf>
    <xf numFmtId="0" fontId="7" fillId="0" borderId="142" xfId="4" applyFont="1" applyFill="1" applyBorder="1" applyAlignment="1">
      <alignment horizontal="center" vertical="center"/>
    </xf>
    <xf numFmtId="0" fontId="7" fillId="0" borderId="143" xfId="4" applyFont="1" applyFill="1" applyBorder="1" applyAlignment="1">
      <alignment horizontal="center" vertical="center"/>
    </xf>
    <xf numFmtId="0" fontId="7" fillId="0" borderId="17" xfId="4" applyFont="1" applyFill="1" applyBorder="1" applyAlignment="1">
      <alignment horizontal="center" vertical="center"/>
    </xf>
    <xf numFmtId="0" fontId="3" fillId="0" borderId="128" xfId="4" applyFont="1" applyBorder="1" applyAlignment="1">
      <alignment horizontal="center" vertical="center"/>
    </xf>
    <xf numFmtId="0" fontId="3" fillId="0" borderId="127" xfId="4" applyFont="1" applyBorder="1" applyAlignment="1">
      <alignment horizontal="center" vertical="center"/>
    </xf>
    <xf numFmtId="0" fontId="3" fillId="0" borderId="126" xfId="4" applyFont="1" applyBorder="1" applyAlignment="1">
      <alignment horizontal="center" vertical="center"/>
    </xf>
    <xf numFmtId="0" fontId="7" fillId="0" borderId="127" xfId="4" applyFont="1" applyBorder="1" applyAlignment="1">
      <alignment horizontal="center" vertical="center" shrinkToFit="1"/>
    </xf>
    <xf numFmtId="0" fontId="7" fillId="0" borderId="49" xfId="4" applyFont="1" applyFill="1" applyBorder="1" applyAlignment="1">
      <alignment horizontal="center" vertical="center"/>
    </xf>
    <xf numFmtId="0" fontId="7" fillId="0" borderId="48" xfId="4" applyFont="1" applyFill="1" applyBorder="1" applyAlignment="1">
      <alignment horizontal="center" vertical="center"/>
    </xf>
    <xf numFmtId="189" fontId="7" fillId="0" borderId="135" xfId="4" applyNumberFormat="1" applyFont="1" applyBorder="1" applyAlignment="1">
      <alignment horizontal="center" vertical="center" wrapText="1"/>
    </xf>
    <xf numFmtId="189" fontId="7" fillId="0" borderId="1" xfId="4" applyNumberFormat="1" applyFont="1" applyBorder="1" applyAlignment="1">
      <alignment horizontal="center" vertical="center" wrapText="1"/>
    </xf>
    <xf numFmtId="176" fontId="7" fillId="0" borderId="135" xfId="4" applyNumberFormat="1" applyFont="1" applyBorder="1" applyAlignment="1">
      <alignment horizontal="center" wrapText="1" shrinkToFit="1"/>
    </xf>
    <xf numFmtId="176" fontId="7" fillId="0" borderId="1" xfId="4" applyNumberFormat="1" applyFont="1" applyBorder="1" applyAlignment="1">
      <alignment horizontal="center" wrapText="1" shrinkToFit="1"/>
    </xf>
    <xf numFmtId="0" fontId="10" fillId="0" borderId="0" xfId="4" applyFont="1" applyAlignment="1">
      <alignment horizontal="center" wrapText="1"/>
    </xf>
    <xf numFmtId="38" fontId="10" fillId="8" borderId="139" xfId="1" applyFont="1" applyFill="1" applyBorder="1" applyAlignment="1">
      <alignment horizontal="right" wrapText="1"/>
    </xf>
    <xf numFmtId="189" fontId="7" fillId="0" borderId="0" xfId="4" applyNumberFormat="1" applyFont="1" applyAlignment="1">
      <alignment horizontal="center" vertical="center" wrapText="1"/>
    </xf>
    <xf numFmtId="176" fontId="7" fillId="0" borderId="0" xfId="4" applyNumberFormat="1" applyFont="1" applyBorder="1" applyAlignment="1">
      <alignment horizontal="center" wrapText="1" shrinkToFit="1"/>
    </xf>
    <xf numFmtId="176" fontId="7" fillId="0" borderId="0" xfId="4" applyNumberFormat="1" applyFont="1" applyAlignment="1">
      <alignment horizontal="center" vertical="center"/>
    </xf>
    <xf numFmtId="176" fontId="7" fillId="0" borderId="89" xfId="4" applyNumberFormat="1" applyFont="1" applyBorder="1" applyAlignment="1">
      <alignment horizontal="center" vertical="center"/>
    </xf>
    <xf numFmtId="0" fontId="10" fillId="0" borderId="0" xfId="4" applyFont="1" applyAlignment="1">
      <alignment horizontal="right" vertical="top" wrapText="1"/>
    </xf>
    <xf numFmtId="0" fontId="10" fillId="0" borderId="0" xfId="4" applyFont="1" applyAlignment="1">
      <alignment horizontal="left" vertical="top" wrapText="1"/>
    </xf>
    <xf numFmtId="176" fontId="9" fillId="0" borderId="135" xfId="4" applyNumberFormat="1" applyFont="1" applyBorder="1" applyAlignment="1">
      <alignment horizontal="center" wrapText="1" shrinkToFit="1"/>
    </xf>
    <xf numFmtId="176" fontId="9" fillId="0" borderId="1" xfId="4" applyNumberFormat="1" applyFont="1" applyBorder="1" applyAlignment="1">
      <alignment horizontal="center" wrapText="1" shrinkToFit="1"/>
    </xf>
    <xf numFmtId="0" fontId="10" fillId="0" borderId="0" xfId="4" applyFont="1" applyAlignment="1">
      <alignment horizontal="left" vertical="top"/>
    </xf>
    <xf numFmtId="0" fontId="10" fillId="0" borderId="0" xfId="4" applyFont="1" applyAlignment="1">
      <alignment vertical="center" wrapText="1"/>
    </xf>
    <xf numFmtId="0" fontId="7" fillId="0" borderId="128" xfId="4" applyFont="1" applyBorder="1" applyAlignment="1">
      <alignment horizontal="left" vertical="center"/>
    </xf>
    <xf numFmtId="0" fontId="7" fillId="0" borderId="127" xfId="4" applyFont="1" applyBorder="1" applyAlignment="1">
      <alignment horizontal="left" vertical="center"/>
    </xf>
    <xf numFmtId="0" fontId="7" fillId="0" borderId="177" xfId="4" applyFont="1" applyBorder="1" applyAlignment="1">
      <alignment horizontal="center" vertical="center"/>
    </xf>
    <xf numFmtId="0" fontId="7" fillId="0" borderId="179" xfId="4" applyFont="1" applyBorder="1" applyAlignment="1">
      <alignment horizontal="center" vertical="center"/>
    </xf>
    <xf numFmtId="177" fontId="12" fillId="0" borderId="98" xfId="8" applyNumberFormat="1" applyFont="1" applyBorder="1" applyAlignment="1">
      <alignment vertical="center"/>
    </xf>
    <xf numFmtId="177" fontId="12" fillId="0" borderId="99" xfId="8" applyNumberFormat="1" applyFont="1" applyBorder="1" applyAlignment="1">
      <alignment vertical="center"/>
    </xf>
    <xf numFmtId="177" fontId="12" fillId="0" borderId="101" xfId="8" applyNumberFormat="1" applyFont="1" applyBorder="1" applyAlignment="1">
      <alignment vertical="center"/>
    </xf>
    <xf numFmtId="192" fontId="12" fillId="0" borderId="98" xfId="8" applyNumberFormat="1" applyFont="1" applyBorder="1" applyAlignment="1">
      <alignment vertical="center"/>
    </xf>
    <xf numFmtId="192" fontId="12" fillId="0" borderId="99" xfId="8" applyNumberFormat="1" applyFont="1" applyBorder="1" applyAlignment="1">
      <alignment vertical="center"/>
    </xf>
    <xf numFmtId="192" fontId="12" fillId="0" borderId="101" xfId="8" applyNumberFormat="1" applyFont="1" applyBorder="1" applyAlignment="1">
      <alignment vertical="center"/>
    </xf>
    <xf numFmtId="192" fontId="12" fillId="0" borderId="102" xfId="8" applyNumberFormat="1" applyFont="1" applyBorder="1" applyAlignment="1">
      <alignment vertical="center"/>
    </xf>
    <xf numFmtId="181" fontId="12" fillId="0" borderId="105" xfId="8" applyNumberFormat="1" applyFont="1" applyBorder="1" applyAlignment="1">
      <alignment horizontal="center" vertical="center"/>
    </xf>
    <xf numFmtId="181" fontId="12" fillId="0" borderId="99" xfId="8" applyNumberFormat="1" applyFont="1" applyBorder="1" applyAlignment="1">
      <alignment horizontal="center" vertical="center"/>
    </xf>
    <xf numFmtId="181" fontId="12" fillId="0" borderId="102" xfId="8" applyNumberFormat="1" applyFont="1" applyBorder="1" applyAlignment="1">
      <alignment horizontal="center" vertical="center"/>
    </xf>
    <xf numFmtId="181" fontId="12" fillId="0" borderId="106" xfId="8" applyNumberFormat="1" applyFont="1" applyBorder="1" applyAlignment="1">
      <alignment horizontal="center" vertical="center"/>
    </xf>
    <xf numFmtId="181" fontId="12" fillId="0" borderId="107" xfId="8" applyNumberFormat="1" applyFont="1" applyBorder="1" applyAlignment="1">
      <alignment horizontal="center" vertical="center"/>
    </xf>
    <xf numFmtId="181" fontId="12" fillId="0" borderId="108" xfId="8" applyNumberFormat="1" applyFont="1" applyBorder="1" applyAlignment="1">
      <alignment horizontal="center" vertical="center"/>
    </xf>
    <xf numFmtId="181" fontId="12" fillId="0" borderId="98" xfId="8" applyNumberFormat="1" applyFont="1" applyBorder="1" applyAlignment="1">
      <alignment vertical="center"/>
    </xf>
    <xf numFmtId="181" fontId="12" fillId="0" borderId="99" xfId="8" applyNumberFormat="1" applyFont="1" applyBorder="1" applyAlignment="1">
      <alignment vertical="center"/>
    </xf>
    <xf numFmtId="188" fontId="12" fillId="0" borderId="159" xfId="9" applyNumberFormat="1" applyFont="1" applyFill="1" applyBorder="1" applyAlignment="1">
      <alignment vertical="center"/>
    </xf>
    <xf numFmtId="188" fontId="13" fillId="0" borderId="159" xfId="9" applyNumberFormat="1" applyFont="1" applyFill="1" applyBorder="1" applyAlignment="1">
      <alignment vertical="center"/>
    </xf>
    <xf numFmtId="188" fontId="13" fillId="0" borderId="161" xfId="9" applyNumberFormat="1" applyFont="1" applyFill="1" applyBorder="1" applyAlignment="1">
      <alignment vertical="center"/>
    </xf>
    <xf numFmtId="183" fontId="12" fillId="0" borderId="162" xfId="9" applyNumberFormat="1" applyFont="1" applyFill="1" applyBorder="1" applyAlignment="1">
      <alignment vertical="center"/>
    </xf>
    <xf numFmtId="183" fontId="12" fillId="0" borderId="162" xfId="9" quotePrefix="1" applyNumberFormat="1" applyFont="1" applyFill="1" applyBorder="1" applyAlignment="1">
      <alignment vertical="center"/>
    </xf>
    <xf numFmtId="188" fontId="12" fillId="5" borderId="159" xfId="9" applyNumberFormat="1" applyFont="1" applyFill="1" applyBorder="1" applyAlignment="1">
      <alignment vertical="center"/>
    </xf>
    <xf numFmtId="188" fontId="12" fillId="0" borderId="162" xfId="9" applyNumberFormat="1" applyFont="1" applyFill="1" applyBorder="1" applyAlignment="1">
      <alignment vertical="center"/>
    </xf>
    <xf numFmtId="188" fontId="12" fillId="0" borderId="166" xfId="9" applyNumberFormat="1" applyFont="1" applyFill="1" applyBorder="1" applyAlignment="1">
      <alignment vertical="center"/>
    </xf>
    <xf numFmtId="188" fontId="12" fillId="5" borderId="162" xfId="9" applyNumberFormat="1" applyFont="1" applyFill="1" applyBorder="1" applyAlignment="1">
      <alignment vertical="center"/>
    </xf>
    <xf numFmtId="188" fontId="13" fillId="0" borderId="172" xfId="9" applyNumberFormat="1" applyFont="1" applyFill="1" applyBorder="1" applyAlignment="1">
      <alignment vertical="center"/>
    </xf>
    <xf numFmtId="200" fontId="12" fillId="0" borderId="174" xfId="9" applyNumberFormat="1" applyFont="1" applyFill="1" applyBorder="1" applyAlignment="1">
      <alignment vertical="center"/>
    </xf>
    <xf numFmtId="200" fontId="12" fillId="0" borderId="174" xfId="9" quotePrefix="1" applyNumberFormat="1" applyFont="1" applyFill="1" applyBorder="1" applyAlignment="1">
      <alignment vertical="center"/>
    </xf>
    <xf numFmtId="188" fontId="12" fillId="5" borderId="174" xfId="9" applyNumberFormat="1" applyFont="1" applyFill="1" applyBorder="1" applyAlignment="1">
      <alignment vertical="center"/>
    </xf>
    <xf numFmtId="188" fontId="12" fillId="5" borderId="175" xfId="9" applyNumberFormat="1" applyFont="1" applyFill="1" applyBorder="1" applyAlignment="1">
      <alignment vertical="center"/>
    </xf>
    <xf numFmtId="188" fontId="12" fillId="0" borderId="171" xfId="9" applyNumberFormat="1" applyFont="1" applyFill="1" applyBorder="1" applyAlignment="1">
      <alignment vertical="center"/>
    </xf>
    <xf numFmtId="188" fontId="13" fillId="0" borderId="171" xfId="9" applyNumberFormat="1" applyFont="1" applyFill="1" applyBorder="1" applyAlignment="1">
      <alignment vertical="center"/>
    </xf>
    <xf numFmtId="183" fontId="12" fillId="0" borderId="174" xfId="9" applyNumberFormat="1" applyFont="1" applyFill="1" applyBorder="1" applyAlignment="1">
      <alignment vertical="center"/>
    </xf>
    <xf numFmtId="183" fontId="12" fillId="0" borderId="174" xfId="9" quotePrefix="1" applyNumberFormat="1" applyFont="1" applyFill="1" applyBorder="1" applyAlignment="1">
      <alignment vertical="center"/>
    </xf>
    <xf numFmtId="188" fontId="12" fillId="5" borderId="171" xfId="9" applyNumberFormat="1" applyFont="1" applyFill="1" applyBorder="1" applyAlignment="1">
      <alignment vertical="center"/>
    </xf>
    <xf numFmtId="188" fontId="12" fillId="5" borderId="37" xfId="9" applyNumberFormat="1" applyFont="1" applyFill="1" applyBorder="1" applyAlignment="1">
      <alignment vertical="center"/>
    </xf>
    <xf numFmtId="194" fontId="12" fillId="0" borderId="174" xfId="9" applyNumberFormat="1" applyFont="1" applyFill="1" applyBorder="1" applyAlignment="1">
      <alignment vertical="center"/>
    </xf>
    <xf numFmtId="194" fontId="12" fillId="0" borderId="174" xfId="9" quotePrefix="1" applyNumberFormat="1" applyFont="1" applyFill="1" applyBorder="1" applyAlignment="1">
      <alignment vertical="center"/>
    </xf>
    <xf numFmtId="195" fontId="12" fillId="0" borderId="175" xfId="9" applyNumberFormat="1" applyFont="1" applyFill="1" applyBorder="1" applyAlignment="1">
      <alignment horizontal="right" vertical="center"/>
    </xf>
    <xf numFmtId="195" fontId="13" fillId="0" borderId="176" xfId="9" applyNumberFormat="1" applyFont="1" applyFill="1" applyBorder="1" applyAlignment="1">
      <alignment horizontal="right" vertical="center"/>
    </xf>
    <xf numFmtId="188" fontId="12" fillId="5" borderId="173" xfId="9" applyNumberFormat="1" applyFont="1" applyFill="1" applyBorder="1" applyAlignment="1">
      <alignment vertical="center"/>
    </xf>
    <xf numFmtId="188" fontId="13" fillId="5" borderId="175" xfId="9" applyNumberFormat="1" applyFont="1" applyFill="1" applyBorder="1" applyAlignment="1">
      <alignment vertical="center"/>
    </xf>
    <xf numFmtId="0" fontId="12" fillId="0" borderId="177" xfId="9" applyFont="1" applyFill="1" applyBorder="1" applyAlignment="1">
      <alignment horizontal="center" vertical="center"/>
    </xf>
    <xf numFmtId="0" fontId="13" fillId="0" borderId="178" xfId="9" applyFont="1" applyFill="1" applyBorder="1" applyAlignment="1">
      <alignment vertical="center"/>
    </xf>
    <xf numFmtId="0" fontId="13" fillId="0" borderId="179" xfId="9" applyFont="1" applyFill="1" applyBorder="1" applyAlignment="1">
      <alignment vertical="center"/>
    </xf>
    <xf numFmtId="0" fontId="12" fillId="0" borderId="178" xfId="9" applyFont="1" applyFill="1" applyBorder="1" applyAlignment="1">
      <alignment horizontal="center" vertical="center"/>
    </xf>
    <xf numFmtId="0" fontId="12" fillId="0" borderId="179" xfId="9" applyFont="1" applyFill="1" applyBorder="1" applyAlignment="1">
      <alignment horizontal="center" vertical="center"/>
    </xf>
    <xf numFmtId="0" fontId="12" fillId="0" borderId="73" xfId="9" applyFont="1" applyFill="1" applyBorder="1" applyAlignment="1">
      <alignment horizontal="center" vertical="center"/>
    </xf>
    <xf numFmtId="0" fontId="13" fillId="0" borderId="74" xfId="9" applyFont="1" applyFill="1" applyBorder="1" applyAlignment="1">
      <alignment horizontal="center" vertical="center"/>
    </xf>
    <xf numFmtId="0" fontId="13" fillId="0" borderId="75" xfId="9" applyFont="1" applyFill="1" applyBorder="1" applyAlignment="1">
      <alignment horizontal="center" vertical="center"/>
    </xf>
    <xf numFmtId="0" fontId="12" fillId="5" borderId="76" xfId="9" applyFont="1" applyFill="1" applyBorder="1" applyAlignment="1">
      <alignment vertical="center"/>
    </xf>
    <xf numFmtId="0" fontId="12" fillId="0" borderId="76" xfId="9" quotePrefix="1" applyFont="1" applyFill="1" applyBorder="1" applyAlignment="1">
      <alignment horizontal="right" vertical="center"/>
    </xf>
    <xf numFmtId="0" fontId="12" fillId="0" borderId="76" xfId="9" applyFont="1" applyFill="1" applyBorder="1" applyAlignment="1">
      <alignment horizontal="right" vertical="center"/>
    </xf>
    <xf numFmtId="0" fontId="12" fillId="0" borderId="73" xfId="9" quotePrefix="1" applyFont="1" applyFill="1" applyBorder="1" applyAlignment="1">
      <alignment horizontal="right" vertical="center"/>
    </xf>
    <xf numFmtId="0" fontId="13" fillId="0" borderId="74" xfId="9" applyFont="1" applyFill="1" applyBorder="1" applyAlignment="1">
      <alignment vertical="center"/>
    </xf>
    <xf numFmtId="0" fontId="13" fillId="0" borderId="75" xfId="9" applyFont="1" applyFill="1" applyBorder="1" applyAlignment="1">
      <alignment vertical="center"/>
    </xf>
    <xf numFmtId="183" fontId="12" fillId="0" borderId="76" xfId="9" quotePrefix="1" applyNumberFormat="1" applyFont="1" applyFill="1" applyBorder="1" applyAlignment="1">
      <alignment horizontal="right" vertical="center"/>
    </xf>
    <xf numFmtId="183" fontId="12" fillId="0" borderId="76" xfId="9" applyNumberFormat="1" applyFont="1" applyFill="1" applyBorder="1" applyAlignment="1">
      <alignment horizontal="right" vertical="center"/>
    </xf>
    <xf numFmtId="194" fontId="12" fillId="5" borderId="173" xfId="9" applyNumberFormat="1" applyFont="1" applyFill="1" applyBorder="1" applyAlignment="1">
      <alignment vertical="center"/>
    </xf>
    <xf numFmtId="194" fontId="13" fillId="5" borderId="175" xfId="9" applyNumberFormat="1" applyFont="1" applyFill="1" applyBorder="1" applyAlignment="1">
      <alignment vertical="center"/>
    </xf>
    <xf numFmtId="193" fontId="12" fillId="5" borderId="173" xfId="9" applyNumberFormat="1" applyFont="1" applyFill="1" applyBorder="1" applyAlignment="1">
      <alignment vertical="center"/>
    </xf>
    <xf numFmtId="193" fontId="13" fillId="5" borderId="175" xfId="9" applyNumberFormat="1" applyFont="1" applyFill="1" applyBorder="1" applyAlignment="1">
      <alignment vertical="center"/>
    </xf>
    <xf numFmtId="0" fontId="13" fillId="0" borderId="178" xfId="9" applyFont="1" applyFill="1" applyBorder="1" applyAlignment="1">
      <alignment horizontal="center" vertical="center"/>
    </xf>
    <xf numFmtId="0" fontId="13" fillId="0" borderId="179" xfId="9" applyFont="1" applyFill="1" applyBorder="1" applyAlignment="1">
      <alignment horizontal="center" vertical="center"/>
    </xf>
    <xf numFmtId="0" fontId="13" fillId="0" borderId="11" xfId="9" applyFont="1" applyFill="1" applyBorder="1" applyAlignment="1">
      <alignment horizontal="center" vertical="center"/>
    </xf>
    <xf numFmtId="0" fontId="13" fillId="0" borderId="1" xfId="9" applyFont="1" applyFill="1" applyBorder="1" applyAlignment="1">
      <alignment horizontal="center" vertical="center"/>
    </xf>
    <xf numFmtId="0" fontId="13" fillId="0" borderId="10" xfId="9" applyFont="1" applyFill="1" applyBorder="1" applyAlignment="1">
      <alignment horizontal="center" vertical="center"/>
    </xf>
    <xf numFmtId="0" fontId="12" fillId="0" borderId="65" xfId="9" applyFont="1" applyFill="1" applyBorder="1" applyAlignment="1">
      <alignment horizontal="center" vertical="center"/>
    </xf>
    <xf numFmtId="0" fontId="13" fillId="0" borderId="66" xfId="9" applyFont="1" applyFill="1" applyBorder="1" applyAlignment="1">
      <alignment horizontal="center" vertical="center"/>
    </xf>
    <xf numFmtId="0" fontId="13" fillId="0" borderId="67" xfId="9" applyFont="1" applyFill="1" applyBorder="1" applyAlignment="1">
      <alignment horizontal="center" vertical="center"/>
    </xf>
    <xf numFmtId="0" fontId="12" fillId="5" borderId="68" xfId="9" applyFont="1" applyFill="1" applyBorder="1" applyAlignment="1">
      <alignment vertical="center"/>
    </xf>
    <xf numFmtId="183" fontId="12" fillId="0" borderId="65" xfId="9" quotePrefix="1" applyNumberFormat="1" applyFont="1" applyFill="1" applyBorder="1" applyAlignment="1">
      <alignment horizontal="right" vertical="center"/>
    </xf>
    <xf numFmtId="183" fontId="12" fillId="0" borderId="66" xfId="9" quotePrefix="1" applyNumberFormat="1" applyFont="1" applyFill="1" applyBorder="1" applyAlignment="1">
      <alignment horizontal="right" vertical="center"/>
    </xf>
    <xf numFmtId="183" fontId="12" fillId="0" borderId="67" xfId="9" quotePrefix="1" applyNumberFormat="1" applyFont="1" applyFill="1" applyBorder="1" applyAlignment="1">
      <alignment horizontal="right" vertical="center"/>
    </xf>
    <xf numFmtId="183" fontId="12" fillId="0" borderId="68" xfId="9" applyNumberFormat="1" applyFont="1" applyFill="1" applyBorder="1" applyAlignment="1">
      <alignment vertical="center"/>
    </xf>
    <xf numFmtId="0" fontId="12" fillId="0" borderId="69" xfId="9" applyFont="1" applyFill="1" applyBorder="1" applyAlignment="1">
      <alignment horizontal="center" vertical="center"/>
    </xf>
    <xf numFmtId="0" fontId="13" fillId="0" borderId="70" xfId="9" applyFont="1" applyFill="1" applyBorder="1" applyAlignment="1">
      <alignment horizontal="center" vertical="center"/>
    </xf>
    <xf numFmtId="0" fontId="13" fillId="0" borderId="71" xfId="9" applyFont="1" applyFill="1" applyBorder="1" applyAlignment="1">
      <alignment horizontal="center" vertical="center"/>
    </xf>
    <xf numFmtId="0" fontId="12" fillId="5" borderId="72" xfId="9" applyFont="1" applyFill="1" applyBorder="1" applyAlignment="1">
      <alignment vertical="center"/>
    </xf>
    <xf numFmtId="0" fontId="12" fillId="0" borderId="72" xfId="4" quotePrefix="1" applyFont="1" applyBorder="1" applyAlignment="1">
      <alignment horizontal="right" vertical="center"/>
    </xf>
    <xf numFmtId="0" fontId="12" fillId="0" borderId="72" xfId="4" applyFont="1" applyBorder="1" applyAlignment="1">
      <alignment horizontal="right" vertical="center"/>
    </xf>
    <xf numFmtId="0" fontId="12" fillId="5" borderId="72" xfId="4" quotePrefix="1" applyFont="1" applyFill="1" applyBorder="1" applyAlignment="1">
      <alignment horizontal="right" vertical="center"/>
    </xf>
    <xf numFmtId="0" fontId="12" fillId="5" borderId="72" xfId="4" applyFont="1" applyFill="1" applyBorder="1" applyAlignment="1">
      <alignment horizontal="right" vertical="center"/>
    </xf>
    <xf numFmtId="0" fontId="12" fillId="0" borderId="69" xfId="4" quotePrefix="1" applyFont="1" applyBorder="1" applyAlignment="1">
      <alignment horizontal="right" vertical="center"/>
    </xf>
    <xf numFmtId="0" fontId="13" fillId="0" borderId="70" xfId="4" applyFont="1" applyBorder="1" applyAlignment="1">
      <alignment vertical="center"/>
    </xf>
    <xf numFmtId="0" fontId="13" fillId="0" borderId="71" xfId="4" applyFont="1" applyBorder="1" applyAlignment="1">
      <alignment vertical="center"/>
    </xf>
    <xf numFmtId="183" fontId="12" fillId="5" borderId="72" xfId="9" quotePrefix="1" applyNumberFormat="1" applyFont="1" applyFill="1" applyBorder="1" applyAlignment="1">
      <alignment horizontal="right" vertical="center"/>
    </xf>
    <xf numFmtId="183" fontId="12" fillId="5" borderId="72" xfId="9" applyNumberFormat="1" applyFont="1" applyFill="1" applyBorder="1" applyAlignment="1">
      <alignment horizontal="right" vertical="center"/>
    </xf>
    <xf numFmtId="0" fontId="17" fillId="0" borderId="0" xfId="0" applyFont="1" applyFill="1" applyBorder="1" applyAlignment="1">
      <alignment horizontal="center" wrapText="1"/>
    </xf>
    <xf numFmtId="0" fontId="22" fillId="0" borderId="0" xfId="0" applyFont="1" applyFill="1" applyBorder="1" applyAlignment="1">
      <alignment horizontal="center" vertical="center" wrapText="1"/>
    </xf>
    <xf numFmtId="3" fontId="1" fillId="7" borderId="0" xfId="0" applyNumberFormat="1" applyFont="1" applyFill="1" applyBorder="1" applyAlignment="1">
      <alignment horizontal="center" vertical="center"/>
    </xf>
    <xf numFmtId="3" fontId="22" fillId="0" borderId="0" xfId="0" applyNumberFormat="1" applyFont="1" applyFill="1" applyBorder="1" applyAlignment="1">
      <alignment horizontal="center" wrapText="1"/>
    </xf>
    <xf numFmtId="3" fontId="1" fillId="0" borderId="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90" fontId="1" fillId="2" borderId="1" xfId="0" applyNumberFormat="1" applyFont="1" applyFill="1" applyBorder="1" applyAlignment="1">
      <alignment horizontal="center" vertical="center"/>
    </xf>
    <xf numFmtId="0" fontId="1" fillId="0" borderId="0" xfId="0" applyFont="1" applyAlignment="1">
      <alignment horizontal="center" vertical="center"/>
    </xf>
    <xf numFmtId="179" fontId="1" fillId="2" borderId="42" xfId="0" applyNumberFormat="1" applyFont="1" applyFill="1" applyBorder="1" applyAlignment="1">
      <alignment horizontal="center" vertical="center"/>
    </xf>
    <xf numFmtId="179" fontId="1" fillId="2" borderId="41" xfId="0" applyNumberFormat="1" applyFont="1" applyFill="1" applyBorder="1" applyAlignment="1">
      <alignment horizontal="center" vertical="center"/>
    </xf>
    <xf numFmtId="179" fontId="1" fillId="2" borderId="40" xfId="0" applyNumberFormat="1" applyFont="1" applyFill="1" applyBorder="1" applyAlignment="1">
      <alignment horizontal="center" vertical="center"/>
    </xf>
    <xf numFmtId="0" fontId="1" fillId="0" borderId="0" xfId="0" applyNumberFormat="1" applyFont="1" applyAlignment="1">
      <alignment horizontal="left" vertical="center"/>
    </xf>
    <xf numFmtId="3" fontId="1" fillId="2" borderId="135" xfId="0" applyNumberFormat="1" applyFont="1" applyFill="1" applyBorder="1" applyAlignment="1">
      <alignment horizontal="center" vertical="center"/>
    </xf>
    <xf numFmtId="0" fontId="1" fillId="2" borderId="135" xfId="0" applyFont="1" applyFill="1" applyBorder="1" applyAlignment="1">
      <alignment horizontal="center" vertical="center"/>
    </xf>
    <xf numFmtId="0" fontId="27" fillId="0" borderId="0" xfId="0" applyNumberFormat="1" applyFont="1" applyFill="1" applyBorder="1" applyAlignment="1">
      <alignment horizontal="center" vertical="center" wrapText="1"/>
    </xf>
    <xf numFmtId="0" fontId="1" fillId="7" borderId="0" xfId="0" applyNumberFormat="1" applyFont="1" applyFill="1" applyBorder="1" applyAlignment="1">
      <alignment horizontal="center" vertical="center"/>
    </xf>
    <xf numFmtId="0" fontId="17" fillId="0" borderId="0" xfId="0" applyFont="1" applyBorder="1" applyAlignment="1">
      <alignment horizontal="center" wrapText="1"/>
    </xf>
    <xf numFmtId="0" fontId="29" fillId="0" borderId="0" xfId="0"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3" fillId="0" borderId="88" xfId="8" applyNumberFormat="1" applyFont="1" applyBorder="1" applyAlignment="1">
      <alignment horizontal="right" vertical="center"/>
    </xf>
    <xf numFmtId="0" fontId="3" fillId="0" borderId="0" xfId="8" applyNumberFormat="1" applyFont="1" applyBorder="1" applyAlignment="1">
      <alignment horizontal="right" vertical="center"/>
    </xf>
    <xf numFmtId="3" fontId="1" fillId="9" borderId="0" xfId="0" applyNumberFormat="1" applyFont="1" applyFill="1" applyBorder="1" applyAlignment="1">
      <alignment horizontal="center" vertical="center"/>
    </xf>
    <xf numFmtId="0" fontId="12" fillId="8" borderId="128" xfId="8" applyNumberFormat="1" applyFont="1" applyFill="1" applyBorder="1" applyAlignment="1">
      <alignment horizontal="center" vertical="center"/>
    </xf>
    <xf numFmtId="0" fontId="12" fillId="8" borderId="126" xfId="8" applyNumberFormat="1" applyFont="1" applyFill="1" applyBorder="1" applyAlignment="1">
      <alignment horizontal="center" vertical="center"/>
    </xf>
    <xf numFmtId="0" fontId="12" fillId="8" borderId="127" xfId="8" applyNumberFormat="1" applyFont="1" applyFill="1" applyBorder="1" applyAlignment="1">
      <alignment horizontal="center" vertical="center"/>
    </xf>
    <xf numFmtId="2" fontId="12" fillId="0" borderId="128" xfId="8" applyNumberFormat="1" applyFont="1" applyBorder="1" applyAlignment="1">
      <alignment horizontal="center" vertical="center"/>
    </xf>
    <xf numFmtId="2" fontId="12" fillId="0" borderId="126" xfId="8" applyNumberFormat="1" applyFont="1" applyBorder="1" applyAlignment="1">
      <alignment horizontal="center" vertical="center"/>
    </xf>
    <xf numFmtId="2" fontId="12" fillId="0" borderId="127" xfId="8" applyNumberFormat="1" applyFont="1" applyBorder="1" applyAlignment="1">
      <alignment horizontal="center" vertical="center"/>
    </xf>
    <xf numFmtId="198" fontId="12" fillId="0" borderId="113" xfId="8" applyNumberFormat="1" applyFont="1" applyBorder="1" applyAlignment="1">
      <alignment vertical="center"/>
    </xf>
    <xf numFmtId="198" fontId="12" fillId="0" borderId="112" xfId="8" applyNumberFormat="1" applyFont="1" applyBorder="1" applyAlignment="1">
      <alignment vertical="center"/>
    </xf>
    <xf numFmtId="198" fontId="12" fillId="0" borderId="114" xfId="8" applyNumberFormat="1" applyFont="1" applyBorder="1" applyAlignment="1">
      <alignment vertical="center"/>
    </xf>
    <xf numFmtId="188" fontId="12" fillId="0" borderId="128" xfId="8" applyNumberFormat="1" applyFont="1" applyBorder="1" applyAlignment="1">
      <alignment horizontal="center" vertical="center"/>
    </xf>
    <xf numFmtId="188" fontId="12" fillId="0" borderId="126" xfId="8" applyNumberFormat="1" applyFont="1" applyBorder="1" applyAlignment="1">
      <alignment horizontal="center" vertical="center"/>
    </xf>
    <xf numFmtId="188" fontId="12" fillId="0" borderId="127" xfId="8" applyNumberFormat="1" applyFont="1" applyBorder="1" applyAlignment="1">
      <alignment horizontal="center" vertical="center"/>
    </xf>
    <xf numFmtId="198" fontId="12" fillId="0" borderId="118" xfId="8" applyNumberFormat="1" applyFont="1" applyBorder="1" applyAlignment="1">
      <alignment vertical="center"/>
    </xf>
    <xf numFmtId="0" fontId="12" fillId="5" borderId="131" xfId="8" applyNumberFormat="1" applyFont="1" applyFill="1" applyBorder="1" applyAlignment="1">
      <alignment horizontal="center" vertical="center"/>
    </xf>
    <xf numFmtId="0" fontId="12" fillId="5" borderId="132" xfId="8" applyNumberFormat="1" applyFont="1" applyFill="1" applyBorder="1" applyAlignment="1">
      <alignment horizontal="center" vertical="center"/>
    </xf>
    <xf numFmtId="0" fontId="12" fillId="5" borderId="133" xfId="8" applyNumberFormat="1" applyFont="1" applyFill="1" applyBorder="1" applyAlignment="1">
      <alignment horizontal="center" vertical="center"/>
    </xf>
    <xf numFmtId="0" fontId="12" fillId="5" borderId="129" xfId="8" applyNumberFormat="1" applyFont="1" applyFill="1" applyBorder="1" applyAlignment="1">
      <alignment horizontal="center" vertical="center"/>
    </xf>
    <xf numFmtId="0" fontId="12" fillId="5" borderId="126" xfId="8" applyNumberFormat="1" applyFont="1" applyFill="1" applyBorder="1" applyAlignment="1">
      <alignment horizontal="center" vertical="center"/>
    </xf>
    <xf numFmtId="0" fontId="12" fillId="5" borderId="130" xfId="8" applyNumberFormat="1" applyFont="1" applyFill="1" applyBorder="1" applyAlignment="1">
      <alignment horizontal="center" vertical="center"/>
    </xf>
    <xf numFmtId="0" fontId="12" fillId="8" borderId="87" xfId="8" applyNumberFormat="1" applyFont="1" applyFill="1" applyBorder="1" applyAlignment="1">
      <alignment horizontal="center" vertical="center"/>
    </xf>
    <xf numFmtId="177" fontId="12" fillId="8" borderId="117" xfId="8" applyNumberFormat="1" applyFont="1" applyFill="1" applyBorder="1" applyAlignment="1">
      <alignment vertical="center"/>
    </xf>
    <xf numFmtId="177" fontId="12" fillId="8" borderId="111" xfId="8" applyNumberFormat="1" applyFont="1" applyFill="1" applyBorder="1" applyAlignment="1">
      <alignment vertical="center"/>
    </xf>
    <xf numFmtId="177" fontId="12" fillId="8" borderId="122" xfId="8" applyNumberFormat="1" applyFont="1" applyFill="1" applyBorder="1" applyAlignment="1">
      <alignment vertical="center"/>
    </xf>
    <xf numFmtId="2" fontId="12" fillId="0" borderId="117" xfId="8" applyNumberFormat="1" applyFont="1" applyBorder="1" applyAlignment="1">
      <alignment horizontal="center" vertical="center"/>
    </xf>
    <xf numFmtId="2" fontId="12" fillId="0" borderId="111" xfId="8" applyNumberFormat="1" applyFont="1" applyBorder="1" applyAlignment="1">
      <alignment horizontal="center" vertical="center"/>
    </xf>
    <xf numFmtId="2" fontId="12" fillId="0" borderId="122" xfId="8" applyNumberFormat="1" applyFont="1" applyBorder="1" applyAlignment="1">
      <alignment horizontal="center" vertical="center"/>
    </xf>
    <xf numFmtId="188" fontId="12" fillId="0" borderId="117" xfId="8" applyNumberFormat="1" applyFont="1" applyBorder="1" applyAlignment="1">
      <alignment horizontal="center" vertical="center"/>
    </xf>
    <xf numFmtId="188" fontId="12" fillId="0" borderId="111" xfId="8" applyNumberFormat="1" applyFont="1" applyBorder="1" applyAlignment="1">
      <alignment horizontal="center" vertical="center"/>
    </xf>
    <xf numFmtId="188" fontId="12" fillId="0" borderId="122" xfId="8" applyNumberFormat="1" applyFont="1" applyBorder="1" applyAlignment="1">
      <alignment horizontal="center" vertical="center"/>
    </xf>
    <xf numFmtId="181" fontId="12" fillId="5" borderId="123" xfId="8" applyNumberFormat="1" applyFont="1" applyFill="1" applyBorder="1" applyAlignment="1">
      <alignment horizontal="center" vertical="center"/>
    </xf>
    <xf numFmtId="181" fontId="12" fillId="5" borderId="124" xfId="8" applyNumberFormat="1" applyFont="1" applyFill="1" applyBorder="1" applyAlignment="1">
      <alignment horizontal="center" vertical="center"/>
    </xf>
    <xf numFmtId="181" fontId="12" fillId="5" borderId="125" xfId="8" applyNumberFormat="1" applyFont="1" applyFill="1" applyBorder="1" applyAlignment="1">
      <alignment horizontal="center" vertical="center"/>
    </xf>
    <xf numFmtId="177" fontId="12" fillId="8" borderId="113" xfId="8" applyNumberFormat="1" applyFont="1" applyFill="1" applyBorder="1" applyAlignment="1">
      <alignment vertical="center"/>
    </xf>
    <xf numFmtId="177" fontId="12" fillId="8" borderId="112" xfId="8" applyNumberFormat="1" applyFont="1" applyFill="1" applyBorder="1" applyAlignment="1">
      <alignment vertical="center"/>
    </xf>
    <xf numFmtId="177" fontId="12" fillId="8" borderId="114" xfId="8" applyNumberFormat="1" applyFont="1" applyFill="1" applyBorder="1" applyAlignment="1">
      <alignment vertical="center"/>
    </xf>
    <xf numFmtId="2" fontId="12" fillId="0" borderId="113" xfId="8" applyNumberFormat="1" applyFont="1" applyBorder="1" applyAlignment="1">
      <alignment horizontal="center" vertical="center"/>
    </xf>
    <xf numFmtId="2" fontId="12" fillId="0" borderId="112" xfId="8" applyNumberFormat="1" applyFont="1" applyBorder="1" applyAlignment="1">
      <alignment horizontal="center" vertical="center"/>
    </xf>
    <xf numFmtId="2" fontId="12" fillId="0" borderId="114" xfId="8" applyNumberFormat="1" applyFont="1" applyBorder="1" applyAlignment="1">
      <alignment horizontal="center" vertical="center"/>
    </xf>
    <xf numFmtId="188" fontId="12" fillId="0" borderId="113" xfId="8" applyNumberFormat="1" applyFont="1" applyBorder="1" applyAlignment="1">
      <alignment horizontal="center" vertical="center"/>
    </xf>
    <xf numFmtId="188" fontId="12" fillId="0" borderId="112" xfId="8" applyNumberFormat="1" applyFont="1" applyBorder="1" applyAlignment="1">
      <alignment horizontal="center" vertical="center"/>
    </xf>
    <xf numFmtId="188" fontId="12" fillId="0" borderId="114" xfId="8" applyNumberFormat="1" applyFont="1" applyBorder="1" applyAlignment="1">
      <alignment horizontal="center" vertical="center"/>
    </xf>
    <xf numFmtId="181" fontId="12" fillId="5" borderId="121" xfId="8" applyNumberFormat="1" applyFont="1" applyFill="1" applyBorder="1" applyAlignment="1">
      <alignment horizontal="center" vertical="center"/>
    </xf>
    <xf numFmtId="181" fontId="12" fillId="5" borderId="112" xfId="8" applyNumberFormat="1" applyFont="1" applyFill="1" applyBorder="1" applyAlignment="1">
      <alignment horizontal="center" vertical="center"/>
    </xf>
    <xf numFmtId="181" fontId="12" fillId="5" borderId="118" xfId="8" applyNumberFormat="1" applyFont="1" applyFill="1" applyBorder="1" applyAlignment="1">
      <alignment horizontal="center" vertical="center"/>
    </xf>
    <xf numFmtId="177" fontId="12" fillId="0" borderId="113" xfId="8" applyNumberFormat="1" applyFont="1" applyBorder="1" applyAlignment="1">
      <alignment vertical="center"/>
    </xf>
    <xf numFmtId="177" fontId="12" fillId="0" borderId="112" xfId="8" applyNumberFormat="1" applyFont="1" applyBorder="1" applyAlignment="1">
      <alignment vertical="center"/>
    </xf>
    <xf numFmtId="177" fontId="12" fillId="0" borderId="114" xfId="8" applyNumberFormat="1" applyFont="1" applyBorder="1" applyAlignment="1">
      <alignment vertical="center"/>
    </xf>
    <xf numFmtId="0" fontId="12" fillId="0" borderId="84" xfId="8" applyNumberFormat="1" applyFont="1" applyBorder="1" applyAlignment="1">
      <alignment horizontal="center" vertical="center"/>
    </xf>
    <xf numFmtId="0" fontId="12" fillId="0" borderId="85" xfId="8" applyNumberFormat="1" applyFont="1" applyBorder="1" applyAlignment="1">
      <alignment horizontal="center" vertical="center"/>
    </xf>
    <xf numFmtId="0" fontId="12" fillId="0" borderId="86" xfId="8" applyNumberFormat="1" applyFont="1" applyBorder="1" applyAlignment="1">
      <alignment horizontal="center" vertical="center"/>
    </xf>
    <xf numFmtId="192" fontId="12" fillId="0" borderId="113" xfId="8" applyNumberFormat="1" applyFont="1" applyBorder="1" applyAlignment="1">
      <alignment vertical="center"/>
    </xf>
    <xf numFmtId="192" fontId="12" fillId="0" borderId="112" xfId="8" applyNumberFormat="1" applyFont="1" applyBorder="1" applyAlignment="1">
      <alignment vertical="center"/>
    </xf>
    <xf numFmtId="192" fontId="12" fillId="0" borderId="114" xfId="8" applyNumberFormat="1" applyFont="1" applyBorder="1" applyAlignment="1">
      <alignment vertical="center"/>
    </xf>
    <xf numFmtId="192" fontId="12" fillId="0" borderId="118" xfId="8" applyNumberFormat="1" applyFont="1" applyBorder="1" applyAlignment="1">
      <alignment vertical="center"/>
    </xf>
    <xf numFmtId="0" fontId="12" fillId="0" borderId="113" xfId="8" applyNumberFormat="1" applyFont="1" applyBorder="1" applyAlignment="1">
      <alignment horizontal="center" vertical="center"/>
    </xf>
    <xf numFmtId="0" fontId="12" fillId="0" borderId="112" xfId="8" applyNumberFormat="1" applyFont="1" applyBorder="1" applyAlignment="1">
      <alignment horizontal="center" vertical="center"/>
    </xf>
    <xf numFmtId="0" fontId="12" fillId="0" borderId="114" xfId="8" applyNumberFormat="1" applyFont="1" applyBorder="1" applyAlignment="1">
      <alignment horizontal="center" vertical="center"/>
    </xf>
    <xf numFmtId="0" fontId="12" fillId="0" borderId="0" xfId="8" applyNumberFormat="1" applyFont="1" applyBorder="1" applyAlignment="1">
      <alignment horizontal="center" vertical="center"/>
    </xf>
    <xf numFmtId="177" fontId="12" fillId="0" borderId="1" xfId="8" applyNumberFormat="1" applyFont="1" applyFill="1" applyBorder="1" applyAlignment="1">
      <alignment horizontal="center" vertical="center"/>
    </xf>
    <xf numFmtId="0" fontId="12" fillId="0" borderId="1" xfId="8" applyNumberFormat="1" applyFont="1" applyFill="1" applyBorder="1" applyAlignment="1">
      <alignment horizontal="center" vertical="center"/>
    </xf>
    <xf numFmtId="38" fontId="12" fillId="5" borderId="42" xfId="1" applyFont="1" applyFill="1" applyBorder="1" applyAlignment="1">
      <alignment horizontal="center" vertical="center"/>
    </xf>
    <xf numFmtId="38" fontId="12" fillId="5" borderId="41" xfId="1" applyFont="1" applyFill="1" applyBorder="1" applyAlignment="1">
      <alignment horizontal="center" vertical="center"/>
    </xf>
    <xf numFmtId="38" fontId="12" fillId="5" borderId="40" xfId="1" applyFont="1" applyFill="1" applyBorder="1" applyAlignment="1">
      <alignment horizontal="center" vertical="center"/>
    </xf>
    <xf numFmtId="38" fontId="12" fillId="5" borderId="35" xfId="1" applyFont="1" applyFill="1" applyBorder="1" applyAlignment="1">
      <alignment horizontal="center" vertical="center"/>
    </xf>
    <xf numFmtId="38" fontId="12" fillId="5" borderId="34" xfId="1" applyFont="1" applyFill="1" applyBorder="1" applyAlignment="1">
      <alignment horizontal="center" vertical="center"/>
    </xf>
    <xf numFmtId="38" fontId="12" fillId="5" borderId="2" xfId="1" applyFont="1" applyFill="1" applyBorder="1" applyAlignment="1">
      <alignment horizontal="center" vertical="center"/>
    </xf>
    <xf numFmtId="177" fontId="12" fillId="0" borderId="109" xfId="8" applyNumberFormat="1" applyFont="1" applyBorder="1" applyAlignment="1">
      <alignment horizontal="center" vertical="center"/>
    </xf>
    <xf numFmtId="177" fontId="12" fillId="0" borderId="0" xfId="8" applyNumberFormat="1" applyFont="1" applyBorder="1" applyAlignment="1">
      <alignment horizontal="center" vertical="center"/>
    </xf>
    <xf numFmtId="177" fontId="12" fillId="0" borderId="115" xfId="8" applyNumberFormat="1" applyFont="1" applyFill="1" applyBorder="1" applyAlignment="1">
      <alignment horizontal="center" vertical="center"/>
    </xf>
    <xf numFmtId="0" fontId="12" fillId="0" borderId="115" xfId="8" applyNumberFormat="1" applyFont="1" applyFill="1" applyBorder="1" applyAlignment="1">
      <alignment horizontal="center" vertical="center"/>
    </xf>
    <xf numFmtId="0" fontId="12" fillId="0" borderId="90" xfId="8" applyNumberFormat="1" applyFont="1" applyBorder="1" applyAlignment="1">
      <alignment horizontal="center" vertical="center"/>
    </xf>
    <xf numFmtId="0" fontId="12" fillId="8" borderId="116" xfId="8" applyNumberFormat="1" applyFont="1" applyFill="1" applyBorder="1" applyAlignment="1">
      <alignment horizontal="center" vertical="center"/>
    </xf>
    <xf numFmtId="0" fontId="12" fillId="8" borderId="112" xfId="8" applyNumberFormat="1" applyFont="1" applyFill="1" applyBorder="1" applyAlignment="1">
      <alignment horizontal="center" vertical="center"/>
    </xf>
    <xf numFmtId="0" fontId="12" fillId="0" borderId="28" xfId="8" applyNumberFormat="1" applyFont="1" applyBorder="1" applyAlignment="1">
      <alignment horizontal="center" vertical="center"/>
    </xf>
    <xf numFmtId="181" fontId="12" fillId="0" borderId="0" xfId="8" applyNumberFormat="1" applyFont="1" applyBorder="1" applyAlignment="1">
      <alignment vertical="center"/>
    </xf>
    <xf numFmtId="0" fontId="0" fillId="0" borderId="0" xfId="0" applyFont="1" applyBorder="1" applyAlignment="1">
      <alignment horizontal="center" vertical="center" shrinkToFit="1"/>
    </xf>
    <xf numFmtId="199" fontId="0" fillId="0" borderId="0" xfId="0" applyNumberFormat="1" applyFont="1" applyFill="1" applyBorder="1" applyAlignment="1">
      <alignment vertical="center"/>
    </xf>
    <xf numFmtId="190" fontId="0" fillId="0" borderId="0" xfId="0" applyNumberFormat="1" applyFont="1" applyFill="1" applyBorder="1" applyAlignment="1">
      <alignment horizontal="right"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179" fontId="1" fillId="2" borderId="35" xfId="0" applyNumberFormat="1" applyFont="1" applyFill="1" applyBorder="1" applyAlignment="1">
      <alignment horizontal="center" vertical="center"/>
    </xf>
    <xf numFmtId="179" fontId="1" fillId="2" borderId="34" xfId="0" applyNumberFormat="1" applyFont="1" applyFill="1" applyBorder="1" applyAlignment="1">
      <alignment horizontal="center" vertical="center"/>
    </xf>
    <xf numFmtId="179" fontId="1" fillId="2" borderId="2" xfId="0" applyNumberFormat="1" applyFont="1" applyFill="1" applyBorder="1" applyAlignment="1">
      <alignment horizontal="center" vertical="center"/>
    </xf>
    <xf numFmtId="179" fontId="1" fillId="2" borderId="77" xfId="0" applyNumberFormat="1" applyFont="1" applyFill="1" applyBorder="1" applyAlignment="1">
      <alignment horizontal="right" vertical="center"/>
    </xf>
    <xf numFmtId="179" fontId="1" fillId="2" borderId="139" xfId="0" applyNumberFormat="1" applyFont="1" applyFill="1" applyBorder="1" applyAlignment="1">
      <alignment horizontal="right" vertical="center"/>
    </xf>
    <xf numFmtId="179" fontId="1" fillId="2" borderId="78" xfId="0" applyNumberFormat="1" applyFont="1" applyFill="1" applyBorder="1" applyAlignment="1">
      <alignment horizontal="right" vertical="center"/>
    </xf>
    <xf numFmtId="0" fontId="1" fillId="0" borderId="139" xfId="0" applyFont="1" applyBorder="1" applyAlignment="1">
      <alignment horizontal="left" vertical="center"/>
    </xf>
    <xf numFmtId="0" fontId="1" fillId="4" borderId="128" xfId="0" applyFont="1" applyFill="1" applyBorder="1" applyAlignment="1">
      <alignment horizontal="center" vertical="center"/>
    </xf>
    <xf numFmtId="0" fontId="1" fillId="4" borderId="126" xfId="0" applyFont="1" applyFill="1" applyBorder="1" applyAlignment="1">
      <alignment horizontal="center" vertical="center"/>
    </xf>
    <xf numFmtId="0" fontId="1" fillId="4" borderId="127" xfId="0" applyFont="1" applyFill="1" applyBorder="1" applyAlignment="1">
      <alignment horizontal="center" vertical="center"/>
    </xf>
    <xf numFmtId="190" fontId="1" fillId="0" borderId="139"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1" fillId="0" borderId="139" xfId="0" applyFont="1" applyBorder="1" applyAlignment="1">
      <alignment horizontal="right" vertical="center"/>
    </xf>
    <xf numFmtId="0" fontId="1" fillId="0" borderId="128" xfId="0" applyFont="1" applyBorder="1" applyAlignment="1">
      <alignment horizontal="right" vertical="center"/>
    </xf>
    <xf numFmtId="179" fontId="1" fillId="2" borderId="82" xfId="0" applyNumberFormat="1" applyFont="1" applyFill="1" applyBorder="1" applyAlignment="1">
      <alignment horizontal="right" vertical="center"/>
    </xf>
    <xf numFmtId="179" fontId="1" fillId="2" borderId="91" xfId="0" applyNumberFormat="1" applyFont="1" applyFill="1" applyBorder="1" applyAlignment="1">
      <alignment horizontal="right" vertical="center"/>
    </xf>
    <xf numFmtId="179" fontId="1" fillId="2" borderId="83" xfId="0" applyNumberFormat="1" applyFont="1" applyFill="1" applyBorder="1" applyAlignment="1">
      <alignment horizontal="right" vertical="center"/>
    </xf>
    <xf numFmtId="0" fontId="1" fillId="4" borderId="136" xfId="0" applyFont="1" applyFill="1" applyBorder="1" applyAlignment="1">
      <alignment horizontal="center" vertical="center"/>
    </xf>
    <xf numFmtId="0" fontId="1" fillId="4" borderId="135" xfId="0" applyFont="1" applyFill="1" applyBorder="1" applyAlignment="1">
      <alignment horizontal="center" vertical="center"/>
    </xf>
    <xf numFmtId="3" fontId="1" fillId="0" borderId="139" xfId="0" applyNumberFormat="1" applyFont="1" applyBorder="1" applyAlignment="1">
      <alignment horizontal="right" vertical="center"/>
    </xf>
    <xf numFmtId="0" fontId="1" fillId="0" borderId="79"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77" xfId="0" applyFont="1" applyBorder="1" applyAlignment="1">
      <alignment horizontal="center" vertical="center"/>
    </xf>
    <xf numFmtId="0" fontId="1" fillId="0" borderId="139" xfId="0" applyFont="1" applyBorder="1" applyAlignment="1">
      <alignment horizontal="center" vertical="center"/>
    </xf>
    <xf numFmtId="0" fontId="1" fillId="0" borderId="78" xfId="0" applyFont="1" applyBorder="1" applyAlignment="1">
      <alignment horizontal="center" vertical="center"/>
    </xf>
    <xf numFmtId="0" fontId="1" fillId="0" borderId="128" xfId="0" applyFont="1" applyBorder="1" applyAlignment="1">
      <alignment horizontal="center" vertical="center"/>
    </xf>
    <xf numFmtId="0" fontId="1" fillId="0" borderId="126" xfId="0" applyFont="1" applyBorder="1" applyAlignment="1">
      <alignment horizontal="center" vertical="center"/>
    </xf>
    <xf numFmtId="0" fontId="1" fillId="0" borderId="127" xfId="0" applyFont="1" applyBorder="1" applyAlignment="1">
      <alignment horizontal="center" vertical="center"/>
    </xf>
    <xf numFmtId="0" fontId="1" fillId="0" borderId="9" xfId="0" applyFont="1" applyBorder="1" applyAlignment="1">
      <alignment horizontal="left" vertical="center"/>
    </xf>
    <xf numFmtId="190" fontId="1" fillId="0" borderId="16" xfId="0" applyNumberFormat="1" applyFont="1" applyBorder="1" applyAlignment="1">
      <alignment horizontal="right" vertical="center"/>
    </xf>
    <xf numFmtId="0" fontId="1" fillId="0" borderId="16" xfId="0" applyFont="1" applyBorder="1" applyAlignment="1">
      <alignment horizontal="center" vertical="center"/>
    </xf>
    <xf numFmtId="0" fontId="1" fillId="0" borderId="52" xfId="0" applyFont="1" applyBorder="1" applyAlignment="1">
      <alignment horizontal="center" vertical="center"/>
    </xf>
    <xf numFmtId="0" fontId="1" fillId="0" borderId="0" xfId="0" applyNumberFormat="1" applyFont="1" applyBorder="1" applyAlignment="1">
      <alignment horizontal="center" vertical="center"/>
    </xf>
    <xf numFmtId="0" fontId="1" fillId="0" borderId="136" xfId="0" applyFont="1" applyBorder="1" applyAlignment="1">
      <alignment horizontal="center" vertical="center"/>
    </xf>
    <xf numFmtId="0" fontId="1" fillId="0" borderId="135"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39" xfId="0" applyFont="1" applyBorder="1" applyAlignment="1">
      <alignment horizontal="center" vertical="center" wrapText="1"/>
    </xf>
    <xf numFmtId="3" fontId="1" fillId="4" borderId="1" xfId="0" applyNumberFormat="1" applyFont="1" applyFill="1" applyBorder="1" applyAlignment="1">
      <alignment horizontal="center" vertical="center"/>
    </xf>
    <xf numFmtId="0" fontId="1" fillId="0" borderId="0" xfId="0" applyNumberFormat="1" applyFont="1" applyAlignment="1">
      <alignment horizontal="center" vertical="center"/>
    </xf>
    <xf numFmtId="3" fontId="1" fillId="2" borderId="0" xfId="0" applyNumberFormat="1" applyFont="1" applyFill="1" applyBorder="1" applyAlignment="1">
      <alignment horizontal="center" vertical="center"/>
    </xf>
    <xf numFmtId="0" fontId="1" fillId="0" borderId="139" xfId="0" applyFont="1" applyBorder="1" applyAlignment="1">
      <alignment horizontal="center" vertical="center" shrinkToFit="1"/>
    </xf>
    <xf numFmtId="0" fontId="1" fillId="4" borderId="139" xfId="0" applyFont="1" applyFill="1" applyBorder="1" applyAlignment="1">
      <alignment horizontal="center" vertical="center" shrinkToFit="1"/>
    </xf>
    <xf numFmtId="0" fontId="1" fillId="0" borderId="16" xfId="0" applyFont="1" applyBorder="1" applyAlignment="1">
      <alignment horizontal="center" vertical="center" shrinkToFit="1"/>
    </xf>
    <xf numFmtId="179" fontId="1" fillId="0" borderId="139" xfId="0" applyNumberFormat="1" applyFont="1" applyBorder="1" applyAlignment="1">
      <alignment horizontal="center" vertical="center" shrinkToFit="1"/>
    </xf>
    <xf numFmtId="177" fontId="1" fillId="2" borderId="128" xfId="0" applyNumberFormat="1" applyFont="1" applyFill="1" applyBorder="1" applyAlignment="1">
      <alignment vertical="center" shrinkToFit="1"/>
    </xf>
    <xf numFmtId="177" fontId="1" fillId="2" borderId="126" xfId="0" applyNumberFormat="1" applyFont="1" applyFill="1" applyBorder="1" applyAlignment="1">
      <alignment vertical="center" shrinkToFit="1"/>
    </xf>
    <xf numFmtId="177" fontId="1" fillId="2" borderId="127" xfId="0" applyNumberFormat="1" applyFont="1" applyFill="1" applyBorder="1" applyAlignment="1">
      <alignment vertical="center" shrinkToFit="1"/>
    </xf>
    <xf numFmtId="177" fontId="1" fillId="2" borderId="135" xfId="0" applyNumberFormat="1" applyFont="1" applyFill="1" applyBorder="1" applyAlignment="1">
      <alignment horizontal="center" vertical="center"/>
    </xf>
    <xf numFmtId="179" fontId="1" fillId="0" borderId="138" xfId="0" applyNumberFormat="1" applyFont="1" applyBorder="1" applyAlignment="1">
      <alignment horizontal="center" vertical="center" shrinkToFit="1"/>
    </xf>
    <xf numFmtId="177" fontId="1" fillId="2" borderId="92" xfId="0" applyNumberFormat="1" applyFont="1" applyFill="1" applyBorder="1" applyAlignment="1">
      <alignment vertical="center" shrinkToFit="1"/>
    </xf>
    <xf numFmtId="177" fontId="1" fillId="2" borderId="51" xfId="0" applyNumberFormat="1" applyFont="1" applyFill="1" applyBorder="1" applyAlignment="1">
      <alignment vertical="center" shrinkToFit="1"/>
    </xf>
    <xf numFmtId="177" fontId="1" fillId="2" borderId="93" xfId="0" applyNumberFormat="1" applyFont="1" applyFill="1" applyBorder="1" applyAlignment="1">
      <alignment vertical="center" shrinkToFit="1"/>
    </xf>
    <xf numFmtId="0" fontId="1" fillId="0" borderId="42" xfId="0" applyFont="1" applyBorder="1" applyAlignment="1">
      <alignment horizontal="center" vertical="center" wrapText="1" shrinkToFit="1"/>
    </xf>
    <xf numFmtId="0" fontId="1" fillId="0" borderId="41"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2" xfId="0" applyFont="1" applyBorder="1" applyAlignment="1">
      <alignment horizontal="center" vertical="center" shrinkToFit="1"/>
    </xf>
    <xf numFmtId="180" fontId="1" fillId="2" borderId="35" xfId="0" applyNumberFormat="1" applyFont="1" applyFill="1" applyBorder="1" applyAlignment="1">
      <alignment horizontal="right" vertical="center" shrinkToFit="1"/>
    </xf>
    <xf numFmtId="180" fontId="1" fillId="2" borderId="34" xfId="0" applyNumberFormat="1" applyFont="1" applyFill="1" applyBorder="1" applyAlignment="1">
      <alignment horizontal="right" vertical="center" shrinkToFit="1"/>
    </xf>
    <xf numFmtId="180" fontId="1" fillId="2" borderId="2" xfId="0" applyNumberFormat="1" applyFont="1" applyFill="1" applyBorder="1" applyAlignment="1">
      <alignment horizontal="right" vertical="center" shrinkToFit="1"/>
    </xf>
    <xf numFmtId="179" fontId="1" fillId="5" borderId="139" xfId="0" applyNumberFormat="1" applyFont="1" applyFill="1" applyBorder="1" applyAlignment="1">
      <alignment horizontal="center" vertical="center" shrinkToFit="1"/>
    </xf>
    <xf numFmtId="179" fontId="1" fillId="2" borderId="139" xfId="0" applyNumberFormat="1" applyFont="1" applyFill="1" applyBorder="1" applyAlignment="1">
      <alignment horizontal="center" vertical="center" shrinkToFit="1"/>
    </xf>
    <xf numFmtId="0" fontId="1" fillId="2" borderId="139" xfId="0" applyFont="1" applyFill="1" applyBorder="1" applyAlignment="1">
      <alignment horizontal="center" vertical="center" shrinkToFit="1"/>
    </xf>
    <xf numFmtId="0" fontId="16" fillId="0" borderId="139" xfId="0" applyFont="1" applyBorder="1" applyAlignment="1">
      <alignment horizontal="center" vertical="center"/>
    </xf>
    <xf numFmtId="0" fontId="16" fillId="0" borderId="1" xfId="0" applyFont="1" applyBorder="1" applyAlignment="1">
      <alignment horizontal="center" vertical="center"/>
    </xf>
    <xf numFmtId="0" fontId="0" fillId="0" borderId="136" xfId="0" applyFont="1" applyBorder="1" applyAlignment="1">
      <alignment horizontal="center" vertical="center" shrinkToFit="1"/>
    </xf>
    <xf numFmtId="0" fontId="1" fillId="0" borderId="135" xfId="0" applyFont="1" applyBorder="1" applyAlignment="1">
      <alignment horizontal="center" vertical="center" shrinkToFit="1"/>
    </xf>
    <xf numFmtId="0" fontId="1" fillId="0" borderId="137" xfId="0" applyFont="1" applyBorder="1" applyAlignment="1">
      <alignment horizontal="center" vertical="center" shrinkToFit="1"/>
    </xf>
    <xf numFmtId="0" fontId="1" fillId="0" borderId="13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128" xfId="4" applyFont="1" applyBorder="1" applyAlignment="1">
      <alignment horizontal="center" vertical="center" shrinkToFit="1"/>
    </xf>
    <xf numFmtId="0" fontId="6" fillId="0" borderId="126" xfId="4" applyFont="1" applyBorder="1" applyAlignment="1">
      <alignment horizontal="center" vertical="center" shrinkToFit="1"/>
    </xf>
    <xf numFmtId="0" fontId="6" fillId="0" borderId="127" xfId="4" applyFont="1" applyBorder="1" applyAlignment="1">
      <alignment horizontal="center" vertical="center" shrinkToFit="1"/>
    </xf>
    <xf numFmtId="177" fontId="6" fillId="0" borderId="1" xfId="4" applyNumberFormat="1" applyFont="1" applyBorder="1" applyAlignment="1">
      <alignment horizontal="center" vertical="center"/>
    </xf>
    <xf numFmtId="0" fontId="7" fillId="5" borderId="128" xfId="4" applyFont="1" applyFill="1" applyBorder="1" applyAlignment="1">
      <alignment horizontal="center" vertical="center"/>
    </xf>
    <xf numFmtId="0" fontId="7" fillId="5" borderId="127" xfId="4" applyFont="1" applyFill="1" applyBorder="1" applyAlignment="1">
      <alignment horizontal="center" vertical="center"/>
    </xf>
    <xf numFmtId="0" fontId="6" fillId="0" borderId="36" xfId="4" applyFont="1" applyBorder="1" applyAlignment="1">
      <alignment horizontal="center" vertical="center" shrinkToFit="1"/>
    </xf>
    <xf numFmtId="0" fontId="26" fillId="0" borderId="42" xfId="4" applyFont="1" applyFill="1" applyBorder="1" applyAlignment="1">
      <alignment horizontal="center" vertical="center"/>
    </xf>
    <xf numFmtId="0" fontId="26" fillId="0" borderId="40" xfId="4" applyFont="1" applyFill="1" applyBorder="1" applyAlignment="1">
      <alignment horizontal="center" vertical="center"/>
    </xf>
    <xf numFmtId="0" fontId="6" fillId="0" borderId="1" xfId="4" applyFont="1" applyBorder="1" applyAlignment="1">
      <alignment horizontal="center" vertical="center" shrinkToFit="1"/>
    </xf>
    <xf numFmtId="180" fontId="6" fillId="0" borderId="127" xfId="4" applyNumberFormat="1" applyFont="1" applyBorder="1" applyAlignment="1">
      <alignment horizontal="center" vertical="center" shrinkToFit="1"/>
    </xf>
    <xf numFmtId="176" fontId="26" fillId="0" borderId="9" xfId="4" applyNumberFormat="1" applyFont="1" applyBorder="1" applyAlignment="1">
      <alignment horizontal="center" vertical="center"/>
    </xf>
    <xf numFmtId="176" fontId="26" fillId="0" borderId="138" xfId="4" applyNumberFormat="1" applyFont="1" applyBorder="1">
      <alignment vertical="center"/>
    </xf>
    <xf numFmtId="3" fontId="1" fillId="2" borderId="49" xfId="0" applyNumberFormat="1" applyFont="1" applyFill="1" applyBorder="1" applyAlignment="1">
      <alignment horizontal="center" vertical="center"/>
    </xf>
    <xf numFmtId="3" fontId="1" fillId="2" borderId="50" xfId="0" applyNumberFormat="1" applyFont="1" applyFill="1" applyBorder="1" applyAlignment="1">
      <alignment horizontal="center" vertical="center"/>
    </xf>
    <xf numFmtId="3" fontId="1" fillId="2" borderId="48" xfId="0" applyNumberFormat="1" applyFont="1" applyFill="1" applyBorder="1" applyAlignment="1">
      <alignment horizontal="center" vertical="center"/>
    </xf>
  </cellXfs>
  <cellStyles count="15">
    <cellStyle name="桁区切り" xfId="1" builtinId="6"/>
    <cellStyle name="桁区切り 2" xfId="2" xr:uid="{00000000-0005-0000-0000-000001000000}"/>
    <cellStyle name="通貨 2" xfId="3" xr:uid="{00000000-0005-0000-0000-000002000000}"/>
    <cellStyle name="通貨 2 2" xfId="11" xr:uid="{00000000-0005-0000-0000-000003000000}"/>
    <cellStyle name="通貨 2 2 2" xfId="13" xr:uid="{00000000-0005-0000-0000-000004000000}"/>
    <cellStyle name="通貨 2 3" xfId="12" xr:uid="{00000000-0005-0000-0000-000005000000}"/>
    <cellStyle name="標準" xfId="0" builtinId="0"/>
    <cellStyle name="標準 2" xfId="4" xr:uid="{00000000-0005-0000-0000-000007000000}"/>
    <cellStyle name="標準 2 2" xfId="5" xr:uid="{00000000-0005-0000-0000-000008000000}"/>
    <cellStyle name="標準 2 3" xfId="6" xr:uid="{00000000-0005-0000-0000-000009000000}"/>
    <cellStyle name="標準 2 4" xfId="7" xr:uid="{00000000-0005-0000-0000-00000A000000}"/>
    <cellStyle name="標準 3" xfId="14" xr:uid="{00000000-0005-0000-0000-00000B000000}"/>
    <cellStyle name="標準_190711正誤（地下鉄）　⑲地域振興費（県分）★算出資料★（事業費補正）" xfId="8" xr:uid="{00000000-0005-0000-0000-00000C000000}"/>
    <cellStyle name="標準_⑳地域振興費（事業費補正）・小比類巻" xfId="9" xr:uid="{00000000-0005-0000-0000-00000D000000}"/>
    <cellStyle name="標準_H20参考資料 標準財政規模" xfId="10" xr:uid="{00000000-0005-0000-0000-00000E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a:extLst>
            <a:ext uri="{FF2B5EF4-FFF2-40B4-BE49-F238E27FC236}">
              <a16:creationId xmlns:a16="http://schemas.microsoft.com/office/drawing/2014/main" id="{00000000-0008-0000-0100-000003000000}"/>
            </a:ext>
          </a:extLst>
        </xdr:cNvPr>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a:extLst>
            <a:ext uri="{FF2B5EF4-FFF2-40B4-BE49-F238E27FC236}">
              <a16:creationId xmlns:a16="http://schemas.microsoft.com/office/drawing/2014/main" id="{00000000-0008-0000-0100-000004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a:extLst>
            <a:ext uri="{FF2B5EF4-FFF2-40B4-BE49-F238E27FC236}">
              <a16:creationId xmlns:a16="http://schemas.microsoft.com/office/drawing/2014/main" id="{00000000-0008-0000-0100-000007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a:extLst>
            <a:ext uri="{FF2B5EF4-FFF2-40B4-BE49-F238E27FC236}">
              <a16:creationId xmlns:a16="http://schemas.microsoft.com/office/drawing/2014/main" id="{00000000-0008-0000-0C00-000056680900}"/>
            </a:ext>
          </a:extLst>
        </xdr:cNvPr>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a:extLst>
            <a:ext uri="{FF2B5EF4-FFF2-40B4-BE49-F238E27FC236}">
              <a16:creationId xmlns:a16="http://schemas.microsoft.com/office/drawing/2014/main" id="{00000000-0008-0000-0C00-000057680900}"/>
            </a:ext>
          </a:extLst>
        </xdr:cNvPr>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a:extLst>
            <a:ext uri="{FF2B5EF4-FFF2-40B4-BE49-F238E27FC236}">
              <a16:creationId xmlns:a16="http://schemas.microsoft.com/office/drawing/2014/main" id="{00000000-0008-0000-0C00-000058680900}"/>
            </a:ext>
          </a:extLst>
        </xdr:cNvPr>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a:extLst>
            <a:ext uri="{FF2B5EF4-FFF2-40B4-BE49-F238E27FC236}">
              <a16:creationId xmlns:a16="http://schemas.microsoft.com/office/drawing/2014/main" id="{00000000-0008-0000-0C00-000059680900}"/>
            </a:ext>
          </a:extLst>
        </xdr:cNvPr>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a:extLst>
            <a:ext uri="{FF2B5EF4-FFF2-40B4-BE49-F238E27FC236}">
              <a16:creationId xmlns:a16="http://schemas.microsoft.com/office/drawing/2014/main" id="{00000000-0008-0000-0C00-00005A680900}"/>
            </a:ext>
          </a:extLst>
        </xdr:cNvPr>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a:extLst>
            <a:ext uri="{FF2B5EF4-FFF2-40B4-BE49-F238E27FC236}">
              <a16:creationId xmlns:a16="http://schemas.microsoft.com/office/drawing/2014/main" id="{00000000-0008-0000-0C00-00005B680900}"/>
            </a:ext>
          </a:extLst>
        </xdr:cNvPr>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a:extLst>
            <a:ext uri="{FF2B5EF4-FFF2-40B4-BE49-F238E27FC236}">
              <a16:creationId xmlns:a16="http://schemas.microsoft.com/office/drawing/2014/main" id="{00000000-0008-0000-0C00-00005C680900}"/>
            </a:ext>
          </a:extLst>
        </xdr:cNvPr>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a:extLst>
            <a:ext uri="{FF2B5EF4-FFF2-40B4-BE49-F238E27FC236}">
              <a16:creationId xmlns:a16="http://schemas.microsoft.com/office/drawing/2014/main" id="{00000000-0008-0000-0C00-00005D680900}"/>
            </a:ext>
          </a:extLst>
        </xdr:cNvPr>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a:extLst>
            <a:ext uri="{FF2B5EF4-FFF2-40B4-BE49-F238E27FC236}">
              <a16:creationId xmlns:a16="http://schemas.microsoft.com/office/drawing/2014/main" id="{00000000-0008-0000-0C00-00005F680900}"/>
            </a:ext>
          </a:extLst>
        </xdr:cNvPr>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a:extLst>
            <a:ext uri="{FF2B5EF4-FFF2-40B4-BE49-F238E27FC236}">
              <a16:creationId xmlns:a16="http://schemas.microsoft.com/office/drawing/2014/main" id="{00000000-0008-0000-0C00-000060680900}"/>
            </a:ext>
          </a:extLst>
        </xdr:cNvPr>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a:extLst>
            <a:ext uri="{FF2B5EF4-FFF2-40B4-BE49-F238E27FC236}">
              <a16:creationId xmlns:a16="http://schemas.microsoft.com/office/drawing/2014/main" id="{00000000-0008-0000-0C00-000061680900}"/>
            </a:ext>
          </a:extLst>
        </xdr:cNvPr>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a:extLst>
            <a:ext uri="{FF2B5EF4-FFF2-40B4-BE49-F238E27FC236}">
              <a16:creationId xmlns:a16="http://schemas.microsoft.com/office/drawing/2014/main" id="{00000000-0008-0000-0C00-000062680900}"/>
            </a:ext>
          </a:extLst>
        </xdr:cNvPr>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a:extLst>
            <a:ext uri="{FF2B5EF4-FFF2-40B4-BE49-F238E27FC236}">
              <a16:creationId xmlns:a16="http://schemas.microsoft.com/office/drawing/2014/main" id="{00000000-0008-0000-0C00-000063680900}"/>
            </a:ext>
          </a:extLst>
        </xdr:cNvPr>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a:extLst>
            <a:ext uri="{FF2B5EF4-FFF2-40B4-BE49-F238E27FC236}">
              <a16:creationId xmlns:a16="http://schemas.microsoft.com/office/drawing/2014/main" id="{00000000-0008-0000-0C00-000064680900}"/>
            </a:ext>
          </a:extLst>
        </xdr:cNvPr>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a:extLst>
            <a:ext uri="{FF2B5EF4-FFF2-40B4-BE49-F238E27FC236}">
              <a16:creationId xmlns:a16="http://schemas.microsoft.com/office/drawing/2014/main" id="{00000000-0008-0000-0C00-000065680900}"/>
            </a:ext>
          </a:extLst>
        </xdr:cNvPr>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a:extLst>
            <a:ext uri="{FF2B5EF4-FFF2-40B4-BE49-F238E27FC236}">
              <a16:creationId xmlns:a16="http://schemas.microsoft.com/office/drawing/2014/main" id="{00000000-0008-0000-0C00-000066680900}"/>
            </a:ext>
          </a:extLst>
        </xdr:cNvPr>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a:extLst>
            <a:ext uri="{FF2B5EF4-FFF2-40B4-BE49-F238E27FC236}">
              <a16:creationId xmlns:a16="http://schemas.microsoft.com/office/drawing/2014/main" id="{00000000-0008-0000-0C00-00009C680900}"/>
            </a:ext>
          </a:extLst>
        </xdr:cNvPr>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a:extLst>
            <a:ext uri="{FF2B5EF4-FFF2-40B4-BE49-F238E27FC236}">
              <a16:creationId xmlns:a16="http://schemas.microsoft.com/office/drawing/2014/main" id="{00000000-0008-0000-0C00-00009D680900}"/>
            </a:ext>
          </a:extLst>
        </xdr:cNvPr>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a:extLst>
            <a:ext uri="{FF2B5EF4-FFF2-40B4-BE49-F238E27FC236}">
              <a16:creationId xmlns:a16="http://schemas.microsoft.com/office/drawing/2014/main" id="{00000000-0008-0000-0C00-00009E680900}"/>
            </a:ext>
          </a:extLst>
        </xdr:cNvPr>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a:extLst>
            <a:ext uri="{FF2B5EF4-FFF2-40B4-BE49-F238E27FC236}">
              <a16:creationId xmlns:a16="http://schemas.microsoft.com/office/drawing/2014/main" id="{00000000-0008-0000-0C00-00009F680900}"/>
            </a:ext>
          </a:extLst>
        </xdr:cNvPr>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a:extLst>
            <a:ext uri="{FF2B5EF4-FFF2-40B4-BE49-F238E27FC236}">
              <a16:creationId xmlns:a16="http://schemas.microsoft.com/office/drawing/2014/main" id="{00000000-0008-0000-0C00-0000A0680900}"/>
            </a:ext>
          </a:extLst>
        </xdr:cNvPr>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a:extLst>
            <a:ext uri="{FF2B5EF4-FFF2-40B4-BE49-F238E27FC236}">
              <a16:creationId xmlns:a16="http://schemas.microsoft.com/office/drawing/2014/main" id="{00000000-0008-0000-0C00-0000A1680900}"/>
            </a:ext>
          </a:extLst>
        </xdr:cNvPr>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a:extLst>
            <a:ext uri="{FF2B5EF4-FFF2-40B4-BE49-F238E27FC236}">
              <a16:creationId xmlns:a16="http://schemas.microsoft.com/office/drawing/2014/main" id="{00000000-0008-0000-1200-000004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a:extLst>
            <a:ext uri="{FF2B5EF4-FFF2-40B4-BE49-F238E27FC236}">
              <a16:creationId xmlns:a16="http://schemas.microsoft.com/office/drawing/2014/main" id="{00000000-0008-0000-1200-000006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a:extLst>
            <a:ext uri="{FF2B5EF4-FFF2-40B4-BE49-F238E27FC236}">
              <a16:creationId xmlns:a16="http://schemas.microsoft.com/office/drawing/2014/main" id="{00000000-0008-0000-1200-000007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a:extLst>
            <a:ext uri="{FF2B5EF4-FFF2-40B4-BE49-F238E27FC236}">
              <a16:creationId xmlns:a16="http://schemas.microsoft.com/office/drawing/2014/main" id="{00000000-0008-0000-1200-000008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a:extLst>
            <a:ext uri="{FF2B5EF4-FFF2-40B4-BE49-F238E27FC236}">
              <a16:creationId xmlns:a16="http://schemas.microsoft.com/office/drawing/2014/main" id="{00000000-0008-0000-1200-000009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a:extLst>
            <a:ext uri="{FF2B5EF4-FFF2-40B4-BE49-F238E27FC236}">
              <a16:creationId xmlns:a16="http://schemas.microsoft.com/office/drawing/2014/main" id="{00000000-0008-0000-1300-000002000000}"/>
            </a:ext>
          </a:extLst>
        </xdr:cNvPr>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a:extLst>
            <a:ext uri="{FF2B5EF4-FFF2-40B4-BE49-F238E27FC236}">
              <a16:creationId xmlns:a16="http://schemas.microsoft.com/office/drawing/2014/main" id="{00000000-0008-0000-1300-000003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a:extLst>
            <a:ext uri="{FF2B5EF4-FFF2-40B4-BE49-F238E27FC236}">
              <a16:creationId xmlns:a16="http://schemas.microsoft.com/office/drawing/2014/main" id="{00000000-0008-0000-1300-000004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a:extLst>
            <a:ext uri="{FF2B5EF4-FFF2-40B4-BE49-F238E27FC236}">
              <a16:creationId xmlns:a16="http://schemas.microsoft.com/office/drawing/2014/main" id="{00000000-0008-0000-1300-000005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a:extLst>
            <a:ext uri="{FF2B5EF4-FFF2-40B4-BE49-F238E27FC236}">
              <a16:creationId xmlns:a16="http://schemas.microsoft.com/office/drawing/2014/main" id="{00000000-0008-0000-1300-000006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a:extLst>
            <a:ext uri="{FF2B5EF4-FFF2-40B4-BE49-F238E27FC236}">
              <a16:creationId xmlns:a16="http://schemas.microsoft.com/office/drawing/2014/main" id="{00000000-0008-0000-1300-000007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a:extLst>
            <a:ext uri="{FF2B5EF4-FFF2-40B4-BE49-F238E27FC236}">
              <a16:creationId xmlns:a16="http://schemas.microsoft.com/office/drawing/2014/main" id="{00000000-0008-0000-1300-000008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a:extLst>
            <a:ext uri="{FF2B5EF4-FFF2-40B4-BE49-F238E27FC236}">
              <a16:creationId xmlns:a16="http://schemas.microsoft.com/office/drawing/2014/main" id="{00000000-0008-0000-1300-000009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a:extLst>
            <a:ext uri="{FF2B5EF4-FFF2-40B4-BE49-F238E27FC236}">
              <a16:creationId xmlns:a16="http://schemas.microsoft.com/office/drawing/2014/main" id="{00000000-0008-0000-1300-00000A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30</xdr:row>
      <xdr:rowOff>0</xdr:rowOff>
    </xdr:from>
    <xdr:to>
      <xdr:col>23</xdr:col>
      <xdr:colOff>0</xdr:colOff>
      <xdr:row>31</xdr:row>
      <xdr:rowOff>0</xdr:rowOff>
    </xdr:to>
    <xdr:sp macro="" textlink="">
      <xdr:nvSpPr>
        <xdr:cNvPr id="11" name="Line 16">
          <a:extLst>
            <a:ext uri="{FF2B5EF4-FFF2-40B4-BE49-F238E27FC236}">
              <a16:creationId xmlns:a16="http://schemas.microsoft.com/office/drawing/2014/main" id="{00000000-0008-0000-1300-00000B000000}"/>
            </a:ext>
          </a:extLst>
        </xdr:cNvPr>
        <xdr:cNvSpPr>
          <a:spLocks noChangeShapeType="1"/>
        </xdr:cNvSpPr>
      </xdr:nvSpPr>
      <xdr:spPr bwMode="auto">
        <a:xfrm>
          <a:off x="1974850" y="842645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a:extLst>
            <a:ext uri="{FF2B5EF4-FFF2-40B4-BE49-F238E27FC236}">
              <a16:creationId xmlns:a16="http://schemas.microsoft.com/office/drawing/2014/main" id="{00000000-0008-0000-1400-000005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a:extLst>
            <a:ext uri="{FF2B5EF4-FFF2-40B4-BE49-F238E27FC236}">
              <a16:creationId xmlns:a16="http://schemas.microsoft.com/office/drawing/2014/main" id="{00000000-0008-0000-1400-000006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a:extLst>
            <a:ext uri="{FF2B5EF4-FFF2-40B4-BE49-F238E27FC236}">
              <a16:creationId xmlns:a16="http://schemas.microsoft.com/office/drawing/2014/main" id="{00000000-0008-0000-1400-000007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a:extLst>
            <a:ext uri="{FF2B5EF4-FFF2-40B4-BE49-F238E27FC236}">
              <a16:creationId xmlns:a16="http://schemas.microsoft.com/office/drawing/2014/main" id="{00000000-0008-0000-1400-000008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a:extLst>
            <a:ext uri="{FF2B5EF4-FFF2-40B4-BE49-F238E27FC236}">
              <a16:creationId xmlns:a16="http://schemas.microsoft.com/office/drawing/2014/main" id="{00000000-0008-0000-1400-000009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1500-000002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a:extLst>
            <a:ext uri="{FF2B5EF4-FFF2-40B4-BE49-F238E27FC236}">
              <a16:creationId xmlns:a16="http://schemas.microsoft.com/office/drawing/2014/main" id="{00000000-0008-0000-1500-000003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a:extLst>
            <a:ext uri="{FF2B5EF4-FFF2-40B4-BE49-F238E27FC236}">
              <a16:creationId xmlns:a16="http://schemas.microsoft.com/office/drawing/2014/main" id="{00000000-0008-0000-1500-000004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1500-000005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a:extLst>
            <a:ext uri="{FF2B5EF4-FFF2-40B4-BE49-F238E27FC236}">
              <a16:creationId xmlns:a16="http://schemas.microsoft.com/office/drawing/2014/main" id="{00000000-0008-0000-1500-000006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a:extLst>
            <a:ext uri="{FF2B5EF4-FFF2-40B4-BE49-F238E27FC236}">
              <a16:creationId xmlns:a16="http://schemas.microsoft.com/office/drawing/2014/main" id="{00000000-0008-0000-1500-000007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a:extLst>
            <a:ext uri="{FF2B5EF4-FFF2-40B4-BE49-F238E27FC236}">
              <a16:creationId xmlns:a16="http://schemas.microsoft.com/office/drawing/2014/main" id="{00000000-0008-0000-1500-000008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a:extLst>
            <a:ext uri="{FF2B5EF4-FFF2-40B4-BE49-F238E27FC236}">
              <a16:creationId xmlns:a16="http://schemas.microsoft.com/office/drawing/2014/main" id="{00000000-0008-0000-1500-000009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a:extLst>
            <a:ext uri="{FF2B5EF4-FFF2-40B4-BE49-F238E27FC236}">
              <a16:creationId xmlns:a16="http://schemas.microsoft.com/office/drawing/2014/main" id="{00000000-0008-0000-1500-00000A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a:extLst>
            <a:ext uri="{FF2B5EF4-FFF2-40B4-BE49-F238E27FC236}">
              <a16:creationId xmlns:a16="http://schemas.microsoft.com/office/drawing/2014/main" id="{00000000-0008-0000-1500-00000B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a:extLst>
            <a:ext uri="{FF2B5EF4-FFF2-40B4-BE49-F238E27FC236}">
              <a16:creationId xmlns:a16="http://schemas.microsoft.com/office/drawing/2014/main" id="{00000000-0008-0000-1500-00000C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a:extLst>
            <a:ext uri="{FF2B5EF4-FFF2-40B4-BE49-F238E27FC236}">
              <a16:creationId xmlns:a16="http://schemas.microsoft.com/office/drawing/2014/main" id="{00000000-0008-0000-1500-00000D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a:extLst>
            <a:ext uri="{FF2B5EF4-FFF2-40B4-BE49-F238E27FC236}">
              <a16:creationId xmlns:a16="http://schemas.microsoft.com/office/drawing/2014/main" id="{00000000-0008-0000-1500-00000E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a:extLst>
            <a:ext uri="{FF2B5EF4-FFF2-40B4-BE49-F238E27FC236}">
              <a16:creationId xmlns:a16="http://schemas.microsoft.com/office/drawing/2014/main" id="{00000000-0008-0000-1500-00000F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a:extLst>
            <a:ext uri="{FF2B5EF4-FFF2-40B4-BE49-F238E27FC236}">
              <a16:creationId xmlns:a16="http://schemas.microsoft.com/office/drawing/2014/main" id="{00000000-0008-0000-1500-000010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a:extLst>
            <a:ext uri="{FF2B5EF4-FFF2-40B4-BE49-F238E27FC236}">
              <a16:creationId xmlns:a16="http://schemas.microsoft.com/office/drawing/2014/main" id="{00000000-0008-0000-1500-000011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8" name="下矢印 3">
          <a:extLst>
            <a:ext uri="{FF2B5EF4-FFF2-40B4-BE49-F238E27FC236}">
              <a16:creationId xmlns:a16="http://schemas.microsoft.com/office/drawing/2014/main" id="{00000000-0008-0000-1500-000012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a:extLst>
            <a:ext uri="{FF2B5EF4-FFF2-40B4-BE49-F238E27FC236}">
              <a16:creationId xmlns:a16="http://schemas.microsoft.com/office/drawing/2014/main" id="{00000000-0008-0000-1500-000013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a:extLst>
            <a:ext uri="{FF2B5EF4-FFF2-40B4-BE49-F238E27FC236}">
              <a16:creationId xmlns:a16="http://schemas.microsoft.com/office/drawing/2014/main" id="{00000000-0008-0000-1700-000002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a:extLst>
            <a:ext uri="{FF2B5EF4-FFF2-40B4-BE49-F238E27FC236}">
              <a16:creationId xmlns:a16="http://schemas.microsoft.com/office/drawing/2014/main" id="{00000000-0008-0000-1700-000003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01c.mic4.soumu.go.jp\org1107\&#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11" Type="http://schemas.openxmlformats.org/officeDocument/2006/relationships/drawing" Target="../drawings/drawing3.xml"/><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42.bin"/><Relationship Id="rId3" Type="http://schemas.openxmlformats.org/officeDocument/2006/relationships/printerSettings" Target="../printerSettings/printerSettings137.bin"/><Relationship Id="rId7" Type="http://schemas.openxmlformats.org/officeDocument/2006/relationships/printerSettings" Target="../printerSettings/printerSettings141.bin"/><Relationship Id="rId2" Type="http://schemas.openxmlformats.org/officeDocument/2006/relationships/printerSettings" Target="../printerSettings/printerSettings136.bin"/><Relationship Id="rId1" Type="http://schemas.openxmlformats.org/officeDocument/2006/relationships/printerSettings" Target="../printerSettings/printerSettings135.bin"/><Relationship Id="rId6" Type="http://schemas.openxmlformats.org/officeDocument/2006/relationships/printerSettings" Target="../printerSettings/printerSettings140.bin"/><Relationship Id="rId11" Type="http://schemas.openxmlformats.org/officeDocument/2006/relationships/drawing" Target="../drawings/drawing4.xml"/><Relationship Id="rId5" Type="http://schemas.openxmlformats.org/officeDocument/2006/relationships/printerSettings" Target="../printerSettings/printerSettings139.bin"/><Relationship Id="rId10" Type="http://schemas.openxmlformats.org/officeDocument/2006/relationships/printerSettings" Target="../printerSettings/printerSettings144.bin"/><Relationship Id="rId4" Type="http://schemas.openxmlformats.org/officeDocument/2006/relationships/printerSettings" Target="../printerSettings/printerSettings138.bin"/><Relationship Id="rId9" Type="http://schemas.openxmlformats.org/officeDocument/2006/relationships/printerSettings" Target="../printerSettings/printerSettings14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drawing" Target="../drawings/drawing2.xml"/><Relationship Id="rId5" Type="http://schemas.openxmlformats.org/officeDocument/2006/relationships/printerSettings" Target="../printerSettings/printerSettings23.bin"/><Relationship Id="rId10" Type="http://schemas.openxmlformats.org/officeDocument/2006/relationships/printerSettings" Target="../printerSettings/printerSettings28.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5.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53.bin"/><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11" Type="http://schemas.openxmlformats.org/officeDocument/2006/relationships/drawing" Target="../drawings/drawing6.xml"/><Relationship Id="rId5" Type="http://schemas.openxmlformats.org/officeDocument/2006/relationships/printerSettings" Target="../printerSettings/printerSettings150.bin"/><Relationship Id="rId10" Type="http://schemas.openxmlformats.org/officeDocument/2006/relationships/printerSettings" Target="../printerSettings/printerSettings155.bin"/><Relationship Id="rId4" Type="http://schemas.openxmlformats.org/officeDocument/2006/relationships/printerSettings" Target="../printerSettings/printerSettings149.bin"/><Relationship Id="rId9" Type="http://schemas.openxmlformats.org/officeDocument/2006/relationships/printerSettings" Target="../printerSettings/printerSettings154.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63.bin"/><Relationship Id="rId3" Type="http://schemas.openxmlformats.org/officeDocument/2006/relationships/printerSettings" Target="../printerSettings/printerSettings158.bin"/><Relationship Id="rId7" Type="http://schemas.openxmlformats.org/officeDocument/2006/relationships/printerSettings" Target="../printerSettings/printerSettings162.bin"/><Relationship Id="rId2" Type="http://schemas.openxmlformats.org/officeDocument/2006/relationships/printerSettings" Target="../printerSettings/printerSettings157.bin"/><Relationship Id="rId1" Type="http://schemas.openxmlformats.org/officeDocument/2006/relationships/printerSettings" Target="../printerSettings/printerSettings156.bin"/><Relationship Id="rId6" Type="http://schemas.openxmlformats.org/officeDocument/2006/relationships/printerSettings" Target="../printerSettings/printerSettings161.bin"/><Relationship Id="rId11" Type="http://schemas.openxmlformats.org/officeDocument/2006/relationships/drawing" Target="../drawings/drawing7.xml"/><Relationship Id="rId5" Type="http://schemas.openxmlformats.org/officeDocument/2006/relationships/printerSettings" Target="../printerSettings/printerSettings160.bin"/><Relationship Id="rId10" Type="http://schemas.openxmlformats.org/officeDocument/2006/relationships/printerSettings" Target="../printerSettings/printerSettings165.bin"/><Relationship Id="rId4" Type="http://schemas.openxmlformats.org/officeDocument/2006/relationships/printerSettings" Target="../printerSettings/printerSettings159.bin"/><Relationship Id="rId9" Type="http://schemas.openxmlformats.org/officeDocument/2006/relationships/printerSettings" Target="../printerSettings/printerSettings164.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173.bin"/><Relationship Id="rId3" Type="http://schemas.openxmlformats.org/officeDocument/2006/relationships/printerSettings" Target="../printerSettings/printerSettings168.bin"/><Relationship Id="rId7" Type="http://schemas.openxmlformats.org/officeDocument/2006/relationships/printerSettings" Target="../printerSettings/printerSettings172.bin"/><Relationship Id="rId2" Type="http://schemas.openxmlformats.org/officeDocument/2006/relationships/printerSettings" Target="../printerSettings/printerSettings167.bin"/><Relationship Id="rId1" Type="http://schemas.openxmlformats.org/officeDocument/2006/relationships/printerSettings" Target="../printerSettings/printerSettings166.bin"/><Relationship Id="rId6" Type="http://schemas.openxmlformats.org/officeDocument/2006/relationships/printerSettings" Target="../printerSettings/printerSettings171.bin"/><Relationship Id="rId5" Type="http://schemas.openxmlformats.org/officeDocument/2006/relationships/printerSettings" Target="../printerSettings/printerSettings170.bin"/><Relationship Id="rId10" Type="http://schemas.openxmlformats.org/officeDocument/2006/relationships/printerSettings" Target="../printerSettings/printerSettings175.bin"/><Relationship Id="rId4" Type="http://schemas.openxmlformats.org/officeDocument/2006/relationships/printerSettings" Target="../printerSettings/printerSettings169.bin"/><Relationship Id="rId9" Type="http://schemas.openxmlformats.org/officeDocument/2006/relationships/printerSettings" Target="../printerSettings/printerSettings174.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183.bin"/><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11" Type="http://schemas.openxmlformats.org/officeDocument/2006/relationships/drawing" Target="../drawings/drawing8.xml"/><Relationship Id="rId5" Type="http://schemas.openxmlformats.org/officeDocument/2006/relationships/printerSettings" Target="../printerSettings/printerSettings180.bin"/><Relationship Id="rId10" Type="http://schemas.openxmlformats.org/officeDocument/2006/relationships/printerSettings" Target="../printerSettings/printerSettings185.bin"/><Relationship Id="rId4" Type="http://schemas.openxmlformats.org/officeDocument/2006/relationships/printerSettings" Target="../printerSettings/printerSettings179.bin"/><Relationship Id="rId9" Type="http://schemas.openxmlformats.org/officeDocument/2006/relationships/printerSettings" Target="../printerSettings/printerSettings184.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193.bin"/><Relationship Id="rId3" Type="http://schemas.openxmlformats.org/officeDocument/2006/relationships/printerSettings" Target="../printerSettings/printerSettings188.bin"/><Relationship Id="rId7" Type="http://schemas.openxmlformats.org/officeDocument/2006/relationships/printerSettings" Target="../printerSettings/printerSettings192.bin"/><Relationship Id="rId2" Type="http://schemas.openxmlformats.org/officeDocument/2006/relationships/printerSettings" Target="../printerSettings/printerSettings187.bin"/><Relationship Id="rId1" Type="http://schemas.openxmlformats.org/officeDocument/2006/relationships/printerSettings" Target="../printerSettings/printerSettings186.bin"/><Relationship Id="rId6" Type="http://schemas.openxmlformats.org/officeDocument/2006/relationships/printerSettings" Target="../printerSettings/printerSettings191.bin"/><Relationship Id="rId5" Type="http://schemas.openxmlformats.org/officeDocument/2006/relationships/printerSettings" Target="../printerSettings/printerSettings190.bin"/><Relationship Id="rId10" Type="http://schemas.openxmlformats.org/officeDocument/2006/relationships/printerSettings" Target="../printerSettings/printerSettings195.bin"/><Relationship Id="rId4" Type="http://schemas.openxmlformats.org/officeDocument/2006/relationships/printerSettings" Target="../printerSettings/printerSettings189.bin"/><Relationship Id="rId9" Type="http://schemas.openxmlformats.org/officeDocument/2006/relationships/printerSettings" Target="../printerSettings/printerSettings194.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03.bin"/><Relationship Id="rId3" Type="http://schemas.openxmlformats.org/officeDocument/2006/relationships/printerSettings" Target="../printerSettings/printerSettings198.bin"/><Relationship Id="rId7" Type="http://schemas.openxmlformats.org/officeDocument/2006/relationships/printerSettings" Target="../printerSettings/printerSettings202.bin"/><Relationship Id="rId2" Type="http://schemas.openxmlformats.org/officeDocument/2006/relationships/printerSettings" Target="../printerSettings/printerSettings197.bin"/><Relationship Id="rId1" Type="http://schemas.openxmlformats.org/officeDocument/2006/relationships/printerSettings" Target="../printerSettings/printerSettings196.bin"/><Relationship Id="rId6" Type="http://schemas.openxmlformats.org/officeDocument/2006/relationships/printerSettings" Target="../printerSettings/printerSettings201.bin"/><Relationship Id="rId5" Type="http://schemas.openxmlformats.org/officeDocument/2006/relationships/printerSettings" Target="../printerSettings/printerSettings200.bin"/><Relationship Id="rId10" Type="http://schemas.openxmlformats.org/officeDocument/2006/relationships/printerSettings" Target="../printerSettings/printerSettings205.bin"/><Relationship Id="rId4" Type="http://schemas.openxmlformats.org/officeDocument/2006/relationships/printerSettings" Target="../printerSettings/printerSettings199.bin"/><Relationship Id="rId9" Type="http://schemas.openxmlformats.org/officeDocument/2006/relationships/printerSettings" Target="../printerSettings/printerSettings204.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13.bin"/><Relationship Id="rId3" Type="http://schemas.openxmlformats.org/officeDocument/2006/relationships/printerSettings" Target="../printerSettings/printerSettings208.bin"/><Relationship Id="rId7" Type="http://schemas.openxmlformats.org/officeDocument/2006/relationships/printerSettings" Target="../printerSettings/printerSettings212.bin"/><Relationship Id="rId2" Type="http://schemas.openxmlformats.org/officeDocument/2006/relationships/printerSettings" Target="../printerSettings/printerSettings207.bin"/><Relationship Id="rId1" Type="http://schemas.openxmlformats.org/officeDocument/2006/relationships/printerSettings" Target="../printerSettings/printerSettings206.bin"/><Relationship Id="rId6" Type="http://schemas.openxmlformats.org/officeDocument/2006/relationships/printerSettings" Target="../printerSettings/printerSettings211.bin"/><Relationship Id="rId5" Type="http://schemas.openxmlformats.org/officeDocument/2006/relationships/printerSettings" Target="../printerSettings/printerSettings210.bin"/><Relationship Id="rId10" Type="http://schemas.openxmlformats.org/officeDocument/2006/relationships/printerSettings" Target="../printerSettings/printerSettings215.bin"/><Relationship Id="rId4" Type="http://schemas.openxmlformats.org/officeDocument/2006/relationships/printerSettings" Target="../printerSettings/printerSettings209.bin"/><Relationship Id="rId9" Type="http://schemas.openxmlformats.org/officeDocument/2006/relationships/printerSettings" Target="../printerSettings/printerSettings214.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23.bin"/><Relationship Id="rId3" Type="http://schemas.openxmlformats.org/officeDocument/2006/relationships/printerSettings" Target="../printerSettings/printerSettings218.bin"/><Relationship Id="rId7" Type="http://schemas.openxmlformats.org/officeDocument/2006/relationships/printerSettings" Target="../printerSettings/printerSettings222.bin"/><Relationship Id="rId2" Type="http://schemas.openxmlformats.org/officeDocument/2006/relationships/printerSettings" Target="../printerSettings/printerSettings217.bin"/><Relationship Id="rId1" Type="http://schemas.openxmlformats.org/officeDocument/2006/relationships/printerSettings" Target="../printerSettings/printerSettings216.bin"/><Relationship Id="rId6" Type="http://schemas.openxmlformats.org/officeDocument/2006/relationships/printerSettings" Target="../printerSettings/printerSettings221.bin"/><Relationship Id="rId5" Type="http://schemas.openxmlformats.org/officeDocument/2006/relationships/printerSettings" Target="../printerSettings/printerSettings220.bin"/><Relationship Id="rId10" Type="http://schemas.openxmlformats.org/officeDocument/2006/relationships/printerSettings" Target="../printerSettings/printerSettings225.bin"/><Relationship Id="rId4" Type="http://schemas.openxmlformats.org/officeDocument/2006/relationships/printerSettings" Target="../printerSettings/printerSettings219.bin"/><Relationship Id="rId9" Type="http://schemas.openxmlformats.org/officeDocument/2006/relationships/printerSettings" Target="../printerSettings/printerSettings224.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33.bin"/><Relationship Id="rId3" Type="http://schemas.openxmlformats.org/officeDocument/2006/relationships/printerSettings" Target="../printerSettings/printerSettings228.bin"/><Relationship Id="rId7" Type="http://schemas.openxmlformats.org/officeDocument/2006/relationships/printerSettings" Target="../printerSettings/printerSettings232.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6" Type="http://schemas.openxmlformats.org/officeDocument/2006/relationships/printerSettings" Target="../printerSettings/printerSettings231.bin"/><Relationship Id="rId5" Type="http://schemas.openxmlformats.org/officeDocument/2006/relationships/printerSettings" Target="../printerSettings/printerSettings230.bin"/><Relationship Id="rId10" Type="http://schemas.openxmlformats.org/officeDocument/2006/relationships/printerSettings" Target="../printerSettings/printerSettings235.bin"/><Relationship Id="rId4" Type="http://schemas.openxmlformats.org/officeDocument/2006/relationships/printerSettings" Target="../printerSettings/printerSettings229.bin"/><Relationship Id="rId9" Type="http://schemas.openxmlformats.org/officeDocument/2006/relationships/printerSettings" Target="../printerSettings/printerSettings2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10" Type="http://schemas.openxmlformats.org/officeDocument/2006/relationships/printerSettings" Target="../printerSettings/printerSettings38.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43.bin"/><Relationship Id="rId3" Type="http://schemas.openxmlformats.org/officeDocument/2006/relationships/printerSettings" Target="../printerSettings/printerSettings238.bin"/><Relationship Id="rId7" Type="http://schemas.openxmlformats.org/officeDocument/2006/relationships/printerSettings" Target="../printerSettings/printerSettings242.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6" Type="http://schemas.openxmlformats.org/officeDocument/2006/relationships/printerSettings" Target="../printerSettings/printerSettings241.bin"/><Relationship Id="rId5" Type="http://schemas.openxmlformats.org/officeDocument/2006/relationships/printerSettings" Target="../printerSettings/printerSettings240.bin"/><Relationship Id="rId10" Type="http://schemas.openxmlformats.org/officeDocument/2006/relationships/printerSettings" Target="../printerSettings/printerSettings245.bin"/><Relationship Id="rId4" Type="http://schemas.openxmlformats.org/officeDocument/2006/relationships/printerSettings" Target="../printerSettings/printerSettings239.bin"/><Relationship Id="rId9" Type="http://schemas.openxmlformats.org/officeDocument/2006/relationships/printerSettings" Target="../printerSettings/printerSettings244.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253.bin"/><Relationship Id="rId3" Type="http://schemas.openxmlformats.org/officeDocument/2006/relationships/printerSettings" Target="../printerSettings/printerSettings248.bin"/><Relationship Id="rId7" Type="http://schemas.openxmlformats.org/officeDocument/2006/relationships/printerSettings" Target="../printerSettings/printerSettings252.bin"/><Relationship Id="rId2" Type="http://schemas.openxmlformats.org/officeDocument/2006/relationships/printerSettings" Target="../printerSettings/printerSettings247.bin"/><Relationship Id="rId1" Type="http://schemas.openxmlformats.org/officeDocument/2006/relationships/printerSettings" Target="../printerSettings/printerSettings246.bin"/><Relationship Id="rId6" Type="http://schemas.openxmlformats.org/officeDocument/2006/relationships/printerSettings" Target="../printerSettings/printerSettings251.bin"/><Relationship Id="rId5" Type="http://schemas.openxmlformats.org/officeDocument/2006/relationships/printerSettings" Target="../printerSettings/printerSettings250.bin"/><Relationship Id="rId10" Type="http://schemas.openxmlformats.org/officeDocument/2006/relationships/printerSettings" Target="../printerSettings/printerSettings255.bin"/><Relationship Id="rId4" Type="http://schemas.openxmlformats.org/officeDocument/2006/relationships/printerSettings" Target="../printerSettings/printerSettings249.bin"/><Relationship Id="rId9" Type="http://schemas.openxmlformats.org/officeDocument/2006/relationships/printerSettings" Target="../printerSettings/printerSettings254.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263.bin"/><Relationship Id="rId3" Type="http://schemas.openxmlformats.org/officeDocument/2006/relationships/printerSettings" Target="../printerSettings/printerSettings258.bin"/><Relationship Id="rId7" Type="http://schemas.openxmlformats.org/officeDocument/2006/relationships/printerSettings" Target="../printerSettings/printerSettings262.bin"/><Relationship Id="rId2" Type="http://schemas.openxmlformats.org/officeDocument/2006/relationships/printerSettings" Target="../printerSettings/printerSettings257.bin"/><Relationship Id="rId1" Type="http://schemas.openxmlformats.org/officeDocument/2006/relationships/printerSettings" Target="../printerSettings/printerSettings256.bin"/><Relationship Id="rId6" Type="http://schemas.openxmlformats.org/officeDocument/2006/relationships/printerSettings" Target="../printerSettings/printerSettings261.bin"/><Relationship Id="rId5" Type="http://schemas.openxmlformats.org/officeDocument/2006/relationships/printerSettings" Target="../printerSettings/printerSettings260.bin"/><Relationship Id="rId10" Type="http://schemas.openxmlformats.org/officeDocument/2006/relationships/printerSettings" Target="../printerSettings/printerSettings265.bin"/><Relationship Id="rId4" Type="http://schemas.openxmlformats.org/officeDocument/2006/relationships/printerSettings" Target="../printerSettings/printerSettings259.bin"/><Relationship Id="rId9" Type="http://schemas.openxmlformats.org/officeDocument/2006/relationships/printerSettings" Target="../printerSettings/printerSettings26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6.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274.bin"/><Relationship Id="rId3" Type="http://schemas.openxmlformats.org/officeDocument/2006/relationships/printerSettings" Target="../printerSettings/printerSettings269.bin"/><Relationship Id="rId7" Type="http://schemas.openxmlformats.org/officeDocument/2006/relationships/printerSettings" Target="../printerSettings/printerSettings273.bin"/><Relationship Id="rId2" Type="http://schemas.openxmlformats.org/officeDocument/2006/relationships/printerSettings" Target="../printerSettings/printerSettings268.bin"/><Relationship Id="rId1" Type="http://schemas.openxmlformats.org/officeDocument/2006/relationships/printerSettings" Target="../printerSettings/printerSettings267.bin"/><Relationship Id="rId6" Type="http://schemas.openxmlformats.org/officeDocument/2006/relationships/printerSettings" Target="../printerSettings/printerSettings272.bin"/><Relationship Id="rId5" Type="http://schemas.openxmlformats.org/officeDocument/2006/relationships/printerSettings" Target="../printerSettings/printerSettings271.bin"/><Relationship Id="rId10" Type="http://schemas.openxmlformats.org/officeDocument/2006/relationships/printerSettings" Target="../printerSettings/printerSettings276.bin"/><Relationship Id="rId4" Type="http://schemas.openxmlformats.org/officeDocument/2006/relationships/printerSettings" Target="../printerSettings/printerSettings270.bin"/><Relationship Id="rId9" Type="http://schemas.openxmlformats.org/officeDocument/2006/relationships/printerSettings" Target="../printerSettings/printerSettings27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10" Type="http://schemas.openxmlformats.org/officeDocument/2006/relationships/printerSettings" Target="../printerSettings/printerSettings49.bin"/><Relationship Id="rId4" Type="http://schemas.openxmlformats.org/officeDocument/2006/relationships/printerSettings" Target="../printerSettings/printerSettings43.bin"/><Relationship Id="rId9"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10" Type="http://schemas.openxmlformats.org/officeDocument/2006/relationships/printerSettings" Target="../printerSettings/printerSettings59.bin"/><Relationship Id="rId4" Type="http://schemas.openxmlformats.org/officeDocument/2006/relationships/printerSettings" Target="../printerSettings/printerSettings53.bin"/><Relationship Id="rId9"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10" Type="http://schemas.openxmlformats.org/officeDocument/2006/relationships/printerSettings" Target="../printerSettings/printerSettings79.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7.bin"/><Relationship Id="rId3" Type="http://schemas.openxmlformats.org/officeDocument/2006/relationships/printerSettings" Target="../printerSettings/printerSettings82.bin"/><Relationship Id="rId7" Type="http://schemas.openxmlformats.org/officeDocument/2006/relationships/printerSettings" Target="../printerSettings/printerSettings86.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6" Type="http://schemas.openxmlformats.org/officeDocument/2006/relationships/printerSettings" Target="../printerSettings/printerSettings85.bin"/><Relationship Id="rId5" Type="http://schemas.openxmlformats.org/officeDocument/2006/relationships/printerSettings" Target="../printerSettings/printerSettings84.bin"/><Relationship Id="rId10" Type="http://schemas.openxmlformats.org/officeDocument/2006/relationships/printerSettings" Target="../printerSettings/printerSettings89.bin"/><Relationship Id="rId4" Type="http://schemas.openxmlformats.org/officeDocument/2006/relationships/printerSettings" Target="../printerSettings/printerSettings83.bin"/><Relationship Id="rId9"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2"/>
  <sheetViews>
    <sheetView showGridLines="0" tabSelected="1" view="pageBreakPreview" zoomScaleNormal="100" zoomScaleSheetLayoutView="100" workbookViewId="0"/>
  </sheetViews>
  <sheetFormatPr defaultColWidth="5.90625" defaultRowHeight="18.75" customHeight="1" x14ac:dyDescent="0.2"/>
  <cols>
    <col min="1" max="1" width="5.90625" style="1" customWidth="1"/>
    <col min="2" max="2" width="5.90625" style="37" customWidth="1"/>
    <col min="3" max="10" width="5.90625" style="1" customWidth="1"/>
    <col min="11" max="14" width="5.90625" style="165" customWidth="1"/>
    <col min="15" max="16384" width="5.90625" style="1"/>
  </cols>
  <sheetData>
    <row r="1" spans="1:16" ht="18.75" customHeight="1" x14ac:dyDescent="0.2">
      <c r="A1" s="303"/>
      <c r="B1" s="303"/>
      <c r="C1" s="303"/>
      <c r="D1" s="303"/>
      <c r="E1" s="303"/>
      <c r="F1" s="303"/>
      <c r="G1" s="303"/>
      <c r="H1" s="303"/>
      <c r="I1" s="303"/>
      <c r="J1" s="303"/>
      <c r="K1" s="303"/>
      <c r="L1" s="303"/>
      <c r="M1" s="303"/>
      <c r="N1" s="303"/>
      <c r="O1" s="303"/>
    </row>
    <row r="3" spans="1:16" ht="18.75" customHeight="1" x14ac:dyDescent="0.2">
      <c r="F3" s="715" t="s">
        <v>31</v>
      </c>
      <c r="G3" s="716"/>
      <c r="H3" s="715" t="s">
        <v>0</v>
      </c>
      <c r="I3" s="716"/>
      <c r="J3" s="715" t="s">
        <v>32</v>
      </c>
      <c r="K3" s="716"/>
      <c r="L3" s="715" t="s">
        <v>33</v>
      </c>
      <c r="M3" s="716"/>
      <c r="N3" s="715" t="s">
        <v>34</v>
      </c>
      <c r="O3" s="716"/>
    </row>
    <row r="4" spans="1:16" ht="18.75" customHeight="1" x14ac:dyDescent="0.2">
      <c r="F4" s="717"/>
      <c r="G4" s="718"/>
      <c r="H4" s="717"/>
      <c r="I4" s="718"/>
      <c r="J4" s="717"/>
      <c r="K4" s="718"/>
      <c r="L4" s="717"/>
      <c r="M4" s="718"/>
      <c r="N4" s="721"/>
      <c r="O4" s="722"/>
    </row>
    <row r="5" spans="1:16" ht="18.75" customHeight="1" x14ac:dyDescent="0.2">
      <c r="F5" s="719"/>
      <c r="G5" s="720"/>
      <c r="H5" s="719"/>
      <c r="I5" s="720"/>
      <c r="J5" s="719"/>
      <c r="K5" s="720"/>
      <c r="L5" s="719"/>
      <c r="M5" s="720"/>
      <c r="N5" s="723"/>
      <c r="O5" s="724"/>
    </row>
    <row r="6" spans="1:16" ht="18.75" customHeight="1" x14ac:dyDescent="0.2">
      <c r="G6" s="36"/>
      <c r="H6" s="36"/>
      <c r="I6" s="36"/>
      <c r="J6" s="36"/>
      <c r="K6" s="155"/>
      <c r="L6" s="155"/>
      <c r="M6" s="155"/>
      <c r="N6" s="155"/>
    </row>
    <row r="7" spans="1:16" ht="18.75" customHeight="1" x14ac:dyDescent="0.2">
      <c r="K7" s="156"/>
      <c r="L7" s="156"/>
      <c r="M7" s="156"/>
      <c r="N7" s="156" t="s">
        <v>35</v>
      </c>
    </row>
    <row r="8" spans="1:16" ht="18.75" customHeight="1" x14ac:dyDescent="0.2">
      <c r="A8" s="709" t="s">
        <v>36</v>
      </c>
      <c r="B8" s="710"/>
      <c r="C8" s="710"/>
      <c r="D8" s="710"/>
      <c r="E8" s="710"/>
      <c r="F8" s="711"/>
      <c r="G8" s="709" t="s">
        <v>37</v>
      </c>
      <c r="H8" s="710"/>
      <c r="I8" s="710"/>
      <c r="J8" s="711"/>
      <c r="K8" s="712" t="s">
        <v>3</v>
      </c>
      <c r="L8" s="713"/>
      <c r="M8" s="713"/>
      <c r="N8" s="714"/>
      <c r="O8" s="157"/>
    </row>
    <row r="9" spans="1:16" ht="18.75" customHeight="1" x14ac:dyDescent="0.2">
      <c r="A9" s="158" t="s">
        <v>1</v>
      </c>
      <c r="B9" s="159"/>
      <c r="C9" s="710" t="s">
        <v>29</v>
      </c>
      <c r="D9" s="710"/>
      <c r="E9" s="710"/>
      <c r="F9" s="711"/>
      <c r="G9" s="725" t="s">
        <v>38</v>
      </c>
      <c r="H9" s="726"/>
      <c r="I9" s="726"/>
      <c r="J9" s="727"/>
      <c r="K9" s="728" t="e">
        <f>●道路橋りょう費!J238</f>
        <v>#DIV/0!</v>
      </c>
      <c r="L9" s="729"/>
      <c r="M9" s="729"/>
      <c r="N9" s="730"/>
      <c r="O9" s="157" t="s">
        <v>30</v>
      </c>
    </row>
    <row r="10" spans="1:16" ht="18.75" customHeight="1" x14ac:dyDescent="0.2">
      <c r="A10" s="158" t="s">
        <v>12</v>
      </c>
      <c r="B10" s="159"/>
      <c r="C10" s="710" t="s">
        <v>16</v>
      </c>
      <c r="D10" s="710"/>
      <c r="E10" s="710"/>
      <c r="F10" s="711"/>
      <c r="G10" s="725" t="s">
        <v>39</v>
      </c>
      <c r="H10" s="726"/>
      <c r="I10" s="726"/>
      <c r="J10" s="727"/>
      <c r="K10" s="728" t="e">
        <f>●河川費!J102</f>
        <v>#DIV/0!</v>
      </c>
      <c r="L10" s="729"/>
      <c r="M10" s="729"/>
      <c r="N10" s="730"/>
      <c r="O10" s="157" t="s">
        <v>21</v>
      </c>
    </row>
    <row r="11" spans="1:16" ht="18.75" customHeight="1" x14ac:dyDescent="0.2">
      <c r="A11" s="160" t="s">
        <v>17</v>
      </c>
      <c r="B11" s="159">
        <v>1</v>
      </c>
      <c r="C11" s="710" t="s">
        <v>11</v>
      </c>
      <c r="D11" s="710"/>
      <c r="E11" s="710"/>
      <c r="F11" s="711"/>
      <c r="G11" s="725" t="s">
        <v>40</v>
      </c>
      <c r="H11" s="726"/>
      <c r="I11" s="726"/>
      <c r="J11" s="727"/>
      <c r="K11" s="731">
        <f>+'●港湾費（港湾）'!J39</f>
        <v>0</v>
      </c>
      <c r="L11" s="732"/>
      <c r="M11" s="732"/>
      <c r="N11" s="733"/>
      <c r="O11" s="157" t="s">
        <v>13</v>
      </c>
    </row>
    <row r="12" spans="1:16" ht="18.75" customHeight="1" x14ac:dyDescent="0.2">
      <c r="A12" s="161"/>
      <c r="B12" s="159">
        <v>2</v>
      </c>
      <c r="C12" s="710" t="s">
        <v>14</v>
      </c>
      <c r="D12" s="710"/>
      <c r="E12" s="710"/>
      <c r="F12" s="711"/>
      <c r="G12" s="725" t="s">
        <v>40</v>
      </c>
      <c r="H12" s="726"/>
      <c r="I12" s="726"/>
      <c r="J12" s="727"/>
      <c r="K12" s="731">
        <f>+'●港湾費（漁港）'!J39</f>
        <v>0</v>
      </c>
      <c r="L12" s="732"/>
      <c r="M12" s="732"/>
      <c r="N12" s="733"/>
      <c r="O12" s="157" t="s">
        <v>15</v>
      </c>
    </row>
    <row r="13" spans="1:16" ht="18.75" customHeight="1" x14ac:dyDescent="0.2">
      <c r="A13" s="158" t="s">
        <v>18</v>
      </c>
      <c r="B13" s="159"/>
      <c r="C13" s="710" t="s">
        <v>41</v>
      </c>
      <c r="D13" s="710"/>
      <c r="E13" s="710"/>
      <c r="F13" s="711"/>
      <c r="G13" s="725" t="s">
        <v>42</v>
      </c>
      <c r="H13" s="726"/>
      <c r="I13" s="726"/>
      <c r="J13" s="727"/>
      <c r="K13" s="728">
        <f>+●高等学校費!J42</f>
        <v>0</v>
      </c>
      <c r="L13" s="729"/>
      <c r="M13" s="729"/>
      <c r="N13" s="730"/>
      <c r="O13" s="157" t="s">
        <v>43</v>
      </c>
      <c r="P13" s="162"/>
    </row>
    <row r="14" spans="1:16" ht="18.75" customHeight="1" x14ac:dyDescent="0.2">
      <c r="A14" s="158" t="s">
        <v>19</v>
      </c>
      <c r="B14" s="159"/>
      <c r="C14" s="710" t="s">
        <v>1161</v>
      </c>
      <c r="D14" s="710"/>
      <c r="E14" s="710"/>
      <c r="F14" s="711"/>
      <c r="G14" s="725" t="s">
        <v>45</v>
      </c>
      <c r="H14" s="726"/>
      <c r="I14" s="726"/>
      <c r="J14" s="727"/>
      <c r="K14" s="731">
        <f>●社会福祉費!J27</f>
        <v>0</v>
      </c>
      <c r="L14" s="732"/>
      <c r="M14" s="732"/>
      <c r="N14" s="733"/>
      <c r="O14" s="157" t="s">
        <v>46</v>
      </c>
    </row>
    <row r="15" spans="1:16" ht="18.75" customHeight="1" x14ac:dyDescent="0.2">
      <c r="A15" s="158" t="s">
        <v>1169</v>
      </c>
      <c r="B15" s="159"/>
      <c r="C15" s="710" t="s">
        <v>44</v>
      </c>
      <c r="D15" s="710"/>
      <c r="E15" s="710"/>
      <c r="F15" s="711"/>
      <c r="G15" s="725" t="s">
        <v>45</v>
      </c>
      <c r="H15" s="726"/>
      <c r="I15" s="726"/>
      <c r="J15" s="727"/>
      <c r="K15" s="731">
        <f>●衛生費!K279</f>
        <v>0</v>
      </c>
      <c r="L15" s="732"/>
      <c r="M15" s="732"/>
      <c r="N15" s="733"/>
      <c r="O15" s="157" t="s">
        <v>27</v>
      </c>
    </row>
    <row r="16" spans="1:16" ht="18.75" customHeight="1" x14ac:dyDescent="0.2">
      <c r="A16" s="158" t="s">
        <v>1170</v>
      </c>
      <c r="B16" s="159"/>
      <c r="C16" s="710" t="s">
        <v>47</v>
      </c>
      <c r="D16" s="710"/>
      <c r="E16" s="710"/>
      <c r="F16" s="711"/>
      <c r="G16" s="725" t="s">
        <v>48</v>
      </c>
      <c r="H16" s="726"/>
      <c r="I16" s="726"/>
      <c r="J16" s="727"/>
      <c r="K16" s="731">
        <f>●高齢者保健福祉費!I24</f>
        <v>0</v>
      </c>
      <c r="L16" s="732"/>
      <c r="M16" s="732"/>
      <c r="N16" s="733"/>
      <c r="O16" s="157" t="s">
        <v>24</v>
      </c>
    </row>
    <row r="17" spans="1:15" ht="18.75" customHeight="1" x14ac:dyDescent="0.2">
      <c r="A17" s="158" t="s">
        <v>338</v>
      </c>
      <c r="B17" s="159"/>
      <c r="C17" s="710" t="s">
        <v>22</v>
      </c>
      <c r="D17" s="710"/>
      <c r="E17" s="710"/>
      <c r="F17" s="711"/>
      <c r="G17" s="725" t="s">
        <v>49</v>
      </c>
      <c r="H17" s="726"/>
      <c r="I17" s="726"/>
      <c r="J17" s="727"/>
      <c r="K17" s="728" t="e">
        <f>'●農業行政費(2)'!J149</f>
        <v>#DIV/0!</v>
      </c>
      <c r="L17" s="729"/>
      <c r="M17" s="729"/>
      <c r="N17" s="730"/>
      <c r="O17" s="157" t="s">
        <v>26</v>
      </c>
    </row>
    <row r="18" spans="1:15" ht="18.75" customHeight="1" x14ac:dyDescent="0.2">
      <c r="A18" s="158" t="s">
        <v>337</v>
      </c>
      <c r="B18" s="159"/>
      <c r="C18" s="710" t="s">
        <v>25</v>
      </c>
      <c r="D18" s="710"/>
      <c r="E18" s="710"/>
      <c r="F18" s="711"/>
      <c r="G18" s="725" t="s">
        <v>50</v>
      </c>
      <c r="H18" s="726"/>
      <c r="I18" s="726"/>
      <c r="J18" s="727"/>
      <c r="K18" s="728" t="e">
        <f>●林野行政費!J66</f>
        <v>#DIV/0!</v>
      </c>
      <c r="L18" s="729"/>
      <c r="M18" s="729"/>
      <c r="N18" s="730"/>
      <c r="O18" s="157" t="s">
        <v>28</v>
      </c>
    </row>
    <row r="19" spans="1:15" ht="18.75" customHeight="1" x14ac:dyDescent="0.2">
      <c r="A19" s="158" t="s">
        <v>1168</v>
      </c>
      <c r="B19" s="159"/>
      <c r="C19" s="710" t="s">
        <v>51</v>
      </c>
      <c r="D19" s="710"/>
      <c r="E19" s="710"/>
      <c r="F19" s="711"/>
      <c r="G19" s="725" t="s">
        <v>45</v>
      </c>
      <c r="H19" s="726"/>
      <c r="I19" s="726"/>
      <c r="J19" s="727"/>
      <c r="K19" s="728">
        <f>'●地域振興費・その３ '!J623</f>
        <v>0</v>
      </c>
      <c r="L19" s="729"/>
      <c r="M19" s="729"/>
      <c r="N19" s="730"/>
      <c r="O19" s="157" t="s">
        <v>53</v>
      </c>
    </row>
    <row r="20" spans="1:15" ht="18.75" customHeight="1" thickBot="1" x14ac:dyDescent="0.25">
      <c r="A20" s="158" t="s">
        <v>820</v>
      </c>
      <c r="B20" s="159"/>
      <c r="C20" s="710" t="s">
        <v>52</v>
      </c>
      <c r="D20" s="710"/>
      <c r="E20" s="710"/>
      <c r="F20" s="711"/>
      <c r="G20" s="742"/>
      <c r="H20" s="743"/>
      <c r="I20" s="743"/>
      <c r="J20" s="744"/>
      <c r="K20" s="745" t="e">
        <f>K42</f>
        <v>#DIV/0!</v>
      </c>
      <c r="L20" s="746"/>
      <c r="M20" s="746"/>
      <c r="N20" s="747"/>
      <c r="O20" s="157" t="s">
        <v>1171</v>
      </c>
    </row>
    <row r="21" spans="1:15" ht="18.75" customHeight="1" thickBot="1" x14ac:dyDescent="0.25">
      <c r="A21" s="163"/>
      <c r="B21" s="163"/>
      <c r="C21" s="164"/>
      <c r="D21" s="164"/>
      <c r="E21" s="164"/>
      <c r="F21" s="164"/>
      <c r="G21" s="734" t="s">
        <v>54</v>
      </c>
      <c r="H21" s="735"/>
      <c r="I21" s="735"/>
      <c r="J21" s="736"/>
      <c r="K21" s="737" t="e">
        <f>SUM(K9:N20)</f>
        <v>#DIV/0!</v>
      </c>
      <c r="L21" s="738"/>
      <c r="M21" s="738"/>
      <c r="N21" s="739"/>
      <c r="O21" s="157"/>
    </row>
    <row r="24" spans="1:15" ht="18.75" customHeight="1" x14ac:dyDescent="0.2">
      <c r="A24" s="1" t="s">
        <v>55</v>
      </c>
    </row>
    <row r="25" spans="1:15" ht="18.75" customHeight="1" x14ac:dyDescent="0.2">
      <c r="A25" s="166">
        <v>10</v>
      </c>
      <c r="B25" s="159">
        <v>1</v>
      </c>
      <c r="C25" s="740" t="s">
        <v>2</v>
      </c>
      <c r="D25" s="740"/>
      <c r="E25" s="740"/>
      <c r="F25" s="740"/>
      <c r="G25" s="740"/>
      <c r="H25" s="740"/>
      <c r="I25" s="740"/>
      <c r="J25" s="741"/>
      <c r="K25" s="728" t="e">
        <f>●災害復旧費!AC15</f>
        <v>#DIV/0!</v>
      </c>
      <c r="L25" s="729"/>
      <c r="M25" s="729"/>
      <c r="N25" s="730"/>
      <c r="O25" s="157" t="s">
        <v>4</v>
      </c>
    </row>
    <row r="26" spans="1:15" ht="18.75" customHeight="1" x14ac:dyDescent="0.2">
      <c r="A26" s="167"/>
      <c r="B26" s="159">
        <v>2</v>
      </c>
      <c r="C26" s="740" t="s">
        <v>56</v>
      </c>
      <c r="D26" s="740"/>
      <c r="E26" s="740"/>
      <c r="F26" s="740"/>
      <c r="G26" s="740"/>
      <c r="H26" s="740"/>
      <c r="I26" s="740"/>
      <c r="J26" s="741"/>
      <c r="K26" s="728">
        <f>'●補正（10以前）'!J15</f>
        <v>0</v>
      </c>
      <c r="L26" s="729"/>
      <c r="M26" s="729"/>
      <c r="N26" s="730"/>
      <c r="O26" s="157" t="s">
        <v>5</v>
      </c>
    </row>
    <row r="27" spans="1:15" ht="18.75" customHeight="1" x14ac:dyDescent="0.2">
      <c r="A27" s="167"/>
      <c r="B27" s="159">
        <v>3</v>
      </c>
      <c r="C27" s="740" t="s">
        <v>1421</v>
      </c>
      <c r="D27" s="740"/>
      <c r="E27" s="740"/>
      <c r="F27" s="740"/>
      <c r="G27" s="740"/>
      <c r="H27" s="740"/>
      <c r="I27" s="740"/>
      <c r="J27" s="741"/>
      <c r="K27" s="728">
        <f>'●補正（13以降）'!J52</f>
        <v>0</v>
      </c>
      <c r="L27" s="729"/>
      <c r="M27" s="729"/>
      <c r="N27" s="730"/>
      <c r="O27" s="157" t="s">
        <v>6</v>
      </c>
    </row>
    <row r="28" spans="1:15" ht="18.75" customHeight="1" x14ac:dyDescent="0.2">
      <c r="A28" s="167"/>
      <c r="B28" s="159">
        <v>4</v>
      </c>
      <c r="C28" s="740" t="s">
        <v>557</v>
      </c>
      <c r="D28" s="740"/>
      <c r="E28" s="740"/>
      <c r="F28" s="740"/>
      <c r="G28" s="740"/>
      <c r="H28" s="740"/>
      <c r="I28" s="740"/>
      <c r="J28" s="741"/>
      <c r="K28" s="728">
        <f>●減収補填債!J33</f>
        <v>0</v>
      </c>
      <c r="L28" s="729"/>
      <c r="M28" s="729"/>
      <c r="N28" s="730"/>
      <c r="O28" s="157" t="s">
        <v>7</v>
      </c>
    </row>
    <row r="29" spans="1:15" ht="18.75" hidden="1" customHeight="1" x14ac:dyDescent="0.2">
      <c r="A29" s="167"/>
      <c r="B29" s="159"/>
      <c r="C29" s="740" t="s">
        <v>8</v>
      </c>
      <c r="D29" s="740"/>
      <c r="E29" s="740"/>
      <c r="F29" s="740"/>
      <c r="G29" s="740"/>
      <c r="H29" s="740"/>
      <c r="I29" s="740"/>
      <c r="J29" s="741"/>
      <c r="K29" s="748"/>
      <c r="L29" s="749"/>
      <c r="M29" s="749"/>
      <c r="N29" s="750"/>
      <c r="O29" s="157"/>
    </row>
    <row r="30" spans="1:15" ht="18.75" hidden="1" customHeight="1" x14ac:dyDescent="0.2">
      <c r="A30" s="167"/>
      <c r="B30" s="159"/>
      <c r="C30" s="740" t="s">
        <v>57</v>
      </c>
      <c r="D30" s="740"/>
      <c r="E30" s="740"/>
      <c r="F30" s="740"/>
      <c r="G30" s="740"/>
      <c r="H30" s="740"/>
      <c r="I30" s="740"/>
      <c r="J30" s="741"/>
      <c r="K30" s="748"/>
      <c r="L30" s="749"/>
      <c r="M30" s="749"/>
      <c r="N30" s="750"/>
      <c r="O30" s="157"/>
    </row>
    <row r="31" spans="1:15" ht="18.75" customHeight="1" x14ac:dyDescent="0.2">
      <c r="A31" s="167"/>
      <c r="B31" s="159">
        <v>5</v>
      </c>
      <c r="C31" s="740" t="s">
        <v>9</v>
      </c>
      <c r="D31" s="740"/>
      <c r="E31" s="740"/>
      <c r="F31" s="740"/>
      <c r="G31" s="740"/>
      <c r="H31" s="740"/>
      <c r="I31" s="740"/>
      <c r="J31" s="741"/>
      <c r="K31" s="728">
        <f>●財源対策債!J28</f>
        <v>0</v>
      </c>
      <c r="L31" s="729"/>
      <c r="M31" s="729"/>
      <c r="N31" s="730"/>
      <c r="O31" s="157" t="s">
        <v>614</v>
      </c>
    </row>
    <row r="32" spans="1:15" ht="18.75" customHeight="1" x14ac:dyDescent="0.2">
      <c r="A32" s="167"/>
      <c r="B32" s="159">
        <v>6</v>
      </c>
      <c r="C32" s="740" t="s">
        <v>556</v>
      </c>
      <c r="D32" s="740"/>
      <c r="E32" s="740"/>
      <c r="F32" s="740"/>
      <c r="G32" s="740"/>
      <c r="H32" s="740"/>
      <c r="I32" s="740"/>
      <c r="J32" s="741"/>
      <c r="K32" s="728">
        <f>●減税補填債!J17</f>
        <v>0</v>
      </c>
      <c r="L32" s="729"/>
      <c r="M32" s="729"/>
      <c r="N32" s="730"/>
      <c r="O32" s="157" t="s">
        <v>613</v>
      </c>
    </row>
    <row r="33" spans="1:15" ht="18.75" customHeight="1" x14ac:dyDescent="0.2">
      <c r="A33" s="167"/>
      <c r="B33" s="159">
        <v>7</v>
      </c>
      <c r="C33" s="740" t="s">
        <v>10</v>
      </c>
      <c r="D33" s="740"/>
      <c r="E33" s="740"/>
      <c r="F33" s="740"/>
      <c r="G33" s="740"/>
      <c r="H33" s="740"/>
      <c r="I33" s="740"/>
      <c r="J33" s="741"/>
      <c r="K33" s="728">
        <f>●臨時財政対策!J28</f>
        <v>0</v>
      </c>
      <c r="L33" s="729"/>
      <c r="M33" s="729"/>
      <c r="N33" s="730"/>
      <c r="O33" s="157" t="s">
        <v>1156</v>
      </c>
    </row>
    <row r="34" spans="1:15" ht="18.75" customHeight="1" x14ac:dyDescent="0.2">
      <c r="A34" s="167"/>
      <c r="B34" s="159">
        <v>8</v>
      </c>
      <c r="C34" s="740" t="s">
        <v>628</v>
      </c>
      <c r="D34" s="740"/>
      <c r="E34" s="740"/>
      <c r="F34" s="740"/>
      <c r="G34" s="740"/>
      <c r="H34" s="740"/>
      <c r="I34" s="740"/>
      <c r="J34" s="741"/>
      <c r="K34" s="728">
        <f>●緊防債!J23</f>
        <v>0</v>
      </c>
      <c r="L34" s="729"/>
      <c r="M34" s="729"/>
      <c r="N34" s="730"/>
      <c r="O34" s="157" t="s">
        <v>612</v>
      </c>
    </row>
    <row r="35" spans="1:15" ht="18.75" customHeight="1" x14ac:dyDescent="0.2">
      <c r="A35" s="167"/>
      <c r="B35" s="299">
        <v>9</v>
      </c>
      <c r="C35" s="740" t="s">
        <v>1287</v>
      </c>
      <c r="D35" s="740"/>
      <c r="E35" s="740"/>
      <c r="F35" s="740"/>
      <c r="G35" s="740"/>
      <c r="H35" s="740"/>
      <c r="I35" s="740"/>
      <c r="J35" s="741"/>
      <c r="K35" s="728">
        <f>●国土強靭化!J14</f>
        <v>0</v>
      </c>
      <c r="L35" s="729"/>
      <c r="M35" s="729"/>
      <c r="N35" s="730"/>
      <c r="O35" s="157" t="s">
        <v>611</v>
      </c>
    </row>
    <row r="36" spans="1:15" ht="18.75" customHeight="1" x14ac:dyDescent="0.2">
      <c r="A36" s="167"/>
      <c r="B36" s="299">
        <v>10</v>
      </c>
      <c r="C36" s="740" t="s">
        <v>58</v>
      </c>
      <c r="D36" s="740"/>
      <c r="E36" s="740"/>
      <c r="F36" s="740"/>
      <c r="G36" s="740"/>
      <c r="H36" s="740"/>
      <c r="I36" s="740"/>
      <c r="J36" s="741"/>
      <c r="K36" s="728">
        <f>●その他公債費!J5</f>
        <v>0</v>
      </c>
      <c r="L36" s="729"/>
      <c r="M36" s="729"/>
      <c r="N36" s="730"/>
      <c r="O36" s="157" t="s">
        <v>610</v>
      </c>
    </row>
    <row r="37" spans="1:15" ht="18.75" customHeight="1" x14ac:dyDescent="0.2">
      <c r="A37" s="167"/>
      <c r="B37" s="299">
        <v>11</v>
      </c>
      <c r="C37" s="740" t="s">
        <v>59</v>
      </c>
      <c r="D37" s="740"/>
      <c r="E37" s="740"/>
      <c r="F37" s="740"/>
      <c r="G37" s="740"/>
      <c r="H37" s="740"/>
      <c r="I37" s="740"/>
      <c r="J37" s="741"/>
      <c r="K37" s="728">
        <f>●その他公債費!J11</f>
        <v>0</v>
      </c>
      <c r="L37" s="729"/>
      <c r="M37" s="729"/>
      <c r="N37" s="730"/>
      <c r="O37" s="157" t="s">
        <v>609</v>
      </c>
    </row>
    <row r="38" spans="1:15" ht="18.75" customHeight="1" x14ac:dyDescent="0.2">
      <c r="A38" s="167"/>
      <c r="B38" s="299">
        <v>12</v>
      </c>
      <c r="C38" s="740" t="s">
        <v>60</v>
      </c>
      <c r="D38" s="740"/>
      <c r="E38" s="740"/>
      <c r="F38" s="740"/>
      <c r="G38" s="740"/>
      <c r="H38" s="740"/>
      <c r="I38" s="740"/>
      <c r="J38" s="741"/>
      <c r="K38" s="728">
        <f>●その他公債費!J17</f>
        <v>0</v>
      </c>
      <c r="L38" s="729"/>
      <c r="M38" s="729"/>
      <c r="N38" s="730"/>
      <c r="O38" s="157" t="s">
        <v>608</v>
      </c>
    </row>
    <row r="39" spans="1:15" ht="18.75" customHeight="1" x14ac:dyDescent="0.2">
      <c r="A39" s="167"/>
      <c r="B39" s="299">
        <v>13</v>
      </c>
      <c r="C39" s="740" t="s">
        <v>61</v>
      </c>
      <c r="D39" s="740"/>
      <c r="E39" s="740"/>
      <c r="F39" s="740"/>
      <c r="G39" s="740"/>
      <c r="H39" s="740"/>
      <c r="I39" s="740"/>
      <c r="J39" s="741"/>
      <c r="K39" s="728">
        <f>●その他公債費!J23</f>
        <v>0</v>
      </c>
      <c r="L39" s="729"/>
      <c r="M39" s="729"/>
      <c r="N39" s="730"/>
      <c r="O39" s="157" t="s">
        <v>607</v>
      </c>
    </row>
    <row r="40" spans="1:15" ht="18.75" customHeight="1" x14ac:dyDescent="0.2">
      <c r="A40" s="167"/>
      <c r="B40" s="300">
        <v>14</v>
      </c>
      <c r="C40" s="740" t="s">
        <v>62</v>
      </c>
      <c r="D40" s="740"/>
      <c r="E40" s="740"/>
      <c r="F40" s="740"/>
      <c r="G40" s="740"/>
      <c r="H40" s="740"/>
      <c r="I40" s="740"/>
      <c r="J40" s="741"/>
      <c r="K40" s="728">
        <f>●その他公債費!J29</f>
        <v>0</v>
      </c>
      <c r="L40" s="729"/>
      <c r="M40" s="729"/>
      <c r="N40" s="730"/>
      <c r="O40" s="157" t="s">
        <v>606</v>
      </c>
    </row>
    <row r="41" spans="1:15" ht="18.75" customHeight="1" thickBot="1" x14ac:dyDescent="0.25">
      <c r="A41" s="167"/>
      <c r="B41" s="300">
        <v>15</v>
      </c>
      <c r="C41" s="740" t="s">
        <v>63</v>
      </c>
      <c r="D41" s="740"/>
      <c r="E41" s="740"/>
      <c r="F41" s="740"/>
      <c r="G41" s="740"/>
      <c r="H41" s="740"/>
      <c r="I41" s="740"/>
      <c r="J41" s="741"/>
      <c r="K41" s="752">
        <f>●その他公債費!J35</f>
        <v>0</v>
      </c>
      <c r="L41" s="753"/>
      <c r="M41" s="753"/>
      <c r="N41" s="754"/>
      <c r="O41" s="157" t="s">
        <v>1289</v>
      </c>
    </row>
    <row r="42" spans="1:15" ht="18.75" customHeight="1" thickBot="1" x14ac:dyDescent="0.25">
      <c r="A42" s="709" t="s">
        <v>64</v>
      </c>
      <c r="B42" s="710"/>
      <c r="C42" s="710"/>
      <c r="D42" s="710"/>
      <c r="E42" s="710"/>
      <c r="F42" s="710"/>
      <c r="G42" s="710"/>
      <c r="H42" s="710"/>
      <c r="I42" s="710"/>
      <c r="J42" s="751"/>
      <c r="K42" s="737" t="e">
        <f>SUM(K25:N41)</f>
        <v>#DIV/0!</v>
      </c>
      <c r="L42" s="738"/>
      <c r="M42" s="738"/>
      <c r="N42" s="739"/>
      <c r="O42" s="157" t="s">
        <v>1288</v>
      </c>
    </row>
  </sheetData>
  <customSheetViews>
    <customSheetView guid="{C4E6220D-41C8-40B2-AF0A-6EEC54FEFC3B}"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8" orientation="portrait" r:id="rId1"/>
      <headerFooter alignWithMargins="0"/>
    </customSheetView>
    <customSheetView guid="{67812C5A-1D79-4D20-9561-724B7A7406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fitToPage="1" printArea="1" hiddenRows="1" view="pageBreakPreview" topLeftCell="A43">
      <selection activeCell="H68" sqref="H68:I6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6"/>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7"/>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8"/>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9"/>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10"/>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1"/>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12"/>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13"/>
      <headerFooter alignWithMargins="0"/>
    </customSheetView>
    <customSheetView guid="{ABA71FD7-2F20-4D89-9682-086673B2D428}" showPageBreaks="1" showGridLines="0" fitToPage="1" printArea="1" hiddenRows="1" view="pageBreakPreview">
      <selection activeCell="K15" sqref="K15:N15"/>
      <pageMargins left="0.78740157480314965" right="0.78740157480314965" top="0.98425196850393704" bottom="0.98425196850393704" header="0.51181102362204722" footer="0.51181102362204722"/>
      <printOptions horizontalCentered="1"/>
      <pageSetup paperSize="9" scale="99" orientation="portrait" r:id="rId14"/>
      <headerFooter alignWithMargins="0"/>
    </customSheetView>
    <customSheetView guid="{28B27DAA-D495-4FE0-A4B0-318BBC5296C8}"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9" orientation="portrait" r:id="rId17"/>
      <headerFooter alignWithMargins="0"/>
    </customSheetView>
  </customSheetViews>
  <mergeCells count="87">
    <mergeCell ref="C36:J36"/>
    <mergeCell ref="K36:N36"/>
    <mergeCell ref="C35:J35"/>
    <mergeCell ref="K35:N35"/>
    <mergeCell ref="A42:J42"/>
    <mergeCell ref="K42:N42"/>
    <mergeCell ref="C39:J39"/>
    <mergeCell ref="K39:N39"/>
    <mergeCell ref="C40:J40"/>
    <mergeCell ref="K40:N40"/>
    <mergeCell ref="C41:J41"/>
    <mergeCell ref="K41:N41"/>
    <mergeCell ref="C38:J38"/>
    <mergeCell ref="K38:N38"/>
    <mergeCell ref="C37:J37"/>
    <mergeCell ref="K37:N37"/>
    <mergeCell ref="C30:J30"/>
    <mergeCell ref="K30:N30"/>
    <mergeCell ref="C31:J31"/>
    <mergeCell ref="K31:N31"/>
    <mergeCell ref="C34:J34"/>
    <mergeCell ref="K34:N34"/>
    <mergeCell ref="C32:J32"/>
    <mergeCell ref="K32:N32"/>
    <mergeCell ref="C33:J33"/>
    <mergeCell ref="K33:N33"/>
    <mergeCell ref="C28:J28"/>
    <mergeCell ref="K28:N28"/>
    <mergeCell ref="C29:J29"/>
    <mergeCell ref="K29:N29"/>
    <mergeCell ref="C26:J26"/>
    <mergeCell ref="K26:N26"/>
    <mergeCell ref="C27:J27"/>
    <mergeCell ref="K27:N27"/>
    <mergeCell ref="C25:J25"/>
    <mergeCell ref="K25:N25"/>
    <mergeCell ref="C19:F19"/>
    <mergeCell ref="G19:J19"/>
    <mergeCell ref="K19:N19"/>
    <mergeCell ref="C20:F20"/>
    <mergeCell ref="G20:J20"/>
    <mergeCell ref="K20:N20"/>
    <mergeCell ref="C18:F18"/>
    <mergeCell ref="G18:J18"/>
    <mergeCell ref="K18:N18"/>
    <mergeCell ref="G21:J21"/>
    <mergeCell ref="K21:N21"/>
    <mergeCell ref="C16:F16"/>
    <mergeCell ref="G16:J16"/>
    <mergeCell ref="K16:N16"/>
    <mergeCell ref="C17:F17"/>
    <mergeCell ref="G17:J17"/>
    <mergeCell ref="K17:N17"/>
    <mergeCell ref="C13:F13"/>
    <mergeCell ref="G13:J13"/>
    <mergeCell ref="K13:N13"/>
    <mergeCell ref="C15:F15"/>
    <mergeCell ref="G15:J15"/>
    <mergeCell ref="K15:N15"/>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A8:F8"/>
    <mergeCell ref="G8:J8"/>
    <mergeCell ref="K8:N8"/>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scale="98" orientation="portrait" r:id="rId18"/>
  <headerFooter alignWithMargins="0"/>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9"/>
  <sheetViews>
    <sheetView view="pageBreakPreview" zoomScaleNormal="100" zoomScaleSheetLayoutView="100" workbookViewId="0"/>
  </sheetViews>
  <sheetFormatPr defaultRowHeight="13" x14ac:dyDescent="0.2"/>
  <cols>
    <col min="1" max="3" width="8.7265625" style="461"/>
    <col min="4" max="4" width="28.453125" style="461" customWidth="1"/>
    <col min="5" max="5" width="7.453125" style="461" customWidth="1"/>
    <col min="6" max="6" width="9.36328125" style="461" customWidth="1"/>
    <col min="7" max="7" width="7.36328125" style="461" customWidth="1"/>
    <col min="8" max="259" width="8.7265625" style="461"/>
    <col min="260" max="260" width="28.453125" style="461" customWidth="1"/>
    <col min="261" max="261" width="7.453125" style="461" customWidth="1"/>
    <col min="262" max="262" width="9.36328125" style="461" customWidth="1"/>
    <col min="263" max="263" width="7.36328125" style="461" customWidth="1"/>
    <col min="264" max="515" width="8.7265625" style="461"/>
    <col min="516" max="516" width="28.453125" style="461" customWidth="1"/>
    <col min="517" max="517" width="7.453125" style="461" customWidth="1"/>
    <col min="518" max="518" width="9.36328125" style="461" customWidth="1"/>
    <col min="519" max="519" width="7.36328125" style="461" customWidth="1"/>
    <col min="520" max="771" width="8.7265625" style="461"/>
    <col min="772" max="772" width="28.453125" style="461" customWidth="1"/>
    <col min="773" max="773" width="7.453125" style="461" customWidth="1"/>
    <col min="774" max="774" width="9.36328125" style="461" customWidth="1"/>
    <col min="775" max="775" width="7.36328125" style="461" customWidth="1"/>
    <col min="776" max="1027" width="8.7265625" style="461"/>
    <col min="1028" max="1028" width="28.453125" style="461" customWidth="1"/>
    <col min="1029" max="1029" width="7.453125" style="461" customWidth="1"/>
    <col min="1030" max="1030" width="9.36328125" style="461" customWidth="1"/>
    <col min="1031" max="1031" width="7.36328125" style="461" customWidth="1"/>
    <col min="1032" max="1283" width="8.7265625" style="461"/>
    <col min="1284" max="1284" width="28.453125" style="461" customWidth="1"/>
    <col min="1285" max="1285" width="7.453125" style="461" customWidth="1"/>
    <col min="1286" max="1286" width="9.36328125" style="461" customWidth="1"/>
    <col min="1287" max="1287" width="7.36328125" style="461" customWidth="1"/>
    <col min="1288" max="1539" width="8.7265625" style="461"/>
    <col min="1540" max="1540" width="28.453125" style="461" customWidth="1"/>
    <col min="1541" max="1541" width="7.453125" style="461" customWidth="1"/>
    <col min="1542" max="1542" width="9.36328125" style="461" customWidth="1"/>
    <col min="1543" max="1543" width="7.36328125" style="461" customWidth="1"/>
    <col min="1544" max="1795" width="8.7265625" style="461"/>
    <col min="1796" max="1796" width="28.453125" style="461" customWidth="1"/>
    <col min="1797" max="1797" width="7.453125" style="461" customWidth="1"/>
    <col min="1798" max="1798" width="9.36328125" style="461" customWidth="1"/>
    <col min="1799" max="1799" width="7.36328125" style="461" customWidth="1"/>
    <col min="1800" max="2051" width="8.7265625" style="461"/>
    <col min="2052" max="2052" width="28.453125" style="461" customWidth="1"/>
    <col min="2053" max="2053" width="7.453125" style="461" customWidth="1"/>
    <col min="2054" max="2054" width="9.36328125" style="461" customWidth="1"/>
    <col min="2055" max="2055" width="7.36328125" style="461" customWidth="1"/>
    <col min="2056" max="2307" width="8.7265625" style="461"/>
    <col min="2308" max="2308" width="28.453125" style="461" customWidth="1"/>
    <col min="2309" max="2309" width="7.453125" style="461" customWidth="1"/>
    <col min="2310" max="2310" width="9.36328125" style="461" customWidth="1"/>
    <col min="2311" max="2311" width="7.36328125" style="461" customWidth="1"/>
    <col min="2312" max="2563" width="8.7265625" style="461"/>
    <col min="2564" max="2564" width="28.453125" style="461" customWidth="1"/>
    <col min="2565" max="2565" width="7.453125" style="461" customWidth="1"/>
    <col min="2566" max="2566" width="9.36328125" style="461" customWidth="1"/>
    <col min="2567" max="2567" width="7.36328125" style="461" customWidth="1"/>
    <col min="2568" max="2819" width="8.7265625" style="461"/>
    <col min="2820" max="2820" width="28.453125" style="461" customWidth="1"/>
    <col min="2821" max="2821" width="7.453125" style="461" customWidth="1"/>
    <col min="2822" max="2822" width="9.36328125" style="461" customWidth="1"/>
    <col min="2823" max="2823" width="7.36328125" style="461" customWidth="1"/>
    <col min="2824" max="3075" width="8.7265625" style="461"/>
    <col min="3076" max="3076" width="28.453125" style="461" customWidth="1"/>
    <col min="3077" max="3077" width="7.453125" style="461" customWidth="1"/>
    <col min="3078" max="3078" width="9.36328125" style="461" customWidth="1"/>
    <col min="3079" max="3079" width="7.36328125" style="461" customWidth="1"/>
    <col min="3080" max="3331" width="8.7265625" style="461"/>
    <col min="3332" max="3332" width="28.453125" style="461" customWidth="1"/>
    <col min="3333" max="3333" width="7.453125" style="461" customWidth="1"/>
    <col min="3334" max="3334" width="9.36328125" style="461" customWidth="1"/>
    <col min="3335" max="3335" width="7.36328125" style="461" customWidth="1"/>
    <col min="3336" max="3587" width="8.7265625" style="461"/>
    <col min="3588" max="3588" width="28.453125" style="461" customWidth="1"/>
    <col min="3589" max="3589" width="7.453125" style="461" customWidth="1"/>
    <col min="3590" max="3590" width="9.36328125" style="461" customWidth="1"/>
    <col min="3591" max="3591" width="7.36328125" style="461" customWidth="1"/>
    <col min="3592" max="3843" width="8.7265625" style="461"/>
    <col min="3844" max="3844" width="28.453125" style="461" customWidth="1"/>
    <col min="3845" max="3845" width="7.453125" style="461" customWidth="1"/>
    <col min="3846" max="3846" width="9.36328125" style="461" customWidth="1"/>
    <col min="3847" max="3847" width="7.36328125" style="461" customWidth="1"/>
    <col min="3848" max="4099" width="8.7265625" style="461"/>
    <col min="4100" max="4100" width="28.453125" style="461" customWidth="1"/>
    <col min="4101" max="4101" width="7.453125" style="461" customWidth="1"/>
    <col min="4102" max="4102" width="9.36328125" style="461" customWidth="1"/>
    <col min="4103" max="4103" width="7.36328125" style="461" customWidth="1"/>
    <col min="4104" max="4355" width="8.7265625" style="461"/>
    <col min="4356" max="4356" width="28.453125" style="461" customWidth="1"/>
    <col min="4357" max="4357" width="7.453125" style="461" customWidth="1"/>
    <col min="4358" max="4358" width="9.36328125" style="461" customWidth="1"/>
    <col min="4359" max="4359" width="7.36328125" style="461" customWidth="1"/>
    <col min="4360" max="4611" width="8.7265625" style="461"/>
    <col min="4612" max="4612" width="28.453125" style="461" customWidth="1"/>
    <col min="4613" max="4613" width="7.453125" style="461" customWidth="1"/>
    <col min="4614" max="4614" width="9.36328125" style="461" customWidth="1"/>
    <col min="4615" max="4615" width="7.36328125" style="461" customWidth="1"/>
    <col min="4616" max="4867" width="8.7265625" style="461"/>
    <col min="4868" max="4868" width="28.453125" style="461" customWidth="1"/>
    <col min="4869" max="4869" width="7.453125" style="461" customWidth="1"/>
    <col min="4870" max="4870" width="9.36328125" style="461" customWidth="1"/>
    <col min="4871" max="4871" width="7.36328125" style="461" customWidth="1"/>
    <col min="4872" max="5123" width="8.7265625" style="461"/>
    <col min="5124" max="5124" width="28.453125" style="461" customWidth="1"/>
    <col min="5125" max="5125" width="7.453125" style="461" customWidth="1"/>
    <col min="5126" max="5126" width="9.36328125" style="461" customWidth="1"/>
    <col min="5127" max="5127" width="7.36328125" style="461" customWidth="1"/>
    <col min="5128" max="5379" width="8.7265625" style="461"/>
    <col min="5380" max="5380" width="28.453125" style="461" customWidth="1"/>
    <col min="5381" max="5381" width="7.453125" style="461" customWidth="1"/>
    <col min="5382" max="5382" width="9.36328125" style="461" customWidth="1"/>
    <col min="5383" max="5383" width="7.36328125" style="461" customWidth="1"/>
    <col min="5384" max="5635" width="8.7265625" style="461"/>
    <col min="5636" max="5636" width="28.453125" style="461" customWidth="1"/>
    <col min="5637" max="5637" width="7.453125" style="461" customWidth="1"/>
    <col min="5638" max="5638" width="9.36328125" style="461" customWidth="1"/>
    <col min="5639" max="5639" width="7.36328125" style="461" customWidth="1"/>
    <col min="5640" max="5891" width="8.7265625" style="461"/>
    <col min="5892" max="5892" width="28.453125" style="461" customWidth="1"/>
    <col min="5893" max="5893" width="7.453125" style="461" customWidth="1"/>
    <col min="5894" max="5894" width="9.36328125" style="461" customWidth="1"/>
    <col min="5895" max="5895" width="7.36328125" style="461" customWidth="1"/>
    <col min="5896" max="6147" width="8.7265625" style="461"/>
    <col min="6148" max="6148" width="28.453125" style="461" customWidth="1"/>
    <col min="6149" max="6149" width="7.453125" style="461" customWidth="1"/>
    <col min="6150" max="6150" width="9.36328125" style="461" customWidth="1"/>
    <col min="6151" max="6151" width="7.36328125" style="461" customWidth="1"/>
    <col min="6152" max="6403" width="8.7265625" style="461"/>
    <col min="6404" max="6404" width="28.453125" style="461" customWidth="1"/>
    <col min="6405" max="6405" width="7.453125" style="461" customWidth="1"/>
    <col min="6406" max="6406" width="9.36328125" style="461" customWidth="1"/>
    <col min="6407" max="6407" width="7.36328125" style="461" customWidth="1"/>
    <col min="6408" max="6659" width="8.7265625" style="461"/>
    <col min="6660" max="6660" width="28.453125" style="461" customWidth="1"/>
    <col min="6661" max="6661" width="7.453125" style="461" customWidth="1"/>
    <col min="6662" max="6662" width="9.36328125" style="461" customWidth="1"/>
    <col min="6663" max="6663" width="7.36328125" style="461" customWidth="1"/>
    <col min="6664" max="6915" width="8.7265625" style="461"/>
    <col min="6916" max="6916" width="28.453125" style="461" customWidth="1"/>
    <col min="6917" max="6917" width="7.453125" style="461" customWidth="1"/>
    <col min="6918" max="6918" width="9.36328125" style="461" customWidth="1"/>
    <col min="6919" max="6919" width="7.36328125" style="461" customWidth="1"/>
    <col min="6920" max="7171" width="8.7265625" style="461"/>
    <col min="7172" max="7172" width="28.453125" style="461" customWidth="1"/>
    <col min="7173" max="7173" width="7.453125" style="461" customWidth="1"/>
    <col min="7174" max="7174" width="9.36328125" style="461" customWidth="1"/>
    <col min="7175" max="7175" width="7.36328125" style="461" customWidth="1"/>
    <col min="7176" max="7427" width="8.7265625" style="461"/>
    <col min="7428" max="7428" width="28.453125" style="461" customWidth="1"/>
    <col min="7429" max="7429" width="7.453125" style="461" customWidth="1"/>
    <col min="7430" max="7430" width="9.36328125" style="461" customWidth="1"/>
    <col min="7431" max="7431" width="7.36328125" style="461" customWidth="1"/>
    <col min="7432" max="7683" width="8.7265625" style="461"/>
    <col min="7684" max="7684" width="28.453125" style="461" customWidth="1"/>
    <col min="7685" max="7685" width="7.453125" style="461" customWidth="1"/>
    <col min="7686" max="7686" width="9.36328125" style="461" customWidth="1"/>
    <col min="7687" max="7687" width="7.36328125" style="461" customWidth="1"/>
    <col min="7688" max="7939" width="8.7265625" style="461"/>
    <col min="7940" max="7940" width="28.453125" style="461" customWidth="1"/>
    <col min="7941" max="7941" width="7.453125" style="461" customWidth="1"/>
    <col min="7942" max="7942" width="9.36328125" style="461" customWidth="1"/>
    <col min="7943" max="7943" width="7.36328125" style="461" customWidth="1"/>
    <col min="7944" max="8195" width="8.7265625" style="461"/>
    <col min="8196" max="8196" width="28.453125" style="461" customWidth="1"/>
    <col min="8197" max="8197" width="7.453125" style="461" customWidth="1"/>
    <col min="8198" max="8198" width="9.36328125" style="461" customWidth="1"/>
    <col min="8199" max="8199" width="7.36328125" style="461" customWidth="1"/>
    <col min="8200" max="8451" width="8.7265625" style="461"/>
    <col min="8452" max="8452" width="28.453125" style="461" customWidth="1"/>
    <col min="8453" max="8453" width="7.453125" style="461" customWidth="1"/>
    <col min="8454" max="8454" width="9.36328125" style="461" customWidth="1"/>
    <col min="8455" max="8455" width="7.36328125" style="461" customWidth="1"/>
    <col min="8456" max="8707" width="8.7265625" style="461"/>
    <col min="8708" max="8708" width="28.453125" style="461" customWidth="1"/>
    <col min="8709" max="8709" width="7.453125" style="461" customWidth="1"/>
    <col min="8710" max="8710" width="9.36328125" style="461" customWidth="1"/>
    <col min="8711" max="8711" width="7.36328125" style="461" customWidth="1"/>
    <col min="8712" max="8963" width="8.7265625" style="461"/>
    <col min="8964" max="8964" width="28.453125" style="461" customWidth="1"/>
    <col min="8965" max="8965" width="7.453125" style="461" customWidth="1"/>
    <col min="8966" max="8966" width="9.36328125" style="461" customWidth="1"/>
    <col min="8967" max="8967" width="7.36328125" style="461" customWidth="1"/>
    <col min="8968" max="9219" width="8.7265625" style="461"/>
    <col min="9220" max="9220" width="28.453125" style="461" customWidth="1"/>
    <col min="9221" max="9221" width="7.453125" style="461" customWidth="1"/>
    <col min="9222" max="9222" width="9.36328125" style="461" customWidth="1"/>
    <col min="9223" max="9223" width="7.36328125" style="461" customWidth="1"/>
    <col min="9224" max="9475" width="8.7265625" style="461"/>
    <col min="9476" max="9476" width="28.453125" style="461" customWidth="1"/>
    <col min="9477" max="9477" width="7.453125" style="461" customWidth="1"/>
    <col min="9478" max="9478" width="9.36328125" style="461" customWidth="1"/>
    <col min="9479" max="9479" width="7.36328125" style="461" customWidth="1"/>
    <col min="9480" max="9731" width="8.7265625" style="461"/>
    <col min="9732" max="9732" width="28.453125" style="461" customWidth="1"/>
    <col min="9733" max="9733" width="7.453125" style="461" customWidth="1"/>
    <col min="9734" max="9734" width="9.36328125" style="461" customWidth="1"/>
    <col min="9735" max="9735" width="7.36328125" style="461" customWidth="1"/>
    <col min="9736" max="9987" width="8.7265625" style="461"/>
    <col min="9988" max="9988" width="28.453125" style="461" customWidth="1"/>
    <col min="9989" max="9989" width="7.453125" style="461" customWidth="1"/>
    <col min="9990" max="9990" width="9.36328125" style="461" customWidth="1"/>
    <col min="9991" max="9991" width="7.36328125" style="461" customWidth="1"/>
    <col min="9992" max="10243" width="8.7265625" style="461"/>
    <col min="10244" max="10244" width="28.453125" style="461" customWidth="1"/>
    <col min="10245" max="10245" width="7.453125" style="461" customWidth="1"/>
    <col min="10246" max="10246" width="9.36328125" style="461" customWidth="1"/>
    <col min="10247" max="10247" width="7.36328125" style="461" customWidth="1"/>
    <col min="10248" max="10499" width="8.7265625" style="461"/>
    <col min="10500" max="10500" width="28.453125" style="461" customWidth="1"/>
    <col min="10501" max="10501" width="7.453125" style="461" customWidth="1"/>
    <col min="10502" max="10502" width="9.36328125" style="461" customWidth="1"/>
    <col min="10503" max="10503" width="7.36328125" style="461" customWidth="1"/>
    <col min="10504" max="10755" width="8.7265625" style="461"/>
    <col min="10756" max="10756" width="28.453125" style="461" customWidth="1"/>
    <col min="10757" max="10757" width="7.453125" style="461" customWidth="1"/>
    <col min="10758" max="10758" width="9.36328125" style="461" customWidth="1"/>
    <col min="10759" max="10759" width="7.36328125" style="461" customWidth="1"/>
    <col min="10760" max="11011" width="8.7265625" style="461"/>
    <col min="11012" max="11012" width="28.453125" style="461" customWidth="1"/>
    <col min="11013" max="11013" width="7.453125" style="461" customWidth="1"/>
    <col min="11014" max="11014" width="9.36328125" style="461" customWidth="1"/>
    <col min="11015" max="11015" width="7.36328125" style="461" customWidth="1"/>
    <col min="11016" max="11267" width="8.7265625" style="461"/>
    <col min="11268" max="11268" width="28.453125" style="461" customWidth="1"/>
    <col min="11269" max="11269" width="7.453125" style="461" customWidth="1"/>
    <col min="11270" max="11270" width="9.36328125" style="461" customWidth="1"/>
    <col min="11271" max="11271" width="7.36328125" style="461" customWidth="1"/>
    <col min="11272" max="11523" width="8.7265625" style="461"/>
    <col min="11524" max="11524" width="28.453125" style="461" customWidth="1"/>
    <col min="11525" max="11525" width="7.453125" style="461" customWidth="1"/>
    <col min="11526" max="11526" width="9.36328125" style="461" customWidth="1"/>
    <col min="11527" max="11527" width="7.36328125" style="461" customWidth="1"/>
    <col min="11528" max="11779" width="8.7265625" style="461"/>
    <col min="11780" max="11780" width="28.453125" style="461" customWidth="1"/>
    <col min="11781" max="11781" width="7.453125" style="461" customWidth="1"/>
    <col min="11782" max="11782" width="9.36328125" style="461" customWidth="1"/>
    <col min="11783" max="11783" width="7.36328125" style="461" customWidth="1"/>
    <col min="11784" max="12035" width="8.7265625" style="461"/>
    <col min="12036" max="12036" width="28.453125" style="461" customWidth="1"/>
    <col min="12037" max="12037" width="7.453125" style="461" customWidth="1"/>
    <col min="12038" max="12038" width="9.36328125" style="461" customWidth="1"/>
    <col min="12039" max="12039" width="7.36328125" style="461" customWidth="1"/>
    <col min="12040" max="12291" width="8.7265625" style="461"/>
    <col min="12292" max="12292" width="28.453125" style="461" customWidth="1"/>
    <col min="12293" max="12293" width="7.453125" style="461" customWidth="1"/>
    <col min="12294" max="12294" width="9.36328125" style="461" customWidth="1"/>
    <col min="12295" max="12295" width="7.36328125" style="461" customWidth="1"/>
    <col min="12296" max="12547" width="8.7265625" style="461"/>
    <col min="12548" max="12548" width="28.453125" style="461" customWidth="1"/>
    <col min="12549" max="12549" width="7.453125" style="461" customWidth="1"/>
    <col min="12550" max="12550" width="9.36328125" style="461" customWidth="1"/>
    <col min="12551" max="12551" width="7.36328125" style="461" customWidth="1"/>
    <col min="12552" max="12803" width="8.7265625" style="461"/>
    <col min="12804" max="12804" width="28.453125" style="461" customWidth="1"/>
    <col min="12805" max="12805" width="7.453125" style="461" customWidth="1"/>
    <col min="12806" max="12806" width="9.36328125" style="461" customWidth="1"/>
    <col min="12807" max="12807" width="7.36328125" style="461" customWidth="1"/>
    <col min="12808" max="13059" width="8.7265625" style="461"/>
    <col min="13060" max="13060" width="28.453125" style="461" customWidth="1"/>
    <col min="13061" max="13061" width="7.453125" style="461" customWidth="1"/>
    <col min="13062" max="13062" width="9.36328125" style="461" customWidth="1"/>
    <col min="13063" max="13063" width="7.36328125" style="461" customWidth="1"/>
    <col min="13064" max="13315" width="8.7265625" style="461"/>
    <col min="13316" max="13316" width="28.453125" style="461" customWidth="1"/>
    <col min="13317" max="13317" width="7.453125" style="461" customWidth="1"/>
    <col min="13318" max="13318" width="9.36328125" style="461" customWidth="1"/>
    <col min="13319" max="13319" width="7.36328125" style="461" customWidth="1"/>
    <col min="13320" max="13571" width="8.7265625" style="461"/>
    <col min="13572" max="13572" width="28.453125" style="461" customWidth="1"/>
    <col min="13573" max="13573" width="7.453125" style="461" customWidth="1"/>
    <col min="13574" max="13574" width="9.36328125" style="461" customWidth="1"/>
    <col min="13575" max="13575" width="7.36328125" style="461" customWidth="1"/>
    <col min="13576" max="13827" width="8.7265625" style="461"/>
    <col min="13828" max="13828" width="28.453125" style="461" customWidth="1"/>
    <col min="13829" max="13829" width="7.453125" style="461" customWidth="1"/>
    <col min="13830" max="13830" width="9.36328125" style="461" customWidth="1"/>
    <col min="13831" max="13831" width="7.36328125" style="461" customWidth="1"/>
    <col min="13832" max="14083" width="8.7265625" style="461"/>
    <col min="14084" max="14084" width="28.453125" style="461" customWidth="1"/>
    <col min="14085" max="14085" width="7.453125" style="461" customWidth="1"/>
    <col min="14086" max="14086" width="9.36328125" style="461" customWidth="1"/>
    <col min="14087" max="14087" width="7.36328125" style="461" customWidth="1"/>
    <col min="14088" max="14339" width="8.7265625" style="461"/>
    <col min="14340" max="14340" width="28.453125" style="461" customWidth="1"/>
    <col min="14341" max="14341" width="7.453125" style="461" customWidth="1"/>
    <col min="14342" max="14342" width="9.36328125" style="461" customWidth="1"/>
    <col min="14343" max="14343" width="7.36328125" style="461" customWidth="1"/>
    <col min="14344" max="14595" width="8.7265625" style="461"/>
    <col min="14596" max="14596" width="28.453125" style="461" customWidth="1"/>
    <col min="14597" max="14597" width="7.453125" style="461" customWidth="1"/>
    <col min="14598" max="14598" width="9.36328125" style="461" customWidth="1"/>
    <col min="14599" max="14599" width="7.36328125" style="461" customWidth="1"/>
    <col min="14600" max="14851" width="8.7265625" style="461"/>
    <col min="14852" max="14852" width="28.453125" style="461" customWidth="1"/>
    <col min="14853" max="14853" width="7.453125" style="461" customWidth="1"/>
    <col min="14854" max="14854" width="9.36328125" style="461" customWidth="1"/>
    <col min="14855" max="14855" width="7.36328125" style="461" customWidth="1"/>
    <col min="14856" max="15107" width="8.7265625" style="461"/>
    <col min="15108" max="15108" width="28.453125" style="461" customWidth="1"/>
    <col min="15109" max="15109" width="7.453125" style="461" customWidth="1"/>
    <col min="15110" max="15110" width="9.36328125" style="461" customWidth="1"/>
    <col min="15111" max="15111" width="7.36328125" style="461" customWidth="1"/>
    <col min="15112" max="15363" width="8.7265625" style="461"/>
    <col min="15364" max="15364" width="28.453125" style="461" customWidth="1"/>
    <col min="15365" max="15365" width="7.453125" style="461" customWidth="1"/>
    <col min="15366" max="15366" width="9.36328125" style="461" customWidth="1"/>
    <col min="15367" max="15367" width="7.36328125" style="461" customWidth="1"/>
    <col min="15368" max="15619" width="8.7265625" style="461"/>
    <col min="15620" max="15620" width="28.453125" style="461" customWidth="1"/>
    <col min="15621" max="15621" width="7.453125" style="461" customWidth="1"/>
    <col min="15622" max="15622" width="9.36328125" style="461" customWidth="1"/>
    <col min="15623" max="15623" width="7.36328125" style="461" customWidth="1"/>
    <col min="15624" max="15875" width="8.7265625" style="461"/>
    <col min="15876" max="15876" width="28.453125" style="461" customWidth="1"/>
    <col min="15877" max="15877" width="7.453125" style="461" customWidth="1"/>
    <col min="15878" max="15878" width="9.36328125" style="461" customWidth="1"/>
    <col min="15879" max="15879" width="7.36328125" style="461" customWidth="1"/>
    <col min="15880" max="16131" width="8.7265625" style="461"/>
    <col min="16132" max="16132" width="28.453125" style="461" customWidth="1"/>
    <col min="16133" max="16133" width="7.453125" style="461" customWidth="1"/>
    <col min="16134" max="16134" width="9.36328125" style="461" customWidth="1"/>
    <col min="16135" max="16135" width="7.36328125" style="461" customWidth="1"/>
    <col min="16136" max="16384" width="8.7265625" style="461"/>
  </cols>
  <sheetData>
    <row r="1" spans="1:7" ht="16.5" customHeight="1" x14ac:dyDescent="0.2">
      <c r="A1" s="461" t="s">
        <v>214</v>
      </c>
    </row>
    <row r="2" spans="1:7" ht="16.5" customHeight="1" x14ac:dyDescent="0.2">
      <c r="D2" s="462"/>
      <c r="E2" s="382" t="s">
        <v>85</v>
      </c>
      <c r="F2" s="655">
        <f>総括表!H4</f>
        <v>0</v>
      </c>
      <c r="G2" s="655"/>
    </row>
    <row r="3" spans="1:7" ht="16.5" customHeight="1" x14ac:dyDescent="0.2">
      <c r="D3" s="462"/>
      <c r="E3" s="462"/>
      <c r="F3" s="462"/>
      <c r="G3" s="462"/>
    </row>
    <row r="4" spans="1:7" ht="16.5" customHeight="1" x14ac:dyDescent="0.2">
      <c r="A4" s="461" t="s">
        <v>1437</v>
      </c>
      <c r="D4" s="462"/>
      <c r="E4" s="462"/>
      <c r="F4" s="462"/>
      <c r="G4" s="462"/>
    </row>
    <row r="5" spans="1:7" ht="16.5" customHeight="1" x14ac:dyDescent="0.2">
      <c r="G5" s="463" t="s">
        <v>210</v>
      </c>
    </row>
    <row r="6" spans="1:7" ht="16.5" customHeight="1" x14ac:dyDescent="0.2">
      <c r="A6" s="464" t="s">
        <v>209</v>
      </c>
      <c r="B6" s="870" t="s">
        <v>213</v>
      </c>
      <c r="C6" s="871"/>
      <c r="D6" s="872"/>
      <c r="E6" s="873" t="s">
        <v>205</v>
      </c>
      <c r="F6" s="874"/>
      <c r="G6" s="875"/>
    </row>
    <row r="7" spans="1:7" ht="16.5" customHeight="1" x14ac:dyDescent="0.2">
      <c r="A7" s="465" t="s">
        <v>204</v>
      </c>
      <c r="B7" s="876" t="s">
        <v>1438</v>
      </c>
      <c r="C7" s="877"/>
      <c r="D7" s="878"/>
      <c r="E7" s="876" t="s">
        <v>1015</v>
      </c>
      <c r="F7" s="877"/>
      <c r="G7" s="878"/>
    </row>
    <row r="8" spans="1:7" ht="16.5" customHeight="1" x14ac:dyDescent="0.2">
      <c r="A8" s="656" t="s">
        <v>200</v>
      </c>
      <c r="B8" s="879" t="s">
        <v>1016</v>
      </c>
      <c r="C8" s="880"/>
      <c r="D8" s="881"/>
      <c r="E8" s="879" t="s">
        <v>1017</v>
      </c>
      <c r="F8" s="880"/>
      <c r="G8" s="881"/>
    </row>
    <row r="9" spans="1:7" ht="16.5" customHeight="1" x14ac:dyDescent="0.2">
      <c r="A9" s="657"/>
      <c r="B9" s="882"/>
      <c r="C9" s="883"/>
      <c r="D9" s="884"/>
      <c r="E9" s="882">
        <f t="shared" ref="E9:E15" si="0">B9*2/3</f>
        <v>0</v>
      </c>
      <c r="F9" s="883"/>
      <c r="G9" s="884"/>
    </row>
    <row r="10" spans="1:7" ht="16.5" customHeight="1" x14ac:dyDescent="0.2">
      <c r="A10" s="657"/>
      <c r="B10" s="885"/>
      <c r="C10" s="886"/>
      <c r="D10" s="887"/>
      <c r="E10" s="885">
        <f t="shared" si="0"/>
        <v>0</v>
      </c>
      <c r="F10" s="886"/>
      <c r="G10" s="887"/>
    </row>
    <row r="11" spans="1:7" ht="16.5" customHeight="1" x14ac:dyDescent="0.2">
      <c r="A11" s="657"/>
      <c r="B11" s="885"/>
      <c r="C11" s="886"/>
      <c r="D11" s="887"/>
      <c r="E11" s="885">
        <f t="shared" si="0"/>
        <v>0</v>
      </c>
      <c r="F11" s="886"/>
      <c r="G11" s="887"/>
    </row>
    <row r="12" spans="1:7" ht="16.5" customHeight="1" x14ac:dyDescent="0.2">
      <c r="A12" s="657"/>
      <c r="B12" s="885"/>
      <c r="C12" s="886"/>
      <c r="D12" s="887"/>
      <c r="E12" s="885">
        <f t="shared" si="0"/>
        <v>0</v>
      </c>
      <c r="F12" s="886"/>
      <c r="G12" s="887"/>
    </row>
    <row r="13" spans="1:7" ht="16.5" customHeight="1" x14ac:dyDescent="0.2">
      <c r="A13" s="657"/>
      <c r="B13" s="885"/>
      <c r="C13" s="886"/>
      <c r="D13" s="887"/>
      <c r="E13" s="885">
        <f t="shared" si="0"/>
        <v>0</v>
      </c>
      <c r="F13" s="886"/>
      <c r="G13" s="887"/>
    </row>
    <row r="14" spans="1:7" ht="16.5" customHeight="1" x14ac:dyDescent="0.2">
      <c r="A14" s="657"/>
      <c r="B14" s="885"/>
      <c r="C14" s="886"/>
      <c r="D14" s="887"/>
      <c r="E14" s="885">
        <f t="shared" si="0"/>
        <v>0</v>
      </c>
      <c r="F14" s="886"/>
      <c r="G14" s="887"/>
    </row>
    <row r="15" spans="1:7" ht="16.5" customHeight="1" thickBot="1" x14ac:dyDescent="0.25">
      <c r="A15" s="657"/>
      <c r="B15" s="888"/>
      <c r="C15" s="889"/>
      <c r="D15" s="890"/>
      <c r="E15" s="891">
        <f t="shared" si="0"/>
        <v>0</v>
      </c>
      <c r="F15" s="892"/>
      <c r="G15" s="893"/>
    </row>
    <row r="16" spans="1:7" ht="16.5" customHeight="1" thickTop="1" thickBot="1" x14ac:dyDescent="0.25">
      <c r="A16" s="658"/>
      <c r="B16" s="894"/>
      <c r="C16" s="895"/>
      <c r="D16" s="896"/>
      <c r="E16" s="897">
        <f>SUM(E9:G15)</f>
        <v>0</v>
      </c>
      <c r="F16" s="898"/>
      <c r="G16" s="899"/>
    </row>
    <row r="17" spans="1:7" ht="16.5" customHeight="1" thickTop="1" x14ac:dyDescent="0.2">
      <c r="G17" s="463" t="s">
        <v>1018</v>
      </c>
    </row>
    <row r="18" spans="1:7" ht="16.5" customHeight="1" x14ac:dyDescent="0.2">
      <c r="A18" s="461" t="s">
        <v>1439</v>
      </c>
    </row>
    <row r="19" spans="1:7" ht="16.5" customHeight="1" x14ac:dyDescent="0.2">
      <c r="G19" s="463" t="s">
        <v>210</v>
      </c>
    </row>
    <row r="20" spans="1:7" ht="16.5" customHeight="1" x14ac:dyDescent="0.2">
      <c r="A20" s="464" t="s">
        <v>209</v>
      </c>
      <c r="B20" s="870" t="s">
        <v>213</v>
      </c>
      <c r="C20" s="871"/>
      <c r="D20" s="872"/>
      <c r="E20" s="873" t="s">
        <v>205</v>
      </c>
      <c r="F20" s="874"/>
      <c r="G20" s="875"/>
    </row>
    <row r="21" spans="1:7" ht="16.5" customHeight="1" x14ac:dyDescent="0.2">
      <c r="A21" s="465" t="s">
        <v>204</v>
      </c>
      <c r="B21" s="876" t="s">
        <v>1440</v>
      </c>
      <c r="C21" s="877"/>
      <c r="D21" s="878"/>
      <c r="E21" s="876" t="s">
        <v>1019</v>
      </c>
      <c r="F21" s="877"/>
      <c r="G21" s="878"/>
    </row>
    <row r="22" spans="1:7" ht="16.5" customHeight="1" x14ac:dyDescent="0.2">
      <c r="A22" s="656" t="s">
        <v>200</v>
      </c>
      <c r="B22" s="879" t="s">
        <v>1020</v>
      </c>
      <c r="C22" s="880"/>
      <c r="D22" s="881"/>
      <c r="E22" s="879" t="s">
        <v>1021</v>
      </c>
      <c r="F22" s="880"/>
      <c r="G22" s="881"/>
    </row>
    <row r="23" spans="1:7" ht="16.5" customHeight="1" x14ac:dyDescent="0.2">
      <c r="A23" s="659"/>
      <c r="B23" s="882"/>
      <c r="C23" s="883"/>
      <c r="D23" s="884"/>
      <c r="E23" s="882">
        <f>B23*2/3</f>
        <v>0</v>
      </c>
      <c r="F23" s="883"/>
      <c r="G23" s="884"/>
    </row>
    <row r="24" spans="1:7" ht="16.5" customHeight="1" thickBot="1" x14ac:dyDescent="0.25">
      <c r="A24" s="657"/>
      <c r="B24" s="900"/>
      <c r="C24" s="901"/>
      <c r="D24" s="902"/>
      <c r="E24" s="903"/>
      <c r="F24" s="904"/>
      <c r="G24" s="905"/>
    </row>
    <row r="25" spans="1:7" ht="16.5" customHeight="1" thickTop="1" thickBot="1" x14ac:dyDescent="0.25">
      <c r="A25" s="658"/>
      <c r="B25" s="894"/>
      <c r="C25" s="895"/>
      <c r="D25" s="896"/>
      <c r="E25" s="897">
        <f>SUM(E23:G24)</f>
        <v>0</v>
      </c>
      <c r="F25" s="898"/>
      <c r="G25" s="899"/>
    </row>
    <row r="26" spans="1:7" ht="16.5" customHeight="1" thickTop="1" x14ac:dyDescent="0.2">
      <c r="G26" s="463" t="s">
        <v>1022</v>
      </c>
    </row>
    <row r="27" spans="1:7" ht="16.5" customHeight="1" x14ac:dyDescent="0.2">
      <c r="A27" s="461" t="s">
        <v>1441</v>
      </c>
    </row>
    <row r="28" spans="1:7" ht="16.5" customHeight="1" x14ac:dyDescent="0.2">
      <c r="G28" s="463" t="s">
        <v>210</v>
      </c>
    </row>
    <row r="29" spans="1:7" ht="16.5" customHeight="1" x14ac:dyDescent="0.2">
      <c r="A29" s="464" t="s">
        <v>209</v>
      </c>
      <c r="B29" s="464" t="s">
        <v>208</v>
      </c>
      <c r="C29" s="464" t="s">
        <v>212</v>
      </c>
      <c r="D29" s="466" t="s">
        <v>211</v>
      </c>
      <c r="E29" s="873" t="s">
        <v>205</v>
      </c>
      <c r="F29" s="874"/>
      <c r="G29" s="875"/>
    </row>
    <row r="30" spans="1:7" ht="16.5" customHeight="1" x14ac:dyDescent="0.2">
      <c r="A30" s="465" t="s">
        <v>204</v>
      </c>
      <c r="B30" s="465" t="s">
        <v>203</v>
      </c>
      <c r="C30" s="465" t="s">
        <v>202</v>
      </c>
      <c r="D30" s="465" t="s">
        <v>1442</v>
      </c>
      <c r="E30" s="467" t="s">
        <v>201</v>
      </c>
      <c r="F30" s="468" t="s">
        <v>1023</v>
      </c>
      <c r="G30" s="469"/>
    </row>
    <row r="31" spans="1:7" ht="16.5" customHeight="1" x14ac:dyDescent="0.2">
      <c r="A31" s="465" t="s">
        <v>200</v>
      </c>
      <c r="B31" s="465"/>
      <c r="C31" s="465"/>
      <c r="D31" s="465"/>
      <c r="E31" s="470"/>
      <c r="F31" s="471" t="s">
        <v>199</v>
      </c>
      <c r="G31" s="472" t="s">
        <v>1024</v>
      </c>
    </row>
    <row r="32" spans="1:7" ht="16.5" customHeight="1" x14ac:dyDescent="0.2">
      <c r="A32" s="656"/>
      <c r="B32" s="656" t="s">
        <v>1025</v>
      </c>
      <c r="C32" s="656" t="s">
        <v>1026</v>
      </c>
      <c r="D32" s="660" t="s">
        <v>1027</v>
      </c>
      <c r="E32" s="661" t="s">
        <v>1028</v>
      </c>
      <c r="F32" s="660" t="s">
        <v>1029</v>
      </c>
      <c r="G32" s="662"/>
    </row>
    <row r="33" spans="1:7" ht="16.5" customHeight="1" x14ac:dyDescent="0.2">
      <c r="A33" s="659"/>
      <c r="B33" s="659"/>
      <c r="C33" s="659"/>
      <c r="D33" s="663"/>
      <c r="E33" s="664"/>
      <c r="F33" s="659"/>
      <c r="G33" s="665">
        <f>E33-F33</f>
        <v>0</v>
      </c>
    </row>
    <row r="34" spans="1:7" ht="16.5" customHeight="1" thickBot="1" x14ac:dyDescent="0.25">
      <c r="A34" s="657"/>
      <c r="B34" s="657"/>
      <c r="C34" s="657"/>
      <c r="D34" s="666"/>
      <c r="E34" s="667"/>
      <c r="F34" s="657"/>
      <c r="G34" s="668">
        <f>E34-F34</f>
        <v>0</v>
      </c>
    </row>
    <row r="35" spans="1:7" ht="16.5" customHeight="1" thickTop="1" thickBot="1" x14ac:dyDescent="0.25">
      <c r="A35" s="658"/>
      <c r="B35" s="658"/>
      <c r="C35" s="658"/>
      <c r="D35" s="658"/>
      <c r="E35" s="669"/>
      <c r="F35" s="670"/>
      <c r="G35" s="671">
        <f>SUM(G33:G34)</f>
        <v>0</v>
      </c>
    </row>
    <row r="36" spans="1:7" ht="16.5" customHeight="1" thickTop="1" x14ac:dyDescent="0.2">
      <c r="G36" s="672" t="s">
        <v>1030</v>
      </c>
    </row>
    <row r="37" spans="1:7" ht="16.5" customHeight="1" x14ac:dyDescent="0.2">
      <c r="A37" s="461" t="s">
        <v>1443</v>
      </c>
    </row>
    <row r="38" spans="1:7" ht="16.5" customHeight="1" x14ac:dyDescent="0.2">
      <c r="G38" s="463" t="s">
        <v>210</v>
      </c>
    </row>
    <row r="39" spans="1:7" ht="16.5" customHeight="1" x14ac:dyDescent="0.2">
      <c r="A39" s="464" t="s">
        <v>209</v>
      </c>
      <c r="B39" s="464" t="s">
        <v>208</v>
      </c>
      <c r="C39" s="464" t="s">
        <v>207</v>
      </c>
      <c r="D39" s="466" t="s">
        <v>206</v>
      </c>
      <c r="E39" s="873" t="s">
        <v>205</v>
      </c>
      <c r="F39" s="874"/>
      <c r="G39" s="875"/>
    </row>
    <row r="40" spans="1:7" ht="16.5" customHeight="1" x14ac:dyDescent="0.2">
      <c r="A40" s="465" t="s">
        <v>204</v>
      </c>
      <c r="B40" s="465" t="s">
        <v>203</v>
      </c>
      <c r="C40" s="465" t="s">
        <v>202</v>
      </c>
      <c r="D40" s="465" t="s">
        <v>1440</v>
      </c>
      <c r="E40" s="467" t="s">
        <v>201</v>
      </c>
      <c r="F40" s="468" t="s">
        <v>1031</v>
      </c>
      <c r="G40" s="469"/>
    </row>
    <row r="41" spans="1:7" ht="16.5" customHeight="1" x14ac:dyDescent="0.2">
      <c r="A41" s="465" t="s">
        <v>200</v>
      </c>
      <c r="B41" s="465"/>
      <c r="C41" s="465"/>
      <c r="D41" s="465"/>
      <c r="E41" s="470"/>
      <c r="F41" s="471" t="s">
        <v>199</v>
      </c>
      <c r="G41" s="472" t="s">
        <v>1032</v>
      </c>
    </row>
    <row r="42" spans="1:7" ht="16.5" customHeight="1" x14ac:dyDescent="0.2">
      <c r="A42" s="656"/>
      <c r="B42" s="656" t="s">
        <v>1033</v>
      </c>
      <c r="C42" s="656" t="s">
        <v>1034</v>
      </c>
      <c r="D42" s="660" t="s">
        <v>1035</v>
      </c>
      <c r="E42" s="661" t="s">
        <v>1036</v>
      </c>
      <c r="F42" s="661" t="s">
        <v>1037</v>
      </c>
      <c r="G42" s="660"/>
    </row>
    <row r="43" spans="1:7" ht="16.5" customHeight="1" x14ac:dyDescent="0.2">
      <c r="A43" s="659"/>
      <c r="B43" s="659"/>
      <c r="C43" s="659"/>
      <c r="D43" s="663"/>
      <c r="E43" s="664"/>
      <c r="F43" s="659"/>
      <c r="G43" s="665">
        <f>E43-F43</f>
        <v>0</v>
      </c>
    </row>
    <row r="44" spans="1:7" ht="16.5" customHeight="1" thickBot="1" x14ac:dyDescent="0.25">
      <c r="A44" s="657"/>
      <c r="B44" s="657"/>
      <c r="C44" s="657"/>
      <c r="D44" s="666"/>
      <c r="E44" s="667"/>
      <c r="F44" s="657"/>
      <c r="G44" s="668">
        <f>E44-F44</f>
        <v>0</v>
      </c>
    </row>
    <row r="45" spans="1:7" ht="16.5" customHeight="1" thickTop="1" thickBot="1" x14ac:dyDescent="0.25">
      <c r="A45" s="658"/>
      <c r="B45" s="658"/>
      <c r="C45" s="658"/>
      <c r="D45" s="658"/>
      <c r="E45" s="669"/>
      <c r="F45" s="670"/>
      <c r="G45" s="671">
        <f>SUM(G43:G44)</f>
        <v>0</v>
      </c>
    </row>
    <row r="46" spans="1:7" ht="16.5" customHeight="1" thickTop="1" x14ac:dyDescent="0.2">
      <c r="G46" s="463" t="s">
        <v>1038</v>
      </c>
    </row>
    <row r="50" spans="1:7" ht="16.5" customHeight="1" x14ac:dyDescent="0.2"/>
    <row r="51" spans="1:7" ht="16.5" customHeight="1" x14ac:dyDescent="0.2">
      <c r="A51" s="600"/>
      <c r="B51" s="600"/>
      <c r="C51" s="600"/>
      <c r="D51" s="600"/>
      <c r="E51" s="600"/>
      <c r="F51" s="600"/>
      <c r="G51" s="600"/>
    </row>
    <row r="52" spans="1:7" ht="16.5" customHeight="1" x14ac:dyDescent="0.2">
      <c r="A52" s="600"/>
      <c r="B52" s="600"/>
      <c r="C52" s="600"/>
      <c r="D52" s="600"/>
      <c r="E52" s="600"/>
      <c r="F52" s="600"/>
      <c r="G52" s="600"/>
    </row>
    <row r="53" spans="1:7" ht="16.5" customHeight="1" x14ac:dyDescent="0.2">
      <c r="A53" s="600"/>
      <c r="B53" s="600"/>
      <c r="C53" s="600"/>
      <c r="D53" s="600"/>
      <c r="E53" s="600"/>
      <c r="F53" s="600"/>
      <c r="G53" s="600"/>
    </row>
    <row r="54" spans="1:7" ht="16.5" customHeight="1" x14ac:dyDescent="0.2">
      <c r="A54" s="600"/>
      <c r="B54" s="600"/>
      <c r="C54" s="600"/>
      <c r="D54" s="600"/>
      <c r="E54" s="600"/>
      <c r="F54" s="600"/>
      <c r="G54" s="600"/>
    </row>
    <row r="55" spans="1:7" ht="16.5" customHeight="1" x14ac:dyDescent="0.2">
      <c r="A55" s="600"/>
      <c r="B55" s="600"/>
      <c r="C55" s="600"/>
      <c r="D55" s="600"/>
      <c r="E55" s="600"/>
      <c r="F55" s="600"/>
      <c r="G55" s="600"/>
    </row>
    <row r="56" spans="1:7" ht="16.5" customHeight="1" x14ac:dyDescent="0.2">
      <c r="B56" s="600"/>
      <c r="C56" s="600"/>
      <c r="D56" s="600"/>
      <c r="E56" s="600"/>
      <c r="F56" s="600"/>
      <c r="G56" s="600"/>
    </row>
    <row r="57" spans="1:7" ht="16.5" customHeight="1" x14ac:dyDescent="0.2">
      <c r="B57" s="600"/>
      <c r="C57" s="600"/>
      <c r="D57" s="600"/>
      <c r="E57" s="600"/>
      <c r="F57" s="600"/>
      <c r="G57" s="600"/>
    </row>
    <row r="58" spans="1:7" ht="16.5" customHeight="1" x14ac:dyDescent="0.2">
      <c r="B58" s="600"/>
      <c r="C58" s="600"/>
      <c r="D58" s="600"/>
      <c r="E58" s="600"/>
      <c r="F58" s="600"/>
      <c r="G58" s="600"/>
    </row>
    <row r="59" spans="1:7" ht="16.5" customHeight="1" x14ac:dyDescent="0.2">
      <c r="A59" s="600"/>
      <c r="B59" s="600"/>
      <c r="C59" s="600"/>
      <c r="D59" s="600"/>
      <c r="E59" s="600"/>
      <c r="F59" s="600"/>
      <c r="G59" s="600"/>
    </row>
    <row r="60" spans="1:7" ht="16.5" customHeight="1" x14ac:dyDescent="0.2">
      <c r="A60" s="600"/>
      <c r="B60" s="600"/>
      <c r="C60" s="600"/>
      <c r="D60" s="600"/>
      <c r="E60" s="600"/>
      <c r="F60" s="600"/>
      <c r="G60" s="600"/>
    </row>
    <row r="61" spans="1:7" ht="16.5" customHeight="1" x14ac:dyDescent="0.2">
      <c r="A61" s="600"/>
      <c r="B61" s="600"/>
      <c r="C61" s="600"/>
      <c r="D61" s="600"/>
      <c r="E61" s="600"/>
      <c r="F61" s="600"/>
      <c r="G61" s="600"/>
    </row>
    <row r="62" spans="1:7" ht="16.5" customHeight="1" x14ac:dyDescent="0.2">
      <c r="A62" s="600"/>
      <c r="B62" s="600"/>
      <c r="C62" s="600"/>
      <c r="D62" s="600"/>
      <c r="E62" s="600"/>
      <c r="F62" s="600"/>
      <c r="G62" s="600"/>
    </row>
    <row r="63" spans="1:7" ht="16.5" customHeight="1" x14ac:dyDescent="0.2">
      <c r="A63" s="600"/>
      <c r="B63" s="600"/>
      <c r="C63" s="600"/>
      <c r="D63" s="600"/>
      <c r="E63" s="600"/>
      <c r="F63" s="600"/>
      <c r="G63" s="600"/>
    </row>
    <row r="64" spans="1:7" ht="16.5" customHeight="1" x14ac:dyDescent="0.2">
      <c r="A64" s="600"/>
      <c r="B64" s="600"/>
      <c r="C64" s="600"/>
      <c r="D64" s="600"/>
      <c r="E64" s="600"/>
      <c r="F64" s="600"/>
      <c r="G64" s="600"/>
    </row>
    <row r="65" spans="1:7" ht="16.5" customHeight="1" x14ac:dyDescent="0.2">
      <c r="A65" s="599"/>
      <c r="B65" s="599"/>
      <c r="C65" s="599"/>
      <c r="D65" s="599"/>
      <c r="E65" s="599"/>
      <c r="F65" s="599"/>
      <c r="G65" s="599"/>
    </row>
    <row r="66" spans="1:7" ht="16.5" customHeight="1" x14ac:dyDescent="0.2">
      <c r="A66" s="600"/>
      <c r="B66" s="600"/>
      <c r="C66" s="600"/>
      <c r="D66" s="600"/>
      <c r="E66" s="600"/>
      <c r="F66" s="600"/>
      <c r="G66" s="600"/>
    </row>
    <row r="67" spans="1:7" ht="16.5" customHeight="1" x14ac:dyDescent="0.2">
      <c r="A67" s="600"/>
      <c r="B67" s="600"/>
      <c r="C67" s="600"/>
      <c r="D67" s="600"/>
      <c r="E67" s="600"/>
      <c r="F67" s="600"/>
      <c r="G67" s="600"/>
    </row>
    <row r="68" spans="1:7" ht="16.5" customHeight="1" x14ac:dyDescent="0.2"/>
    <row r="69" spans="1:7" ht="16.5" customHeight="1" x14ac:dyDescent="0.2"/>
    <row r="70" spans="1:7" ht="16.5" customHeight="1" x14ac:dyDescent="0.2"/>
    <row r="71" spans="1:7" ht="16.5" customHeight="1" x14ac:dyDescent="0.2"/>
    <row r="72" spans="1:7" ht="16.5" customHeight="1" x14ac:dyDescent="0.2"/>
    <row r="73" spans="1:7" ht="16.5" customHeight="1" x14ac:dyDescent="0.2"/>
    <row r="74" spans="1:7" ht="16.5" customHeight="1" x14ac:dyDescent="0.2">
      <c r="A74" s="600"/>
      <c r="B74" s="600"/>
      <c r="C74" s="600"/>
      <c r="D74" s="600"/>
      <c r="E74" s="600"/>
      <c r="F74" s="600"/>
      <c r="G74" s="600"/>
    </row>
    <row r="75" spans="1:7" ht="16.5" customHeight="1" x14ac:dyDescent="0.2"/>
    <row r="76" spans="1:7" ht="16.5" customHeight="1" x14ac:dyDescent="0.2"/>
    <row r="77" spans="1:7" ht="16.5" customHeight="1" x14ac:dyDescent="0.2"/>
    <row r="78" spans="1:7" ht="16.5" customHeight="1" x14ac:dyDescent="0.2">
      <c r="A78" s="600"/>
      <c r="B78" s="600"/>
      <c r="C78" s="600"/>
      <c r="D78" s="600"/>
      <c r="E78" s="600"/>
      <c r="F78" s="600"/>
      <c r="G78" s="600"/>
    </row>
    <row r="79" spans="1:7" ht="16.5" customHeight="1" x14ac:dyDescent="0.2"/>
  </sheetData>
  <mergeCells count="36">
    <mergeCell ref="E39:G39"/>
    <mergeCell ref="B21:D21"/>
    <mergeCell ref="E21:G21"/>
    <mergeCell ref="B22:D22"/>
    <mergeCell ref="E22:G22"/>
    <mergeCell ref="B23:D23"/>
    <mergeCell ref="E23:G23"/>
    <mergeCell ref="B24:D24"/>
    <mergeCell ref="E24:G24"/>
    <mergeCell ref="B25:D25"/>
    <mergeCell ref="E25:G25"/>
    <mergeCell ref="E29:G29"/>
    <mergeCell ref="B15:D15"/>
    <mergeCell ref="E15:G15"/>
    <mergeCell ref="B16:D16"/>
    <mergeCell ref="E16:G16"/>
    <mergeCell ref="B20:D20"/>
    <mergeCell ref="E20:G20"/>
    <mergeCell ref="B12:D12"/>
    <mergeCell ref="E12:G12"/>
    <mergeCell ref="B13:D13"/>
    <mergeCell ref="E13:G13"/>
    <mergeCell ref="B14:D14"/>
    <mergeCell ref="E14:G14"/>
    <mergeCell ref="B9:D9"/>
    <mergeCell ref="E9:G9"/>
    <mergeCell ref="B10:D10"/>
    <mergeCell ref="E10:G10"/>
    <mergeCell ref="B11:D11"/>
    <mergeCell ref="E11:G11"/>
    <mergeCell ref="B6:D6"/>
    <mergeCell ref="E6:G6"/>
    <mergeCell ref="B7:D7"/>
    <mergeCell ref="E7:G7"/>
    <mergeCell ref="B8:D8"/>
    <mergeCell ref="E8:G8"/>
  </mergeCells>
  <phoneticPr fontId="2"/>
  <pageMargins left="0.78700000000000003" right="0.78700000000000003" top="0.98399999999999999" bottom="0.98399999999999999" header="0.51200000000000001" footer="0.51200000000000001"/>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3"/>
  <sheetViews>
    <sheetView view="pageBreakPreview" zoomScaleNormal="100" zoomScaleSheetLayoutView="100" workbookViewId="0"/>
  </sheetViews>
  <sheetFormatPr defaultColWidth="9" defaultRowHeight="13" x14ac:dyDescent="0.2"/>
  <cols>
    <col min="1" max="16384" width="9" style="461"/>
  </cols>
  <sheetData>
    <row r="1" spans="1:9" ht="16.5" customHeight="1" x14ac:dyDescent="0.2">
      <c r="A1" s="461" t="s">
        <v>219</v>
      </c>
    </row>
    <row r="2" spans="1:9" ht="16.5" customHeight="1" x14ac:dyDescent="0.2">
      <c r="A2" s="906" t="s">
        <v>1444</v>
      </c>
      <c r="B2" s="906"/>
      <c r="C2" s="906"/>
      <c r="D2" s="906"/>
      <c r="E2" s="906"/>
      <c r="F2" s="906"/>
      <c r="G2" s="906"/>
      <c r="H2" s="906"/>
      <c r="I2" s="906"/>
    </row>
    <row r="3" spans="1:9" ht="16.5" customHeight="1" x14ac:dyDescent="0.2">
      <c r="A3" s="906" t="s">
        <v>973</v>
      </c>
      <c r="B3" s="906"/>
      <c r="C3" s="906"/>
      <c r="D3" s="906"/>
      <c r="E3" s="906"/>
      <c r="F3" s="906"/>
      <c r="G3" s="906"/>
      <c r="H3" s="906"/>
      <c r="I3" s="906"/>
    </row>
    <row r="4" spans="1:9" ht="16.5" customHeight="1" x14ac:dyDescent="0.2">
      <c r="A4" s="906" t="s">
        <v>690</v>
      </c>
      <c r="B4" s="906"/>
      <c r="C4" s="906"/>
      <c r="D4" s="906"/>
      <c r="E4" s="906"/>
      <c r="F4" s="906"/>
      <c r="G4" s="906"/>
      <c r="H4" s="906"/>
      <c r="I4" s="906"/>
    </row>
    <row r="5" spans="1:9" ht="16.5" customHeight="1" x14ac:dyDescent="0.2">
      <c r="A5" s="600" t="s">
        <v>691</v>
      </c>
      <c r="B5" s="600"/>
      <c r="C5" s="600"/>
      <c r="D5" s="600"/>
      <c r="E5" s="600"/>
      <c r="F5" s="600"/>
      <c r="G5" s="600"/>
    </row>
    <row r="6" spans="1:9" ht="16.5" customHeight="1" x14ac:dyDescent="0.2">
      <c r="A6" s="461" t="s">
        <v>218</v>
      </c>
      <c r="B6" s="600"/>
      <c r="C6" s="600"/>
      <c r="D6" s="600"/>
      <c r="E6" s="600"/>
      <c r="F6" s="600"/>
      <c r="G6" s="600"/>
    </row>
    <row r="7" spans="1:9" ht="16.5" customHeight="1" x14ac:dyDescent="0.2">
      <c r="A7" s="461" t="s">
        <v>527</v>
      </c>
      <c r="B7" s="600"/>
      <c r="C7" s="600"/>
      <c r="D7" s="600"/>
      <c r="E7" s="600"/>
      <c r="F7" s="600"/>
      <c r="G7" s="600"/>
    </row>
    <row r="8" spans="1:9" ht="16.5" customHeight="1" x14ac:dyDescent="0.2">
      <c r="B8" s="600"/>
      <c r="C8" s="600"/>
      <c r="D8" s="600"/>
      <c r="E8" s="600"/>
      <c r="F8" s="600"/>
      <c r="G8" s="600"/>
    </row>
    <row r="9" spans="1:9" ht="16.5" customHeight="1" x14ac:dyDescent="0.2">
      <c r="A9" s="906" t="s">
        <v>1445</v>
      </c>
      <c r="B9" s="906"/>
      <c r="C9" s="906"/>
      <c r="D9" s="906"/>
      <c r="E9" s="906"/>
      <c r="F9" s="906"/>
      <c r="G9" s="906"/>
      <c r="H9" s="906"/>
      <c r="I9" s="906"/>
    </row>
    <row r="10" spans="1:9" ht="16.5" customHeight="1" x14ac:dyDescent="0.2">
      <c r="A10" s="906" t="s">
        <v>974</v>
      </c>
      <c r="B10" s="906"/>
      <c r="C10" s="906"/>
      <c r="D10" s="906"/>
      <c r="E10" s="906"/>
      <c r="F10" s="906"/>
      <c r="G10" s="906"/>
      <c r="H10" s="906"/>
      <c r="I10" s="906"/>
    </row>
    <row r="11" spans="1:9" ht="16.5" customHeight="1" x14ac:dyDescent="0.2">
      <c r="A11" s="906" t="s">
        <v>217</v>
      </c>
      <c r="B11" s="906"/>
      <c r="C11" s="906"/>
      <c r="D11" s="906"/>
      <c r="E11" s="906"/>
      <c r="F11" s="906"/>
      <c r="G11" s="906"/>
      <c r="H11" s="906"/>
      <c r="I11" s="906"/>
    </row>
    <row r="12" spans="1:9" ht="16.5" customHeight="1" x14ac:dyDescent="0.2">
      <c r="A12" s="600"/>
      <c r="B12" s="600"/>
      <c r="C12" s="600"/>
      <c r="D12" s="600"/>
      <c r="E12" s="600"/>
      <c r="F12" s="600"/>
      <c r="G12" s="600"/>
    </row>
    <row r="13" spans="1:9" ht="16.5" customHeight="1" x14ac:dyDescent="0.2">
      <c r="A13" s="906" t="s">
        <v>692</v>
      </c>
      <c r="B13" s="906"/>
      <c r="C13" s="906"/>
      <c r="D13" s="906"/>
      <c r="E13" s="906"/>
      <c r="F13" s="906"/>
      <c r="G13" s="906"/>
      <c r="H13" s="906"/>
      <c r="I13" s="906"/>
    </row>
    <row r="14" spans="1:9" ht="16.5" customHeight="1" x14ac:dyDescent="0.2">
      <c r="A14" s="906" t="s">
        <v>693</v>
      </c>
      <c r="B14" s="906"/>
      <c r="C14" s="906"/>
      <c r="D14" s="906"/>
      <c r="E14" s="906"/>
      <c r="F14" s="906"/>
      <c r="G14" s="906"/>
      <c r="H14" s="906"/>
      <c r="I14" s="906"/>
    </row>
    <row r="15" spans="1:9" ht="16.5" customHeight="1" x14ac:dyDescent="0.2">
      <c r="A15" s="599"/>
      <c r="B15" s="599"/>
      <c r="C15" s="599"/>
      <c r="D15" s="599"/>
      <c r="E15" s="599"/>
      <c r="F15" s="599"/>
      <c r="G15" s="599"/>
    </row>
    <row r="16" spans="1:9" ht="16.5" customHeight="1" x14ac:dyDescent="0.2">
      <c r="A16" s="907" t="s">
        <v>694</v>
      </c>
      <c r="B16" s="907"/>
      <c r="C16" s="907"/>
      <c r="D16" s="907"/>
      <c r="E16" s="907"/>
      <c r="F16" s="907"/>
      <c r="G16" s="907"/>
      <c r="H16" s="907"/>
      <c r="I16" s="907"/>
    </row>
    <row r="17" spans="1:9" ht="16.5" customHeight="1" x14ac:dyDescent="0.2">
      <c r="A17" s="906" t="s">
        <v>695</v>
      </c>
      <c r="B17" s="906"/>
      <c r="C17" s="906"/>
      <c r="D17" s="906"/>
      <c r="E17" s="906"/>
      <c r="F17" s="906"/>
      <c r="G17" s="906"/>
      <c r="H17" s="906"/>
      <c r="I17" s="906"/>
    </row>
    <row r="18" spans="1:9" ht="16.5" customHeight="1" x14ac:dyDescent="0.2"/>
    <row r="19" spans="1:9" ht="16.5" customHeight="1" x14ac:dyDescent="0.2">
      <c r="A19" s="461" t="s">
        <v>1446</v>
      </c>
    </row>
    <row r="20" spans="1:9" ht="16.5" customHeight="1" x14ac:dyDescent="0.2">
      <c r="A20" s="461" t="s">
        <v>696</v>
      </c>
    </row>
    <row r="21" spans="1:9" ht="16.5" customHeight="1" x14ac:dyDescent="0.2">
      <c r="A21" s="906" t="s">
        <v>697</v>
      </c>
      <c r="B21" s="906"/>
      <c r="C21" s="906"/>
      <c r="D21" s="906"/>
      <c r="E21" s="906"/>
      <c r="F21" s="906"/>
      <c r="G21" s="906"/>
      <c r="H21" s="906"/>
      <c r="I21" s="906"/>
    </row>
    <row r="22" spans="1:9" ht="16.5" customHeight="1" x14ac:dyDescent="0.2"/>
    <row r="23" spans="1:9" ht="16.5" customHeight="1" x14ac:dyDescent="0.2">
      <c r="A23" s="461" t="s">
        <v>698</v>
      </c>
    </row>
    <row r="24" spans="1:9" ht="16.5" customHeight="1" x14ac:dyDescent="0.2">
      <c r="A24" s="907" t="s">
        <v>699</v>
      </c>
      <c r="B24" s="907"/>
      <c r="C24" s="907"/>
      <c r="D24" s="907"/>
      <c r="E24" s="907"/>
      <c r="F24" s="907"/>
      <c r="G24" s="907"/>
      <c r="H24" s="907"/>
      <c r="I24" s="907"/>
    </row>
    <row r="25" spans="1:9" ht="16.5" customHeight="1" x14ac:dyDescent="0.2">
      <c r="A25" s="461" t="s">
        <v>975</v>
      </c>
    </row>
    <row r="26" spans="1:9" ht="16.5" customHeight="1" x14ac:dyDescent="0.2"/>
    <row r="27" spans="1:9" ht="16.5" customHeight="1" x14ac:dyDescent="0.2">
      <c r="A27" s="461" t="s">
        <v>1447</v>
      </c>
    </row>
    <row r="28" spans="1:9" ht="16.5" customHeight="1" x14ac:dyDescent="0.2">
      <c r="A28" s="906" t="s">
        <v>216</v>
      </c>
      <c r="B28" s="906"/>
      <c r="C28" s="906"/>
      <c r="D28" s="906"/>
      <c r="E28" s="906"/>
      <c r="F28" s="906"/>
      <c r="G28" s="906"/>
      <c r="H28" s="906"/>
      <c r="I28" s="906"/>
    </row>
    <row r="29" spans="1:9" ht="16.5" customHeight="1" x14ac:dyDescent="0.2">
      <c r="A29" s="906" t="s">
        <v>215</v>
      </c>
      <c r="B29" s="906"/>
      <c r="C29" s="906"/>
      <c r="D29" s="906"/>
      <c r="E29" s="906"/>
      <c r="F29" s="906"/>
      <c r="G29" s="906"/>
      <c r="H29" s="906"/>
      <c r="I29" s="906"/>
    </row>
    <row r="30" spans="1:9" ht="16.5" customHeight="1" x14ac:dyDescent="0.2"/>
    <row r="31" spans="1:9" ht="16.5" customHeight="1" x14ac:dyDescent="0.2">
      <c r="A31" s="461" t="s">
        <v>976</v>
      </c>
    </row>
    <row r="32" spans="1:9" ht="16.5" customHeight="1" x14ac:dyDescent="0.2">
      <c r="A32" s="906" t="s">
        <v>699</v>
      </c>
      <c r="B32" s="906"/>
      <c r="C32" s="906"/>
      <c r="D32" s="906"/>
      <c r="E32" s="906"/>
      <c r="F32" s="906"/>
      <c r="G32" s="906"/>
      <c r="H32" s="906"/>
      <c r="I32" s="906"/>
    </row>
    <row r="33" spans="1:1" ht="16.5" customHeight="1" x14ac:dyDescent="0.2">
      <c r="A33" s="461" t="s">
        <v>977</v>
      </c>
    </row>
  </sheetData>
  <customSheetViews>
    <customSheetView guid="{C4E6220D-41C8-40B2-AF0A-6EEC54FEFC3B}" showPageBreaks="1" printArea="1" view="pageBreakPreview">
      <pageMargins left="0.78700000000000003" right="0.78700000000000003" top="0.98399999999999999" bottom="0.98399999999999999" header="0.51200000000000001" footer="0.51200000000000001"/>
      <pageSetup paperSize="9" orientation="portrait" r:id="rId1"/>
      <headerFooter alignWithMargins="0"/>
    </customSheetView>
    <customSheetView guid="{67812C5A-1D79-4D20-9561-724B7A740687}" showPageBreaks="1" printArea="1" view="pageBreakPreview">
      <pageMargins left="0.78700000000000003" right="0.78700000000000003" top="0.98399999999999999" bottom="0.98399999999999999" header="0.51200000000000001" footer="0.51200000000000001"/>
      <pageSetup paperSize="9" orientation="portrait" r:id="rId2"/>
      <headerFooter alignWithMargins="0"/>
    </customSheetView>
    <customSheetView guid="{C437A408-6157-48A1-8109-95F4DC2109CD}" showPageBreaks="1" printArea="1" view="pageBreakPreview">
      <pageMargins left="0.78700000000000003" right="0.78700000000000003" top="0.98399999999999999" bottom="0.98399999999999999" header="0.51200000000000001" footer="0.51200000000000001"/>
      <pageSetup paperSize="9" orientation="portrait" r:id="rId3"/>
      <headerFooter alignWithMargins="0"/>
    </customSheetView>
    <customSheetView guid="{A9FD053A-4046-4DCB-BFF9-69FBE35E214B}" showPageBreaks="1" printArea="1" view="pageBreakPreview">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howPageBreaks="1" printArea="1" view="pageBreakPreview">
      <pageMargins left="0.78700000000000003" right="0.78700000000000003" top="0.98399999999999999" bottom="0.98399999999999999" header="0.51200000000000001" footer="0.51200000000000001"/>
      <pageSetup paperSize="9" orientation="portrait" r:id="rId5"/>
      <headerFooter alignWithMargins="0"/>
    </customSheetView>
    <customSheetView guid="{ABA71FD7-2F20-4D89-9682-086673B2D428}" showPageBreaks="1" printArea="1" view="pageBreakPreview">
      <pageMargins left="0.78700000000000003" right="0.78700000000000003" top="0.98399999999999999" bottom="0.98399999999999999" header="0.51200000000000001" footer="0.51200000000000001"/>
      <pageSetup paperSize="9" orientation="portrait" r:id="rId6"/>
      <headerFooter alignWithMargins="0"/>
    </customSheetView>
    <customSheetView guid="{28B27DAA-D495-4FE0-A4B0-318BBC5296C8}" showPageBreaks="1" printArea="1" view="pageBreakPreview">
      <pageMargins left="0.78700000000000003" right="0.78700000000000003" top="0.98399999999999999" bottom="0.98399999999999999" header="0.51200000000000001" footer="0.51200000000000001"/>
      <pageSetup paperSize="9" orientation="portrait" r:id="rId7"/>
      <headerFooter alignWithMargins="0"/>
    </customSheetView>
    <customSheetView guid="{E39192D6-5293-4E96-A0BA-106405229387}" showPageBreaks="1" printArea="1" view="pageBreakPreview">
      <pageMargins left="0.78700000000000003" right="0.78700000000000003" top="0.98399999999999999" bottom="0.98399999999999999" header="0.51200000000000001" footer="0.51200000000000001"/>
      <pageSetup paperSize="9" orientation="portrait" r:id="rId8"/>
      <headerFooter alignWithMargins="0"/>
    </customSheetView>
    <customSheetView guid="{B0D27BBA-DB06-47F7-8459-5413A1184B9F}" showPageBreaks="1" printArea="1" view="pageBreakPreview">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15">
    <mergeCell ref="A28:I28"/>
    <mergeCell ref="A29:I29"/>
    <mergeCell ref="A32:I32"/>
    <mergeCell ref="A13:I13"/>
    <mergeCell ref="A14:I14"/>
    <mergeCell ref="A16:I16"/>
    <mergeCell ref="A17:I17"/>
    <mergeCell ref="A21:I21"/>
    <mergeCell ref="A24:I24"/>
    <mergeCell ref="A11:I11"/>
    <mergeCell ref="A2:I2"/>
    <mergeCell ref="A3:I3"/>
    <mergeCell ref="A4:I4"/>
    <mergeCell ref="A9:I9"/>
    <mergeCell ref="A10:I10"/>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25"/>
  <sheetViews>
    <sheetView showGridLines="0" view="pageBreakPreview" zoomScaleNormal="100" zoomScaleSheetLayoutView="100" workbookViewId="0">
      <selection activeCell="T21" sqref="T2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12" style="478" customWidth="1"/>
    <col min="5" max="5" width="11.90625" style="478" customWidth="1"/>
    <col min="6" max="6" width="2.08984375" style="478" bestFit="1" customWidth="1"/>
    <col min="7" max="7" width="11.90625" style="478" customWidth="1"/>
    <col min="8" max="8" width="2.08984375" style="478" bestFit="1" customWidth="1"/>
    <col min="9" max="9" width="11.90625" style="478" customWidth="1"/>
    <col min="10" max="10" width="3.08984375" style="478" customWidth="1"/>
    <col min="11" max="16384" width="9" style="478"/>
  </cols>
  <sheetData>
    <row r="1" spans="1:11" ht="18.75" customHeight="1" x14ac:dyDescent="0.2">
      <c r="A1" s="829" t="s">
        <v>140</v>
      </c>
      <c r="B1" s="830"/>
      <c r="C1" s="908" t="s">
        <v>221</v>
      </c>
      <c r="D1" s="909"/>
      <c r="G1" s="604" t="s">
        <v>0</v>
      </c>
      <c r="H1" s="820">
        <f>総括表!H4</f>
        <v>0</v>
      </c>
      <c r="I1" s="820"/>
      <c r="J1" s="820"/>
    </row>
    <row r="2" spans="1:11" ht="18.75" customHeight="1" x14ac:dyDescent="0.2">
      <c r="I2" s="195"/>
    </row>
    <row r="3" spans="1:11" ht="15" customHeight="1" x14ac:dyDescent="0.2">
      <c r="A3" s="480"/>
    </row>
    <row r="4" spans="1:11" ht="18.75" customHeight="1" x14ac:dyDescent="0.2">
      <c r="A4" s="6"/>
      <c r="B4" s="37" t="s">
        <v>780</v>
      </c>
      <c r="K4" s="261"/>
    </row>
    <row r="5" spans="1:11" ht="11.25" customHeight="1" x14ac:dyDescent="0.2">
      <c r="A5" s="480"/>
      <c r="K5" s="261"/>
    </row>
    <row r="6" spans="1:11" ht="18.75" customHeight="1" x14ac:dyDescent="0.2">
      <c r="A6" s="480"/>
      <c r="B6" s="381" t="s">
        <v>673</v>
      </c>
      <c r="C6" s="575"/>
      <c r="D6" s="575" t="s">
        <v>1200</v>
      </c>
      <c r="E6" s="593" t="s">
        <v>105</v>
      </c>
      <c r="F6" s="593"/>
      <c r="G6" s="354" t="s">
        <v>104</v>
      </c>
      <c r="H6" s="593"/>
      <c r="I6" s="593" t="s">
        <v>3</v>
      </c>
      <c r="J6" s="261"/>
      <c r="K6" s="261"/>
    </row>
    <row r="7" spans="1:11" ht="21" customHeight="1" x14ac:dyDescent="0.2">
      <c r="A7" s="480"/>
      <c r="B7" s="28"/>
      <c r="C7" s="591"/>
      <c r="D7" s="592"/>
      <c r="E7" s="595"/>
      <c r="F7" s="595"/>
      <c r="G7" s="595"/>
      <c r="H7" s="595"/>
      <c r="I7" s="196" t="s">
        <v>509</v>
      </c>
      <c r="J7" s="261"/>
      <c r="K7" s="261"/>
    </row>
    <row r="8" spans="1:11" s="479" customFormat="1" ht="18" customHeight="1" x14ac:dyDescent="0.2">
      <c r="B8" s="584">
        <v>1</v>
      </c>
      <c r="C8" s="573" t="s">
        <v>96</v>
      </c>
      <c r="D8" s="581"/>
      <c r="E8" s="269"/>
      <c r="F8" s="589" t="s">
        <v>506</v>
      </c>
      <c r="G8" s="297">
        <v>0.42299999999999999</v>
      </c>
      <c r="H8" s="589" t="s">
        <v>508</v>
      </c>
      <c r="I8" s="270">
        <f>ROUND(E8*G8,0)</f>
        <v>0</v>
      </c>
      <c r="J8" s="261" t="s">
        <v>535</v>
      </c>
    </row>
    <row r="9" spans="1:11" s="479" customFormat="1" ht="18" customHeight="1" x14ac:dyDescent="0.2">
      <c r="B9" s="584">
        <v>2</v>
      </c>
      <c r="C9" s="573" t="s">
        <v>94</v>
      </c>
      <c r="D9" s="581"/>
      <c r="E9" s="269"/>
      <c r="F9" s="589" t="s">
        <v>506</v>
      </c>
      <c r="G9" s="297">
        <v>0.48599999999999999</v>
      </c>
      <c r="H9" s="589" t="s">
        <v>508</v>
      </c>
      <c r="I9" s="270">
        <f t="shared" ref="I9:I20" si="0">ROUND(E9*G9,0)</f>
        <v>0</v>
      </c>
      <c r="J9" s="261" t="s">
        <v>597</v>
      </c>
    </row>
    <row r="10" spans="1:11" s="479" customFormat="1" ht="18" customHeight="1" x14ac:dyDescent="0.2">
      <c r="B10" s="584">
        <v>3</v>
      </c>
      <c r="C10" s="573" t="s">
        <v>92</v>
      </c>
      <c r="D10" s="581"/>
      <c r="E10" s="269"/>
      <c r="F10" s="589" t="s">
        <v>506</v>
      </c>
      <c r="G10" s="297">
        <v>0.53300000000000003</v>
      </c>
      <c r="H10" s="589" t="s">
        <v>508</v>
      </c>
      <c r="I10" s="270">
        <f t="shared" si="0"/>
        <v>0</v>
      </c>
      <c r="J10" s="261" t="s">
        <v>536</v>
      </c>
    </row>
    <row r="11" spans="1:11" s="479" customFormat="1" ht="18" customHeight="1" x14ac:dyDescent="0.2">
      <c r="B11" s="584">
        <v>4</v>
      </c>
      <c r="C11" s="573" t="s">
        <v>465</v>
      </c>
      <c r="D11" s="298"/>
      <c r="E11" s="269"/>
      <c r="F11" s="589" t="s">
        <v>506</v>
      </c>
      <c r="G11" s="297">
        <v>0.59699999999999998</v>
      </c>
      <c r="H11" s="589" t="s">
        <v>508</v>
      </c>
      <c r="I11" s="270">
        <f t="shared" si="0"/>
        <v>0</v>
      </c>
      <c r="J11" s="261" t="s">
        <v>598</v>
      </c>
    </row>
    <row r="12" spans="1:11" s="479" customFormat="1" ht="18" customHeight="1" x14ac:dyDescent="0.2">
      <c r="B12" s="584">
        <v>5</v>
      </c>
      <c r="C12" s="573" t="s">
        <v>485</v>
      </c>
      <c r="D12" s="298"/>
      <c r="E12" s="269"/>
      <c r="F12" s="589" t="s">
        <v>506</v>
      </c>
      <c r="G12" s="297">
        <v>0.64800000000000002</v>
      </c>
      <c r="H12" s="589" t="s">
        <v>508</v>
      </c>
      <c r="I12" s="270">
        <f t="shared" si="0"/>
        <v>0</v>
      </c>
      <c r="J12" s="261" t="s">
        <v>599</v>
      </c>
    </row>
    <row r="13" spans="1:11" s="479" customFormat="1" ht="18" customHeight="1" x14ac:dyDescent="0.2">
      <c r="B13" s="584">
        <v>6</v>
      </c>
      <c r="C13" s="573" t="s">
        <v>525</v>
      </c>
      <c r="D13" s="298"/>
      <c r="E13" s="269"/>
      <c r="F13" s="589" t="s">
        <v>506</v>
      </c>
      <c r="G13" s="297">
        <v>0.70499999999999996</v>
      </c>
      <c r="H13" s="589" t="s">
        <v>508</v>
      </c>
      <c r="I13" s="270">
        <f t="shared" si="0"/>
        <v>0</v>
      </c>
      <c r="J13" s="261" t="s">
        <v>600</v>
      </c>
    </row>
    <row r="14" spans="1:11" s="479" customFormat="1" ht="18" customHeight="1" x14ac:dyDescent="0.2">
      <c r="B14" s="584">
        <v>7</v>
      </c>
      <c r="C14" s="573" t="s">
        <v>565</v>
      </c>
      <c r="D14" s="298"/>
      <c r="E14" s="269"/>
      <c r="F14" s="589" t="s">
        <v>506</v>
      </c>
      <c r="G14" s="297">
        <v>0.53100000000000003</v>
      </c>
      <c r="H14" s="589" t="s">
        <v>508</v>
      </c>
      <c r="I14" s="270">
        <f t="shared" si="0"/>
        <v>0</v>
      </c>
      <c r="J14" s="261" t="s">
        <v>111</v>
      </c>
    </row>
    <row r="15" spans="1:11" s="479" customFormat="1" ht="18" customHeight="1" x14ac:dyDescent="0.2">
      <c r="B15" s="584">
        <v>8</v>
      </c>
      <c r="C15" s="573" t="s">
        <v>603</v>
      </c>
      <c r="D15" s="298"/>
      <c r="E15" s="269"/>
      <c r="F15" s="589" t="s">
        <v>506</v>
      </c>
      <c r="G15" s="297">
        <v>0.56899999999999995</v>
      </c>
      <c r="H15" s="589" t="s">
        <v>508</v>
      </c>
      <c r="I15" s="270">
        <f t="shared" si="0"/>
        <v>0</v>
      </c>
      <c r="J15" s="261" t="s">
        <v>601</v>
      </c>
    </row>
    <row r="16" spans="1:11" s="479" customFormat="1" ht="18" customHeight="1" x14ac:dyDescent="0.2">
      <c r="B16" s="584">
        <v>9</v>
      </c>
      <c r="C16" s="573" t="s">
        <v>634</v>
      </c>
      <c r="D16" s="298"/>
      <c r="E16" s="269"/>
      <c r="F16" s="589" t="s">
        <v>506</v>
      </c>
      <c r="G16" s="297">
        <v>0.60699999999999998</v>
      </c>
      <c r="H16" s="589" t="s">
        <v>508</v>
      </c>
      <c r="I16" s="270">
        <f t="shared" si="0"/>
        <v>0</v>
      </c>
      <c r="J16" s="261" t="s">
        <v>602</v>
      </c>
    </row>
    <row r="17" spans="2:10" s="479" customFormat="1" ht="18" customHeight="1" x14ac:dyDescent="0.2">
      <c r="B17" s="584">
        <v>10</v>
      </c>
      <c r="C17" s="573" t="s">
        <v>669</v>
      </c>
      <c r="D17" s="298"/>
      <c r="E17" s="269"/>
      <c r="F17" s="589" t="s">
        <v>506</v>
      </c>
      <c r="G17" s="297">
        <v>0.64400000000000002</v>
      </c>
      <c r="H17" s="589" t="s">
        <v>508</v>
      </c>
      <c r="I17" s="270">
        <f t="shared" si="0"/>
        <v>0</v>
      </c>
      <c r="J17" s="261" t="s">
        <v>121</v>
      </c>
    </row>
    <row r="18" spans="2:10" s="479" customFormat="1" ht="18" customHeight="1" x14ac:dyDescent="0.2">
      <c r="B18" s="584">
        <v>11</v>
      </c>
      <c r="C18" s="573" t="s">
        <v>702</v>
      </c>
      <c r="D18" s="298"/>
      <c r="E18" s="269"/>
      <c r="F18" s="589" t="s">
        <v>506</v>
      </c>
      <c r="G18" s="297">
        <v>0.67100000000000004</v>
      </c>
      <c r="H18" s="589" t="s">
        <v>508</v>
      </c>
      <c r="I18" s="270">
        <f t="shared" si="0"/>
        <v>0</v>
      </c>
      <c r="J18" s="261" t="s">
        <v>120</v>
      </c>
    </row>
    <row r="19" spans="2:10" s="479" customFormat="1" ht="18" customHeight="1" x14ac:dyDescent="0.2">
      <c r="B19" s="584">
        <v>12</v>
      </c>
      <c r="C19" s="573" t="s">
        <v>708</v>
      </c>
      <c r="D19" s="298"/>
      <c r="E19" s="269"/>
      <c r="F19" s="589" t="s">
        <v>506</v>
      </c>
      <c r="G19" s="297">
        <v>0.7</v>
      </c>
      <c r="H19" s="589" t="s">
        <v>508</v>
      </c>
      <c r="I19" s="270">
        <f t="shared" si="0"/>
        <v>0</v>
      </c>
      <c r="J19" s="261" t="s">
        <v>119</v>
      </c>
    </row>
    <row r="20" spans="2:10" s="479" customFormat="1" ht="18" customHeight="1" x14ac:dyDescent="0.2">
      <c r="B20" s="584">
        <v>13</v>
      </c>
      <c r="C20" s="573" t="s">
        <v>1011</v>
      </c>
      <c r="D20" s="298"/>
      <c r="E20" s="269"/>
      <c r="F20" s="589" t="s">
        <v>506</v>
      </c>
      <c r="G20" s="297">
        <v>0.7</v>
      </c>
      <c r="H20" s="589" t="s">
        <v>508</v>
      </c>
      <c r="I20" s="270">
        <f t="shared" si="0"/>
        <v>0</v>
      </c>
      <c r="J20" s="261" t="s">
        <v>118</v>
      </c>
    </row>
    <row r="21" spans="2:10" s="479" customFormat="1" ht="18" customHeight="1" x14ac:dyDescent="0.2">
      <c r="B21" s="584">
        <v>14</v>
      </c>
      <c r="C21" s="573" t="s">
        <v>1198</v>
      </c>
      <c r="D21" s="298"/>
      <c r="E21" s="269"/>
      <c r="F21" s="589" t="s">
        <v>506</v>
      </c>
      <c r="G21" s="297">
        <v>0.7</v>
      </c>
      <c r="H21" s="589" t="s">
        <v>508</v>
      </c>
      <c r="I21" s="270">
        <f>ROUND(E21*G21,0)</f>
        <v>0</v>
      </c>
      <c r="J21" s="261" t="s">
        <v>117</v>
      </c>
    </row>
    <row r="22" spans="2:10" s="479" customFormat="1" ht="18" customHeight="1" thickBot="1" x14ac:dyDescent="0.25">
      <c r="B22" s="584">
        <v>15</v>
      </c>
      <c r="C22" s="573" t="s">
        <v>1333</v>
      </c>
      <c r="D22" s="298"/>
      <c r="E22" s="269"/>
      <c r="F22" s="589" t="s">
        <v>88</v>
      </c>
      <c r="G22" s="297">
        <v>0.7</v>
      </c>
      <c r="H22" s="589" t="s">
        <v>91</v>
      </c>
      <c r="I22" s="270">
        <f>ROUND(E22*G22,0)</f>
        <v>0</v>
      </c>
      <c r="J22" s="261" t="s">
        <v>116</v>
      </c>
    </row>
    <row r="23" spans="2:10" s="479" customFormat="1" ht="15" customHeight="1" x14ac:dyDescent="0.2">
      <c r="B23" s="40"/>
      <c r="C23" s="13"/>
      <c r="D23" s="12"/>
      <c r="E23" s="39"/>
      <c r="F23" s="598"/>
      <c r="G23" s="800" t="s">
        <v>676</v>
      </c>
      <c r="H23" s="801"/>
      <c r="I23" s="9"/>
      <c r="J23" s="261"/>
    </row>
    <row r="24" spans="2:10" s="479" customFormat="1" ht="15" customHeight="1" thickBot="1" x14ac:dyDescent="0.25">
      <c r="B24" s="38"/>
      <c r="C24" s="261"/>
      <c r="D24" s="261"/>
      <c r="E24" s="261"/>
      <c r="F24" s="261"/>
      <c r="G24" s="798" t="s">
        <v>220</v>
      </c>
      <c r="H24" s="799"/>
      <c r="I24" s="8">
        <f>SUM(I8:I22)</f>
        <v>0</v>
      </c>
      <c r="J24" s="261" t="s">
        <v>24</v>
      </c>
    </row>
    <row r="25" spans="2:10" s="479" customFormat="1" ht="18.75" customHeight="1" x14ac:dyDescent="0.2">
      <c r="B25" s="37"/>
    </row>
  </sheetData>
  <customSheetViews>
    <customSheetView guid="{C4E6220D-41C8-40B2-AF0A-6EEC54FEFC3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
      <headerFooter alignWithMargins="0"/>
    </customSheetView>
    <customSheetView guid="{67812C5A-1D79-4D20-9561-724B7A740687}" showPageBreaks="1" showGridLines="0" printArea="1" view="pageBreakPreview">
      <selection activeCell="B7" sqref="B7"/>
      <pageMargins left="0.78700000000000003" right="0.78700000000000003" top="0.98399999999999999" bottom="0.98399999999999999" header="0.51200000000000001" footer="0.51200000000000001"/>
      <pageSetup paperSize="9" orientation="portrait" r:id="rId2"/>
      <headerFooter alignWithMargins="0"/>
    </customSheetView>
    <customSheetView guid="{C437A408-6157-48A1-8109-95F4DC2109C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3"/>
      <headerFooter alignWithMargins="0"/>
    </customSheetView>
    <customSheetView guid="{A9FD053A-4046-4DCB-BFF9-69FBE35E214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5"/>
      <headerFooter alignWithMargins="0"/>
    </customSheetView>
    <customSheetView guid="{ABA71FD7-2F20-4D89-9682-086673B2D42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6"/>
      <headerFooter alignWithMargins="0"/>
    </customSheetView>
    <customSheetView guid="{28B27DAA-D495-4FE0-A4B0-318BBC5296C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7"/>
      <headerFooter alignWithMargins="0"/>
    </customSheetView>
    <customSheetView guid="{E39192D6-5293-4E96-A0BA-106405229387}"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8"/>
      <headerFooter alignWithMargins="0"/>
    </customSheetView>
    <customSheetView guid="{B0D27BBA-DB06-47F7-8459-5413A1184B9F}"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5">
    <mergeCell ref="A1:B1"/>
    <mergeCell ref="C1:D1"/>
    <mergeCell ref="H1:J1"/>
    <mergeCell ref="G23:H23"/>
    <mergeCell ref="G24:H24"/>
  </mergeCells>
  <phoneticPr fontId="2"/>
  <pageMargins left="0.78700000000000003" right="0.78700000000000003" top="0.98399999999999999" bottom="0.98399999999999999" header="0.51200000000000001" footer="0.51200000000000001"/>
  <pageSetup paperSize="9" orientation="portrait" r:id="rId1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dimension ref="A1:Q101"/>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9" customWidth="1"/>
    <col min="2" max="2" width="5" style="479" customWidth="1"/>
    <col min="3" max="3" width="7.453125" style="479" bestFit="1" customWidth="1"/>
    <col min="4" max="4" width="3" style="479" bestFit="1" customWidth="1"/>
    <col min="5" max="5" width="12" style="481" customWidth="1"/>
    <col min="6" max="6" width="3" style="479" bestFit="1" customWidth="1"/>
    <col min="7" max="7" width="11.90625" style="479" customWidth="1"/>
    <col min="8" max="8" width="2.08984375" style="479" bestFit="1" customWidth="1"/>
    <col min="9" max="9" width="11.90625" style="2" customWidth="1"/>
    <col min="10" max="10" width="2.08984375" style="479" bestFit="1" customWidth="1"/>
    <col min="11" max="11" width="11.90625" style="479" customWidth="1"/>
    <col min="12" max="12" width="3.08984375" style="479" customWidth="1"/>
    <col min="13" max="13" width="4.08984375" style="479" customWidth="1"/>
    <col min="14" max="16384" width="9" style="479"/>
  </cols>
  <sheetData>
    <row r="1" spans="1:17" ht="18.75" customHeight="1" x14ac:dyDescent="0.2">
      <c r="A1" s="920" t="s">
        <v>140</v>
      </c>
      <c r="B1" s="921"/>
      <c r="C1" s="920" t="s">
        <v>22</v>
      </c>
      <c r="D1" s="922"/>
      <c r="E1" s="921"/>
      <c r="F1" s="360"/>
      <c r="I1" s="361" t="s">
        <v>0</v>
      </c>
      <c r="J1" s="923">
        <f>総括表!H4</f>
        <v>0</v>
      </c>
      <c r="K1" s="923"/>
      <c r="L1" s="923"/>
    </row>
    <row r="2" spans="1:17" ht="18.75" customHeight="1" x14ac:dyDescent="0.2">
      <c r="K2" s="362"/>
    </row>
    <row r="3" spans="1:17" ht="18.75" customHeight="1" x14ac:dyDescent="0.2">
      <c r="A3" s="6" t="s">
        <v>581</v>
      </c>
      <c r="B3" s="479" t="s">
        <v>227</v>
      </c>
    </row>
    <row r="4" spans="1:17" ht="11.25" customHeight="1" x14ac:dyDescent="0.2">
      <c r="A4" s="6"/>
    </row>
    <row r="5" spans="1:17" ht="18.75" customHeight="1" x14ac:dyDescent="0.2">
      <c r="A5" s="6"/>
      <c r="B5" s="479" t="s">
        <v>226</v>
      </c>
    </row>
    <row r="6" spans="1:17" ht="11.25" customHeight="1" x14ac:dyDescent="0.2">
      <c r="A6" s="6"/>
    </row>
    <row r="7" spans="1:17" ht="15" customHeight="1" x14ac:dyDescent="0.2">
      <c r="A7" s="6"/>
      <c r="B7" s="826" t="s">
        <v>1448</v>
      </c>
      <c r="C7" s="826"/>
      <c r="D7" s="826"/>
      <c r="E7" s="826"/>
      <c r="F7" s="583"/>
    </row>
    <row r="8" spans="1:17" ht="15" customHeight="1" thickBot="1" x14ac:dyDescent="0.25">
      <c r="A8" s="6"/>
      <c r="B8" s="826"/>
      <c r="C8" s="826"/>
      <c r="D8" s="826"/>
      <c r="E8" s="826"/>
      <c r="F8" s="583"/>
      <c r="G8" s="363" t="s">
        <v>224</v>
      </c>
      <c r="I8" s="2" t="s">
        <v>152</v>
      </c>
    </row>
    <row r="9" spans="1:17" ht="18.75" customHeight="1" thickBot="1" x14ac:dyDescent="0.25">
      <c r="A9" s="6"/>
      <c r="B9" s="918" t="s">
        <v>1173</v>
      </c>
      <c r="C9" s="919"/>
      <c r="D9" s="603"/>
      <c r="E9" s="364"/>
      <c r="F9" s="602" t="s">
        <v>582</v>
      </c>
      <c r="G9" s="375">
        <f>K12</f>
        <v>0</v>
      </c>
      <c r="H9" s="602" t="s">
        <v>88</v>
      </c>
      <c r="I9" s="365">
        <v>0.35</v>
      </c>
      <c r="J9" s="602" t="s">
        <v>583</v>
      </c>
      <c r="K9" s="366">
        <f>ROUND(E9*G9*I9,0)</f>
        <v>0</v>
      </c>
      <c r="L9" s="479" t="s">
        <v>520</v>
      </c>
    </row>
    <row r="10" spans="1:17" ht="18.75" customHeight="1" x14ac:dyDescent="0.2">
      <c r="A10" s="6"/>
      <c r="C10" s="583"/>
      <c r="D10" s="583"/>
      <c r="E10" s="367"/>
      <c r="F10" s="583"/>
      <c r="G10" s="4"/>
      <c r="H10" s="602"/>
      <c r="I10" s="215"/>
      <c r="J10" s="602"/>
      <c r="K10" s="4"/>
    </row>
    <row r="11" spans="1:17" ht="18.75" customHeight="1" x14ac:dyDescent="0.2">
      <c r="A11" s="6"/>
      <c r="B11" s="913" t="s">
        <v>1449</v>
      </c>
      <c r="C11" s="913"/>
      <c r="D11" s="913"/>
      <c r="E11" s="913"/>
      <c r="F11" s="913"/>
      <c r="G11" s="913"/>
      <c r="H11" s="914"/>
      <c r="I11" s="368"/>
      <c r="J11" s="915" t="s">
        <v>522</v>
      </c>
      <c r="K11" s="369" t="s">
        <v>222</v>
      </c>
    </row>
    <row r="12" spans="1:17" ht="18.75" customHeight="1" x14ac:dyDescent="0.2">
      <c r="A12" s="6"/>
      <c r="B12" s="601"/>
      <c r="C12" s="601"/>
      <c r="D12" s="601"/>
      <c r="E12" s="184"/>
      <c r="F12" s="601"/>
      <c r="G12" s="601"/>
      <c r="H12" s="185"/>
      <c r="I12" s="370"/>
      <c r="J12" s="915"/>
      <c r="K12" s="371">
        <f>IF(I13=0,0,IF(I11/I13&gt;1,1,ROUND(I11/I13,3)))</f>
        <v>0</v>
      </c>
    </row>
    <row r="13" spans="1:17" ht="18.75" customHeight="1" x14ac:dyDescent="0.2">
      <c r="A13" s="6"/>
      <c r="C13" s="916" t="s">
        <v>1450</v>
      </c>
      <c r="D13" s="916"/>
      <c r="E13" s="916"/>
      <c r="F13" s="916"/>
      <c r="G13" s="916"/>
      <c r="H13" s="917"/>
      <c r="I13" s="372"/>
      <c r="J13" s="915"/>
      <c r="K13" s="4"/>
    </row>
    <row r="14" spans="1:17" ht="11.25" customHeight="1" x14ac:dyDescent="0.2">
      <c r="A14" s="6"/>
      <c r="Q14" s="602"/>
    </row>
    <row r="15" spans="1:17" ht="21.65" customHeight="1" x14ac:dyDescent="0.2">
      <c r="A15" s="6"/>
      <c r="B15" s="826" t="s">
        <v>1451</v>
      </c>
      <c r="C15" s="826"/>
      <c r="D15" s="826"/>
      <c r="E15" s="826"/>
      <c r="F15" s="583"/>
    </row>
    <row r="16" spans="1:17" ht="26.5" customHeight="1" thickBot="1" x14ac:dyDescent="0.25">
      <c r="A16" s="6"/>
      <c r="B16" s="826"/>
      <c r="C16" s="826"/>
      <c r="D16" s="826"/>
      <c r="E16" s="826"/>
      <c r="F16" s="583"/>
      <c r="G16" s="363" t="s">
        <v>224</v>
      </c>
      <c r="I16" s="2" t="s">
        <v>152</v>
      </c>
    </row>
    <row r="17" spans="1:12" ht="18.75" customHeight="1" thickBot="1" x14ac:dyDescent="0.25">
      <c r="A17" s="6"/>
      <c r="B17" s="911" t="s">
        <v>223</v>
      </c>
      <c r="C17" s="911"/>
      <c r="D17" s="912"/>
      <c r="E17" s="364"/>
      <c r="F17" s="602" t="s">
        <v>584</v>
      </c>
      <c r="G17" s="371">
        <f>K20</f>
        <v>0</v>
      </c>
      <c r="H17" s="602" t="s">
        <v>582</v>
      </c>
      <c r="I17" s="365">
        <v>0.35</v>
      </c>
      <c r="J17" s="602" t="s">
        <v>585</v>
      </c>
      <c r="K17" s="366">
        <f>ROUND(E17*G17*I17,0)</f>
        <v>0</v>
      </c>
      <c r="L17" s="479" t="s">
        <v>1452</v>
      </c>
    </row>
    <row r="18" spans="1:12" ht="18.75" customHeight="1" x14ac:dyDescent="0.2">
      <c r="A18" s="6"/>
      <c r="C18" s="583"/>
      <c r="D18" s="583"/>
      <c r="E18" s="367"/>
      <c r="F18" s="583"/>
      <c r="G18" s="4"/>
      <c r="H18" s="602"/>
      <c r="I18" s="215"/>
      <c r="J18" s="602"/>
      <c r="K18" s="4"/>
    </row>
    <row r="19" spans="1:12" ht="18.75" customHeight="1" x14ac:dyDescent="0.2">
      <c r="A19" s="6"/>
      <c r="B19" s="913" t="s">
        <v>1449</v>
      </c>
      <c r="C19" s="913"/>
      <c r="D19" s="913"/>
      <c r="E19" s="913"/>
      <c r="F19" s="913"/>
      <c r="G19" s="913"/>
      <c r="H19" s="914"/>
      <c r="I19" s="368"/>
      <c r="J19" s="915" t="s">
        <v>586</v>
      </c>
      <c r="K19" s="369" t="s">
        <v>222</v>
      </c>
    </row>
    <row r="20" spans="1:12" ht="18.75" customHeight="1" x14ac:dyDescent="0.2">
      <c r="A20" s="6"/>
      <c r="B20" s="601"/>
      <c r="C20" s="601"/>
      <c r="D20" s="601"/>
      <c r="E20" s="184"/>
      <c r="F20" s="601"/>
      <c r="G20" s="601"/>
      <c r="H20" s="185"/>
      <c r="I20" s="370"/>
      <c r="J20" s="915"/>
      <c r="K20" s="371">
        <f>IF(I21=0,0,IF(I19/I21&gt;1,1,ROUND(I19/I21,3)))</f>
        <v>0</v>
      </c>
    </row>
    <row r="21" spans="1:12" ht="18.75" customHeight="1" x14ac:dyDescent="0.2">
      <c r="A21" s="6"/>
      <c r="C21" s="916" t="s">
        <v>1450</v>
      </c>
      <c r="D21" s="916"/>
      <c r="E21" s="916"/>
      <c r="F21" s="916"/>
      <c r="G21" s="916"/>
      <c r="H21" s="917"/>
      <c r="I21" s="372"/>
      <c r="J21" s="915"/>
      <c r="K21" s="4"/>
    </row>
    <row r="22" spans="1:12" ht="11.25" customHeight="1" x14ac:dyDescent="0.2">
      <c r="A22" s="6"/>
    </row>
    <row r="23" spans="1:12" ht="15" customHeight="1" x14ac:dyDescent="0.2">
      <c r="A23" s="6"/>
      <c r="B23" s="910" t="s">
        <v>1453</v>
      </c>
      <c r="C23" s="910"/>
      <c r="D23" s="910"/>
      <c r="E23" s="910"/>
      <c r="F23" s="583"/>
    </row>
    <row r="24" spans="1:12" ht="15" customHeight="1" thickBot="1" x14ac:dyDescent="0.25">
      <c r="A24" s="6"/>
      <c r="B24" s="910"/>
      <c r="C24" s="910"/>
      <c r="D24" s="910"/>
      <c r="E24" s="910"/>
      <c r="F24" s="583"/>
      <c r="G24" s="363" t="s">
        <v>224</v>
      </c>
      <c r="I24" s="2" t="s">
        <v>152</v>
      </c>
    </row>
    <row r="25" spans="1:12" ht="18.75" customHeight="1" thickBot="1" x14ac:dyDescent="0.25">
      <c r="A25" s="6"/>
      <c r="B25" s="911" t="s">
        <v>223</v>
      </c>
      <c r="C25" s="911"/>
      <c r="D25" s="912"/>
      <c r="E25" s="364"/>
      <c r="F25" s="602" t="s">
        <v>587</v>
      </c>
      <c r="G25" s="371">
        <f>K28</f>
        <v>0</v>
      </c>
      <c r="H25" s="602" t="s">
        <v>588</v>
      </c>
      <c r="I25" s="365">
        <v>0.35</v>
      </c>
      <c r="J25" s="602" t="s">
        <v>589</v>
      </c>
      <c r="K25" s="366">
        <f>ROUND(E25*G25*I25,0)</f>
        <v>0</v>
      </c>
      <c r="L25" s="479" t="s">
        <v>1454</v>
      </c>
    </row>
    <row r="26" spans="1:12" ht="18.75" customHeight="1" x14ac:dyDescent="0.2">
      <c r="A26" s="6"/>
      <c r="C26" s="583"/>
      <c r="D26" s="583"/>
      <c r="E26" s="367"/>
      <c r="F26" s="583"/>
      <c r="G26" s="4"/>
      <c r="H26" s="602"/>
      <c r="I26" s="374"/>
      <c r="J26" s="602"/>
      <c r="K26" s="4"/>
    </row>
    <row r="27" spans="1:12" ht="18.75" customHeight="1" x14ac:dyDescent="0.2">
      <c r="A27" s="6"/>
      <c r="B27" s="913" t="s">
        <v>1449</v>
      </c>
      <c r="C27" s="913"/>
      <c r="D27" s="913"/>
      <c r="E27" s="913"/>
      <c r="F27" s="913"/>
      <c r="G27" s="913"/>
      <c r="H27" s="914"/>
      <c r="I27" s="368"/>
      <c r="J27" s="915" t="s">
        <v>590</v>
      </c>
      <c r="K27" s="369" t="s">
        <v>222</v>
      </c>
    </row>
    <row r="28" spans="1:12" ht="18.75" customHeight="1" x14ac:dyDescent="0.2">
      <c r="A28" s="6"/>
      <c r="B28" s="601"/>
      <c r="C28" s="601"/>
      <c r="D28" s="601"/>
      <c r="E28" s="184"/>
      <c r="F28" s="601"/>
      <c r="G28" s="601"/>
      <c r="H28" s="185"/>
      <c r="I28" s="370"/>
      <c r="J28" s="915"/>
      <c r="K28" s="375">
        <f>IF(I29=0,0,IF(I27/I29&gt;1,1,ROUND(I27/I29,3)))</f>
        <v>0</v>
      </c>
    </row>
    <row r="29" spans="1:12" ht="18.75" customHeight="1" x14ac:dyDescent="0.2">
      <c r="A29" s="6"/>
      <c r="C29" s="916" t="s">
        <v>1450</v>
      </c>
      <c r="D29" s="916"/>
      <c r="E29" s="916"/>
      <c r="F29" s="916"/>
      <c r="G29" s="916"/>
      <c r="H29" s="917"/>
      <c r="I29" s="372"/>
      <c r="J29" s="915"/>
      <c r="K29" s="4"/>
    </row>
    <row r="30" spans="1:12" ht="11.25" customHeight="1" x14ac:dyDescent="0.2">
      <c r="A30" s="6"/>
    </row>
    <row r="31" spans="1:12" ht="18.75" customHeight="1" x14ac:dyDescent="0.2">
      <c r="A31" s="6"/>
      <c r="B31" s="479" t="s">
        <v>225</v>
      </c>
    </row>
    <row r="32" spans="1:12" ht="11.25" customHeight="1" x14ac:dyDescent="0.2">
      <c r="A32" s="6"/>
    </row>
    <row r="33" spans="1:12" ht="15" customHeight="1" x14ac:dyDescent="0.2">
      <c r="A33" s="6"/>
      <c r="B33" s="826" t="s">
        <v>1448</v>
      </c>
      <c r="C33" s="826"/>
      <c r="D33" s="826"/>
      <c r="E33" s="826"/>
      <c r="F33" s="583"/>
    </row>
    <row r="34" spans="1:12" ht="15" customHeight="1" thickBot="1" x14ac:dyDescent="0.25">
      <c r="A34" s="6"/>
      <c r="B34" s="826"/>
      <c r="C34" s="826"/>
      <c r="D34" s="826"/>
      <c r="E34" s="826"/>
      <c r="F34" s="583"/>
      <c r="G34" s="363" t="s">
        <v>224</v>
      </c>
      <c r="I34" s="2" t="s">
        <v>152</v>
      </c>
    </row>
    <row r="35" spans="1:12" ht="18.75" customHeight="1" thickBot="1" x14ac:dyDescent="0.25">
      <c r="A35" s="6"/>
      <c r="B35" s="918" t="s">
        <v>1173</v>
      </c>
      <c r="C35" s="919"/>
      <c r="D35" s="603"/>
      <c r="E35" s="364"/>
      <c r="F35" s="602" t="s">
        <v>591</v>
      </c>
      <c r="G35" s="371">
        <f>K38</f>
        <v>0</v>
      </c>
      <c r="H35" s="602" t="s">
        <v>592</v>
      </c>
      <c r="I35" s="365">
        <v>0.45</v>
      </c>
      <c r="J35" s="602" t="s">
        <v>589</v>
      </c>
      <c r="K35" s="366">
        <f>ROUND(E35*G35*I35,0)</f>
        <v>0</v>
      </c>
      <c r="L35" s="479" t="s">
        <v>1455</v>
      </c>
    </row>
    <row r="36" spans="1:12" ht="18.75" customHeight="1" x14ac:dyDescent="0.2">
      <c r="A36" s="6"/>
      <c r="C36" s="583"/>
      <c r="D36" s="583"/>
      <c r="E36" s="367"/>
      <c r="F36" s="583"/>
      <c r="G36" s="4"/>
      <c r="H36" s="602"/>
      <c r="I36" s="215"/>
      <c r="J36" s="602"/>
      <c r="K36" s="4"/>
    </row>
    <row r="37" spans="1:12" ht="18.75" customHeight="1" x14ac:dyDescent="0.2">
      <c r="A37" s="6"/>
      <c r="B37" s="913" t="s">
        <v>1449</v>
      </c>
      <c r="C37" s="913"/>
      <c r="D37" s="913"/>
      <c r="E37" s="913"/>
      <c r="F37" s="913"/>
      <c r="G37" s="913"/>
      <c r="H37" s="914"/>
      <c r="I37" s="368"/>
      <c r="J37" s="915" t="s">
        <v>593</v>
      </c>
      <c r="K37" s="369" t="s">
        <v>222</v>
      </c>
    </row>
    <row r="38" spans="1:12" ht="18.75" customHeight="1" x14ac:dyDescent="0.2">
      <c r="A38" s="6"/>
      <c r="B38" s="601"/>
      <c r="C38" s="601"/>
      <c r="D38" s="601"/>
      <c r="E38" s="184"/>
      <c r="F38" s="601"/>
      <c r="G38" s="601"/>
      <c r="H38" s="185"/>
      <c r="I38" s="370"/>
      <c r="J38" s="915"/>
      <c r="K38" s="371">
        <f>IF(I39=0,0,IF(I37/I39&gt;1,1,ROUND(I37/I39,3)))</f>
        <v>0</v>
      </c>
    </row>
    <row r="39" spans="1:12" ht="18.75" customHeight="1" x14ac:dyDescent="0.2">
      <c r="A39" s="6"/>
      <c r="C39" s="916" t="s">
        <v>1450</v>
      </c>
      <c r="D39" s="916"/>
      <c r="E39" s="916"/>
      <c r="F39" s="916"/>
      <c r="G39" s="916"/>
      <c r="H39" s="917"/>
      <c r="I39" s="372"/>
      <c r="J39" s="915"/>
      <c r="K39" s="4"/>
    </row>
    <row r="40" spans="1:12" ht="11.25" customHeight="1" x14ac:dyDescent="0.2">
      <c r="A40" s="6"/>
    </row>
    <row r="41" spans="1:12" ht="15" customHeight="1" x14ac:dyDescent="0.2">
      <c r="A41" s="6"/>
      <c r="B41" s="910" t="s">
        <v>1453</v>
      </c>
      <c r="C41" s="910"/>
      <c r="D41" s="910"/>
      <c r="E41" s="910"/>
      <c r="F41" s="583"/>
    </row>
    <row r="42" spans="1:12" ht="15" customHeight="1" thickBot="1" x14ac:dyDescent="0.25">
      <c r="A42" s="6"/>
      <c r="B42" s="910"/>
      <c r="C42" s="910"/>
      <c r="D42" s="910"/>
      <c r="E42" s="910"/>
      <c r="F42" s="583"/>
      <c r="G42" s="363" t="s">
        <v>224</v>
      </c>
      <c r="I42" s="2" t="s">
        <v>152</v>
      </c>
    </row>
    <row r="43" spans="1:12" ht="18.75" customHeight="1" thickBot="1" x14ac:dyDescent="0.25">
      <c r="A43" s="6"/>
      <c r="B43" s="911" t="s">
        <v>223</v>
      </c>
      <c r="C43" s="911"/>
      <c r="D43" s="912"/>
      <c r="E43" s="364"/>
      <c r="F43" s="602" t="s">
        <v>582</v>
      </c>
      <c r="G43" s="371">
        <f>K46</f>
        <v>0</v>
      </c>
      <c r="H43" s="602" t="s">
        <v>582</v>
      </c>
      <c r="I43" s="365">
        <v>0.45</v>
      </c>
      <c r="J43" s="602" t="s">
        <v>594</v>
      </c>
      <c r="K43" s="366">
        <f>ROUND(E43*G43*I43,0)</f>
        <v>0</v>
      </c>
      <c r="L43" s="479" t="s">
        <v>1306</v>
      </c>
    </row>
    <row r="44" spans="1:12" ht="18.75" customHeight="1" x14ac:dyDescent="0.2">
      <c r="A44" s="6"/>
      <c r="C44" s="583"/>
      <c r="D44" s="583"/>
      <c r="E44" s="367"/>
      <c r="F44" s="583"/>
      <c r="G44" s="4"/>
      <c r="H44" s="602"/>
      <c r="I44" s="215"/>
      <c r="J44" s="602"/>
      <c r="K44" s="4"/>
    </row>
    <row r="45" spans="1:12" ht="18.75" customHeight="1" x14ac:dyDescent="0.2">
      <c r="A45" s="6"/>
      <c r="B45" s="913" t="s">
        <v>1449</v>
      </c>
      <c r="C45" s="913"/>
      <c r="D45" s="913"/>
      <c r="E45" s="913"/>
      <c r="F45" s="913"/>
      <c r="G45" s="913"/>
      <c r="H45" s="914"/>
      <c r="I45" s="368"/>
      <c r="J45" s="915" t="s">
        <v>593</v>
      </c>
      <c r="K45" s="369" t="s">
        <v>222</v>
      </c>
    </row>
    <row r="46" spans="1:12" ht="18.75" customHeight="1" x14ac:dyDescent="0.2">
      <c r="A46" s="6"/>
      <c r="B46" s="601"/>
      <c r="C46" s="601"/>
      <c r="D46" s="601"/>
      <c r="E46" s="184"/>
      <c r="F46" s="601"/>
      <c r="G46" s="601"/>
      <c r="H46" s="185"/>
      <c r="I46" s="370"/>
      <c r="J46" s="915"/>
      <c r="K46" s="371">
        <f>IF(I47=0,0,IF(I45/I47&gt;1,1,ROUND(I45/I47,3)))</f>
        <v>0</v>
      </c>
    </row>
    <row r="47" spans="1:12" ht="18.75" customHeight="1" x14ac:dyDescent="0.2">
      <c r="A47" s="6"/>
      <c r="C47" s="916" t="s">
        <v>1450</v>
      </c>
      <c r="D47" s="916"/>
      <c r="E47" s="916"/>
      <c r="F47" s="916"/>
      <c r="G47" s="916"/>
      <c r="H47" s="917"/>
      <c r="I47" s="372"/>
      <c r="J47" s="915"/>
      <c r="K47" s="4"/>
    </row>
    <row r="48" spans="1:12" ht="11.25" customHeight="1" x14ac:dyDescent="0.2">
      <c r="A48" s="6"/>
    </row>
    <row r="49" spans="1:12" ht="18.75" customHeight="1" x14ac:dyDescent="0.2">
      <c r="A49" s="6"/>
      <c r="B49" s="479" t="s">
        <v>624</v>
      </c>
    </row>
    <row r="50" spans="1:12" ht="11.25" customHeight="1" x14ac:dyDescent="0.2">
      <c r="A50" s="6"/>
    </row>
    <row r="51" spans="1:12" ht="15" customHeight="1" x14ac:dyDescent="0.2">
      <c r="A51" s="6"/>
      <c r="B51" s="826" t="s">
        <v>1448</v>
      </c>
      <c r="C51" s="826"/>
      <c r="D51" s="826"/>
      <c r="E51" s="826"/>
      <c r="F51" s="583"/>
    </row>
    <row r="52" spans="1:12" ht="15" customHeight="1" thickBot="1" x14ac:dyDescent="0.25">
      <c r="A52" s="6"/>
      <c r="B52" s="826"/>
      <c r="C52" s="826"/>
      <c r="D52" s="826"/>
      <c r="E52" s="826"/>
      <c r="F52" s="583"/>
      <c r="G52" s="363" t="s">
        <v>224</v>
      </c>
      <c r="I52" s="2" t="s">
        <v>152</v>
      </c>
    </row>
    <row r="53" spans="1:12" ht="18.75" customHeight="1" thickBot="1" x14ac:dyDescent="0.25">
      <c r="A53" s="6"/>
      <c r="B53" s="918" t="s">
        <v>1173</v>
      </c>
      <c r="C53" s="919"/>
      <c r="D53" s="603"/>
      <c r="E53" s="364"/>
      <c r="F53" s="602" t="s">
        <v>587</v>
      </c>
      <c r="G53" s="371">
        <f>K56</f>
        <v>0</v>
      </c>
      <c r="H53" s="602" t="s">
        <v>582</v>
      </c>
      <c r="I53" s="365">
        <v>0.3</v>
      </c>
      <c r="J53" s="602" t="s">
        <v>589</v>
      </c>
      <c r="K53" s="366">
        <f>ROUND(E53*G53*I53,0)</f>
        <v>0</v>
      </c>
      <c r="L53" s="479" t="s">
        <v>1307</v>
      </c>
    </row>
    <row r="54" spans="1:12" ht="18.75" customHeight="1" x14ac:dyDescent="0.2">
      <c r="A54" s="6"/>
      <c r="C54" s="583"/>
      <c r="D54" s="583"/>
      <c r="E54" s="367"/>
      <c r="F54" s="583"/>
      <c r="G54" s="4"/>
      <c r="H54" s="602"/>
      <c r="I54" s="215"/>
      <c r="J54" s="602"/>
      <c r="K54" s="4"/>
    </row>
    <row r="55" spans="1:12" ht="18.75" customHeight="1" x14ac:dyDescent="0.2">
      <c r="A55" s="6"/>
      <c r="B55" s="913" t="s">
        <v>1449</v>
      </c>
      <c r="C55" s="913"/>
      <c r="D55" s="913"/>
      <c r="E55" s="913"/>
      <c r="F55" s="913"/>
      <c r="G55" s="913"/>
      <c r="H55" s="914"/>
      <c r="I55" s="368"/>
      <c r="J55" s="915" t="s">
        <v>593</v>
      </c>
      <c r="K55" s="369" t="s">
        <v>222</v>
      </c>
    </row>
    <row r="56" spans="1:12" ht="18.75" customHeight="1" x14ac:dyDescent="0.2">
      <c r="A56" s="6"/>
      <c r="B56" s="601"/>
      <c r="C56" s="601"/>
      <c r="D56" s="601"/>
      <c r="E56" s="184"/>
      <c r="F56" s="601"/>
      <c r="G56" s="601"/>
      <c r="H56" s="185"/>
      <c r="I56" s="370"/>
      <c r="J56" s="915"/>
      <c r="K56" s="376">
        <f>IF(I57=0,0,IF(I55/I57&gt;1,1,ROUND(I55/I57,3)))</f>
        <v>0</v>
      </c>
    </row>
    <row r="57" spans="1:12" ht="18.75" customHeight="1" x14ac:dyDescent="0.2">
      <c r="A57" s="6"/>
      <c r="C57" s="916" t="s">
        <v>1450</v>
      </c>
      <c r="D57" s="916"/>
      <c r="E57" s="916"/>
      <c r="F57" s="916"/>
      <c r="G57" s="916"/>
      <c r="H57" s="917"/>
      <c r="I57" s="372"/>
      <c r="J57" s="915"/>
      <c r="K57" s="4"/>
    </row>
    <row r="58" spans="1:12" ht="11.25" customHeight="1" x14ac:dyDescent="0.2">
      <c r="A58" s="6"/>
    </row>
    <row r="59" spans="1:12" ht="22.4" customHeight="1" x14ac:dyDescent="0.2">
      <c r="A59" s="6"/>
      <c r="B59" s="826" t="s">
        <v>1451</v>
      </c>
      <c r="C59" s="826"/>
      <c r="D59" s="826"/>
      <c r="E59" s="826"/>
      <c r="F59" s="583"/>
    </row>
    <row r="60" spans="1:12" ht="22.4" customHeight="1" thickBot="1" x14ac:dyDescent="0.25">
      <c r="A60" s="6"/>
      <c r="B60" s="826"/>
      <c r="C60" s="826"/>
      <c r="D60" s="826"/>
      <c r="E60" s="826"/>
      <c r="F60" s="583"/>
      <c r="G60" s="363" t="s">
        <v>224</v>
      </c>
      <c r="I60" s="2" t="s">
        <v>152</v>
      </c>
    </row>
    <row r="61" spans="1:12" ht="18.75" customHeight="1" thickBot="1" x14ac:dyDescent="0.25">
      <c r="A61" s="6"/>
      <c r="B61" s="911" t="s">
        <v>223</v>
      </c>
      <c r="C61" s="911"/>
      <c r="D61" s="912"/>
      <c r="E61" s="364"/>
      <c r="F61" s="602" t="s">
        <v>582</v>
      </c>
      <c r="G61" s="373">
        <f>K64</f>
        <v>0</v>
      </c>
      <c r="H61" s="602" t="s">
        <v>582</v>
      </c>
      <c r="I61" s="365">
        <v>0.3</v>
      </c>
      <c r="J61" s="602" t="s">
        <v>589</v>
      </c>
      <c r="K61" s="366">
        <f>ROUND(E61*G61*I61,0)</f>
        <v>0</v>
      </c>
      <c r="L61" s="479" t="s">
        <v>815</v>
      </c>
    </row>
    <row r="62" spans="1:12" ht="18.75" customHeight="1" x14ac:dyDescent="0.2">
      <c r="A62" s="6"/>
      <c r="C62" s="583"/>
      <c r="D62" s="583"/>
      <c r="E62" s="367"/>
      <c r="F62" s="583"/>
      <c r="G62" s="4"/>
      <c r="H62" s="602"/>
      <c r="I62" s="215"/>
      <c r="J62" s="602"/>
      <c r="K62" s="4"/>
    </row>
    <row r="63" spans="1:12" ht="18.75" customHeight="1" x14ac:dyDescent="0.2">
      <c r="A63" s="6"/>
      <c r="B63" s="913" t="s">
        <v>1449</v>
      </c>
      <c r="C63" s="913"/>
      <c r="D63" s="913"/>
      <c r="E63" s="913"/>
      <c r="F63" s="913"/>
      <c r="G63" s="913"/>
      <c r="H63" s="914"/>
      <c r="I63" s="368"/>
      <c r="J63" s="915" t="s">
        <v>593</v>
      </c>
      <c r="K63" s="369" t="s">
        <v>222</v>
      </c>
    </row>
    <row r="64" spans="1:12" ht="18.75" customHeight="1" x14ac:dyDescent="0.2">
      <c r="A64" s="6"/>
      <c r="B64" s="601"/>
      <c r="C64" s="601"/>
      <c r="D64" s="601"/>
      <c r="E64" s="184"/>
      <c r="F64" s="601"/>
      <c r="G64" s="601"/>
      <c r="H64" s="185"/>
      <c r="I64" s="370"/>
      <c r="J64" s="915"/>
      <c r="K64" s="376">
        <f>IF(I65=0,0,IF(I63/I65&gt;1,1,ROUND(I63/I65,3)))</f>
        <v>0</v>
      </c>
    </row>
    <row r="65" spans="1:12" ht="18.75" customHeight="1" x14ac:dyDescent="0.2">
      <c r="A65" s="6"/>
      <c r="C65" s="916" t="s">
        <v>1450</v>
      </c>
      <c r="D65" s="916"/>
      <c r="E65" s="916"/>
      <c r="F65" s="916"/>
      <c r="G65" s="916"/>
      <c r="H65" s="917"/>
      <c r="I65" s="372"/>
      <c r="J65" s="915"/>
      <c r="K65" s="4"/>
    </row>
    <row r="66" spans="1:12" ht="11.25" customHeight="1" x14ac:dyDescent="0.2">
      <c r="A66" s="6"/>
    </row>
    <row r="67" spans="1:12" ht="15" customHeight="1" x14ac:dyDescent="0.2">
      <c r="A67" s="6"/>
      <c r="B67" s="910" t="s">
        <v>1453</v>
      </c>
      <c r="C67" s="910"/>
      <c r="D67" s="910"/>
      <c r="E67" s="910"/>
      <c r="F67" s="583"/>
    </row>
    <row r="68" spans="1:12" ht="15" customHeight="1" thickBot="1" x14ac:dyDescent="0.25">
      <c r="A68" s="6"/>
      <c r="B68" s="910"/>
      <c r="C68" s="910"/>
      <c r="D68" s="910"/>
      <c r="E68" s="910"/>
      <c r="F68" s="583"/>
      <c r="G68" s="363" t="s">
        <v>224</v>
      </c>
      <c r="I68" s="2" t="s">
        <v>152</v>
      </c>
    </row>
    <row r="69" spans="1:12" ht="18.75" customHeight="1" thickBot="1" x14ac:dyDescent="0.25">
      <c r="A69" s="6"/>
      <c r="B69" s="911" t="s">
        <v>223</v>
      </c>
      <c r="C69" s="911"/>
      <c r="D69" s="912"/>
      <c r="E69" s="364"/>
      <c r="F69" s="602" t="s">
        <v>582</v>
      </c>
      <c r="G69" s="373">
        <f>K72</f>
        <v>0</v>
      </c>
      <c r="H69" s="602" t="s">
        <v>587</v>
      </c>
      <c r="I69" s="365">
        <v>0.3</v>
      </c>
      <c r="J69" s="602" t="s">
        <v>589</v>
      </c>
      <c r="K69" s="366">
        <f>ROUND(E69*G69*I69,0)</f>
        <v>0</v>
      </c>
      <c r="L69" s="479" t="s">
        <v>817</v>
      </c>
    </row>
    <row r="70" spans="1:12" ht="18.75" customHeight="1" x14ac:dyDescent="0.2">
      <c r="A70" s="6"/>
      <c r="C70" s="583"/>
      <c r="D70" s="583"/>
      <c r="E70" s="367"/>
      <c r="F70" s="583"/>
      <c r="G70" s="4"/>
      <c r="H70" s="602"/>
      <c r="I70" s="215"/>
      <c r="J70" s="602"/>
      <c r="K70" s="4"/>
    </row>
    <row r="71" spans="1:12" ht="18.75" customHeight="1" x14ac:dyDescent="0.2">
      <c r="A71" s="6"/>
      <c r="B71" s="913" t="s">
        <v>1449</v>
      </c>
      <c r="C71" s="913"/>
      <c r="D71" s="913"/>
      <c r="E71" s="913"/>
      <c r="F71" s="913"/>
      <c r="G71" s="913"/>
      <c r="H71" s="914"/>
      <c r="I71" s="368"/>
      <c r="J71" s="915" t="s">
        <v>595</v>
      </c>
      <c r="K71" s="369" t="s">
        <v>222</v>
      </c>
    </row>
    <row r="72" spans="1:12" ht="18.75" customHeight="1" x14ac:dyDescent="0.2">
      <c r="A72" s="6"/>
      <c r="B72" s="601"/>
      <c r="C72" s="601"/>
      <c r="D72" s="601"/>
      <c r="E72" s="184"/>
      <c r="F72" s="601"/>
      <c r="G72" s="601"/>
      <c r="H72" s="185"/>
      <c r="I72" s="377"/>
      <c r="J72" s="915"/>
      <c r="K72" s="371">
        <f>IF(I73=0,0,IF(I71/I73&gt;1,1,ROUND(I71/I73,3)))</f>
        <v>0</v>
      </c>
    </row>
    <row r="73" spans="1:12" ht="18.75" customHeight="1" x14ac:dyDescent="0.2">
      <c r="A73" s="6"/>
      <c r="C73" s="916" t="s">
        <v>1450</v>
      </c>
      <c r="D73" s="916"/>
      <c r="E73" s="916"/>
      <c r="F73" s="916"/>
      <c r="G73" s="916"/>
      <c r="H73" s="917"/>
      <c r="I73" s="372"/>
      <c r="J73" s="915"/>
      <c r="K73" s="4"/>
    </row>
    <row r="74" spans="1:12" s="2" customFormat="1" ht="11.25" customHeight="1" x14ac:dyDescent="0.2">
      <c r="A74" s="5"/>
      <c r="B74" s="378"/>
      <c r="C74" s="378"/>
      <c r="D74" s="378"/>
      <c r="E74" s="379"/>
      <c r="F74" s="378"/>
      <c r="G74" s="4"/>
      <c r="H74" s="380"/>
      <c r="I74" s="215"/>
      <c r="J74" s="380"/>
      <c r="K74" s="4"/>
    </row>
    <row r="75" spans="1:12" ht="18.75" customHeight="1" x14ac:dyDescent="0.2">
      <c r="A75" s="6"/>
      <c r="B75" s="479" t="s">
        <v>625</v>
      </c>
    </row>
    <row r="76" spans="1:12" ht="11.25" customHeight="1" x14ac:dyDescent="0.2">
      <c r="A76" s="6"/>
    </row>
    <row r="77" spans="1:12" ht="15" customHeight="1" x14ac:dyDescent="0.2">
      <c r="A77" s="6"/>
      <c r="B77" s="826" t="s">
        <v>1448</v>
      </c>
      <c r="C77" s="826"/>
      <c r="D77" s="826"/>
      <c r="E77" s="826"/>
      <c r="F77" s="583"/>
    </row>
    <row r="78" spans="1:12" ht="15" customHeight="1" thickBot="1" x14ac:dyDescent="0.25">
      <c r="A78" s="6"/>
      <c r="B78" s="826"/>
      <c r="C78" s="826"/>
      <c r="D78" s="826"/>
      <c r="E78" s="826"/>
      <c r="F78" s="583"/>
      <c r="G78" s="363" t="s">
        <v>224</v>
      </c>
      <c r="I78" s="2" t="s">
        <v>152</v>
      </c>
    </row>
    <row r="79" spans="1:12" ht="18.75" customHeight="1" thickBot="1" x14ac:dyDescent="0.25">
      <c r="A79" s="6"/>
      <c r="B79" s="918" t="s">
        <v>1173</v>
      </c>
      <c r="C79" s="919"/>
      <c r="D79" s="603"/>
      <c r="E79" s="364"/>
      <c r="F79" s="602" t="s">
        <v>88</v>
      </c>
      <c r="G79" s="371">
        <f>K82</f>
        <v>0</v>
      </c>
      <c r="H79" s="602" t="s">
        <v>88</v>
      </c>
      <c r="I79" s="365">
        <v>0.2</v>
      </c>
      <c r="J79" s="602" t="s">
        <v>91</v>
      </c>
      <c r="K79" s="366">
        <f>ROUND(E79*G79*I79,0)</f>
        <v>0</v>
      </c>
      <c r="L79" s="479" t="s">
        <v>818</v>
      </c>
    </row>
    <row r="80" spans="1:12" ht="18.75" customHeight="1" x14ac:dyDescent="0.2">
      <c r="A80" s="6"/>
      <c r="C80" s="583"/>
      <c r="D80" s="583"/>
      <c r="E80" s="367"/>
      <c r="F80" s="583"/>
      <c r="G80" s="4"/>
      <c r="H80" s="602"/>
      <c r="I80" s="215"/>
      <c r="J80" s="602"/>
      <c r="K80" s="4"/>
    </row>
    <row r="81" spans="1:12" ht="18.75" customHeight="1" x14ac:dyDescent="0.2">
      <c r="A81" s="6"/>
      <c r="B81" s="913" t="s">
        <v>1449</v>
      </c>
      <c r="C81" s="913"/>
      <c r="D81" s="913"/>
      <c r="E81" s="913"/>
      <c r="F81" s="913"/>
      <c r="G81" s="913"/>
      <c r="H81" s="914"/>
      <c r="I81" s="368"/>
      <c r="J81" s="915" t="s">
        <v>522</v>
      </c>
      <c r="K81" s="369" t="s">
        <v>222</v>
      </c>
    </row>
    <row r="82" spans="1:12" ht="18.75" customHeight="1" x14ac:dyDescent="0.2">
      <c r="A82" s="6"/>
      <c r="B82" s="601"/>
      <c r="C82" s="601"/>
      <c r="D82" s="601"/>
      <c r="E82" s="184"/>
      <c r="F82" s="601"/>
      <c r="G82" s="601"/>
      <c r="H82" s="185"/>
      <c r="I82" s="370"/>
      <c r="J82" s="915"/>
      <c r="K82" s="376">
        <f>IF(I83=0,0,IF(I81/I83&gt;1,1,ROUND(I81/I83,3)))</f>
        <v>0</v>
      </c>
    </row>
    <row r="83" spans="1:12" ht="18.75" customHeight="1" x14ac:dyDescent="0.2">
      <c r="A83" s="6"/>
      <c r="C83" s="916" t="s">
        <v>1450</v>
      </c>
      <c r="D83" s="916"/>
      <c r="E83" s="916"/>
      <c r="F83" s="916"/>
      <c r="G83" s="916"/>
      <c r="H83" s="917"/>
      <c r="I83" s="372"/>
      <c r="J83" s="915"/>
      <c r="K83" s="4"/>
    </row>
    <row r="84" spans="1:12" ht="11.25" customHeight="1" x14ac:dyDescent="0.2">
      <c r="A84" s="6"/>
    </row>
    <row r="85" spans="1:12" ht="15" customHeight="1" x14ac:dyDescent="0.2">
      <c r="A85" s="6"/>
      <c r="B85" s="826" t="s">
        <v>1456</v>
      </c>
      <c r="C85" s="826"/>
      <c r="D85" s="826"/>
      <c r="E85" s="826"/>
      <c r="F85" s="583"/>
    </row>
    <row r="86" spans="1:12" ht="15" customHeight="1" x14ac:dyDescent="0.2">
      <c r="A86" s="6"/>
      <c r="B86" s="826"/>
      <c r="C86" s="826"/>
      <c r="D86" s="826"/>
      <c r="E86" s="826"/>
      <c r="F86" s="583"/>
    </row>
    <row r="87" spans="1:12" ht="15" customHeight="1" thickBot="1" x14ac:dyDescent="0.25">
      <c r="A87" s="6"/>
      <c r="B87" s="826"/>
      <c r="C87" s="826"/>
      <c r="D87" s="826"/>
      <c r="E87" s="826"/>
      <c r="F87" s="583"/>
      <c r="G87" s="363" t="s">
        <v>224</v>
      </c>
      <c r="I87" s="2" t="s">
        <v>152</v>
      </c>
    </row>
    <row r="88" spans="1:12" ht="18.75" customHeight="1" thickBot="1" x14ac:dyDescent="0.25">
      <c r="A88" s="6"/>
      <c r="B88" s="911" t="s">
        <v>223</v>
      </c>
      <c r="C88" s="911"/>
      <c r="D88" s="912"/>
      <c r="E88" s="364"/>
      <c r="F88" s="602" t="s">
        <v>88</v>
      </c>
      <c r="G88" s="371">
        <f>K91</f>
        <v>0</v>
      </c>
      <c r="H88" s="602" t="s">
        <v>88</v>
      </c>
      <c r="I88" s="365">
        <v>0.2</v>
      </c>
      <c r="J88" s="602" t="s">
        <v>91</v>
      </c>
      <c r="K88" s="366">
        <f>ROUND(E88*G88*I88,0)</f>
        <v>0</v>
      </c>
      <c r="L88" s="479" t="s">
        <v>1308</v>
      </c>
    </row>
    <row r="89" spans="1:12" ht="18.75" customHeight="1" x14ac:dyDescent="0.2">
      <c r="A89" s="6"/>
      <c r="C89" s="583"/>
      <c r="D89" s="583"/>
      <c r="E89" s="367"/>
      <c r="F89" s="583"/>
      <c r="G89" s="4"/>
      <c r="H89" s="602"/>
      <c r="I89" s="215"/>
      <c r="J89" s="602"/>
      <c r="K89" s="4"/>
    </row>
    <row r="90" spans="1:12" ht="18.75" customHeight="1" x14ac:dyDescent="0.2">
      <c r="A90" s="6"/>
      <c r="B90" s="913" t="s">
        <v>1449</v>
      </c>
      <c r="C90" s="913"/>
      <c r="D90" s="913"/>
      <c r="E90" s="913"/>
      <c r="F90" s="913"/>
      <c r="G90" s="913"/>
      <c r="H90" s="914"/>
      <c r="I90" s="368"/>
      <c r="J90" s="915" t="s">
        <v>522</v>
      </c>
      <c r="K90" s="369" t="s">
        <v>222</v>
      </c>
    </row>
    <row r="91" spans="1:12" ht="18.75" customHeight="1" x14ac:dyDescent="0.2">
      <c r="A91" s="6"/>
      <c r="B91" s="601"/>
      <c r="C91" s="601"/>
      <c r="D91" s="601"/>
      <c r="E91" s="184"/>
      <c r="F91" s="601"/>
      <c r="G91" s="601"/>
      <c r="H91" s="185"/>
      <c r="I91" s="370"/>
      <c r="J91" s="915"/>
      <c r="K91" s="376">
        <f>IF(I92=0,0,IF(I90/I92&gt;1,1,ROUND(I90/I92,3)))</f>
        <v>0</v>
      </c>
    </row>
    <row r="92" spans="1:12" ht="18.75" customHeight="1" x14ac:dyDescent="0.2">
      <c r="A92" s="6"/>
      <c r="C92" s="916" t="s">
        <v>1450</v>
      </c>
      <c r="D92" s="916"/>
      <c r="E92" s="916"/>
      <c r="F92" s="916"/>
      <c r="G92" s="916"/>
      <c r="H92" s="917"/>
      <c r="I92" s="372"/>
      <c r="J92" s="915"/>
      <c r="K92" s="4"/>
    </row>
    <row r="93" spans="1:12" ht="11.25" customHeight="1" x14ac:dyDescent="0.2">
      <c r="A93" s="6"/>
    </row>
    <row r="94" spans="1:12" ht="15" customHeight="1" x14ac:dyDescent="0.2">
      <c r="A94" s="6"/>
      <c r="B94" s="910" t="s">
        <v>1453</v>
      </c>
      <c r="C94" s="910"/>
      <c r="D94" s="910"/>
      <c r="E94" s="910"/>
      <c r="F94" s="583"/>
    </row>
    <row r="95" spans="1:12" ht="15" customHeight="1" thickBot="1" x14ac:dyDescent="0.25">
      <c r="A95" s="6"/>
      <c r="B95" s="910"/>
      <c r="C95" s="910"/>
      <c r="D95" s="910"/>
      <c r="E95" s="910"/>
      <c r="F95" s="583"/>
      <c r="G95" s="363" t="s">
        <v>224</v>
      </c>
      <c r="I95" s="2" t="s">
        <v>152</v>
      </c>
    </row>
    <row r="96" spans="1:12" ht="18.75" customHeight="1" thickBot="1" x14ac:dyDescent="0.25">
      <c r="A96" s="6"/>
      <c r="B96" s="911" t="s">
        <v>223</v>
      </c>
      <c r="C96" s="911"/>
      <c r="D96" s="912"/>
      <c r="E96" s="364"/>
      <c r="F96" s="602" t="s">
        <v>88</v>
      </c>
      <c r="G96" s="371">
        <f>K99</f>
        <v>0</v>
      </c>
      <c r="H96" s="602" t="s">
        <v>88</v>
      </c>
      <c r="I96" s="365">
        <v>0.2</v>
      </c>
      <c r="J96" s="602" t="s">
        <v>91</v>
      </c>
      <c r="K96" s="366">
        <f>ROUND(E96*G96*I96,0)</f>
        <v>0</v>
      </c>
      <c r="L96" s="479" t="s">
        <v>1309</v>
      </c>
    </row>
    <row r="97" spans="1:11" ht="18.75" customHeight="1" x14ac:dyDescent="0.2">
      <c r="A97" s="6"/>
      <c r="C97" s="583"/>
      <c r="D97" s="583"/>
      <c r="E97" s="367"/>
      <c r="F97" s="583"/>
      <c r="G97" s="4"/>
      <c r="H97" s="602"/>
      <c r="I97" s="215"/>
      <c r="J97" s="602"/>
      <c r="K97" s="4"/>
    </row>
    <row r="98" spans="1:11" ht="18.75" customHeight="1" x14ac:dyDescent="0.2">
      <c r="A98" s="6"/>
      <c r="B98" s="913" t="s">
        <v>1449</v>
      </c>
      <c r="C98" s="913"/>
      <c r="D98" s="913"/>
      <c r="E98" s="913"/>
      <c r="F98" s="913"/>
      <c r="G98" s="913"/>
      <c r="H98" s="914"/>
      <c r="I98" s="368"/>
      <c r="J98" s="915" t="s">
        <v>522</v>
      </c>
      <c r="K98" s="369" t="s">
        <v>222</v>
      </c>
    </row>
    <row r="99" spans="1:11" ht="18.75" customHeight="1" x14ac:dyDescent="0.2">
      <c r="A99" s="6"/>
      <c r="B99" s="601"/>
      <c r="C99" s="601"/>
      <c r="D99" s="601"/>
      <c r="E99" s="184"/>
      <c r="F99" s="601"/>
      <c r="G99" s="601"/>
      <c r="H99" s="185"/>
      <c r="I99" s="377"/>
      <c r="J99" s="915"/>
      <c r="K99" s="371">
        <f>IF(I100=0,0,IF(I98/I100&gt;1,1,ROUND(I98/I100,3)))</f>
        <v>0</v>
      </c>
    </row>
    <row r="100" spans="1:11" ht="18.75" customHeight="1" x14ac:dyDescent="0.2">
      <c r="A100" s="6"/>
      <c r="C100" s="916" t="s">
        <v>1450</v>
      </c>
      <c r="D100" s="916"/>
      <c r="E100" s="916"/>
      <c r="F100" s="916"/>
      <c r="G100" s="916"/>
      <c r="H100" s="917"/>
      <c r="I100" s="372"/>
      <c r="J100" s="915"/>
      <c r="K100" s="4"/>
    </row>
    <row r="101" spans="1:11" s="2" customFormat="1" ht="11.25" customHeight="1" x14ac:dyDescent="0.2">
      <c r="A101" s="5"/>
      <c r="B101" s="378"/>
      <c r="C101" s="378"/>
      <c r="D101" s="378"/>
      <c r="E101" s="379"/>
      <c r="F101" s="378"/>
      <c r="G101" s="4"/>
      <c r="H101" s="380"/>
      <c r="I101" s="215"/>
      <c r="J101" s="380"/>
      <c r="K101" s="4"/>
    </row>
  </sheetData>
  <customSheetViews>
    <customSheetView guid="{C4E6220D-41C8-40B2-AF0A-6EEC54FEFC3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
      <headerFooter alignWithMargins="0"/>
    </customSheetView>
    <customSheetView guid="{67812C5A-1D79-4D20-9561-724B7A7406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2"/>
      <headerFooter alignWithMargins="0"/>
    </customSheetView>
    <customSheetView guid="{C437A408-6157-48A1-8109-95F4DC2109C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3"/>
      <headerFooter alignWithMargins="0"/>
    </customSheetView>
    <customSheetView guid="{A9FD053A-4046-4DCB-BFF9-69FBE35E214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4"/>
      <headerFooter alignWithMargins="0"/>
    </customSheetView>
    <customSheetView guid="{8D42FC69-A302-4509-9149-10B34FBDD5F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5"/>
      <headerFooter alignWithMargins="0"/>
    </customSheetView>
    <customSheetView guid="{ABA71FD7-2F20-4D89-9682-086673B2D42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6"/>
      <headerFooter alignWithMargins="0"/>
    </customSheetView>
    <customSheetView guid="{28B27DAA-D495-4FE0-A4B0-318BBC5296C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7"/>
      <headerFooter alignWithMargins="0"/>
    </customSheetView>
    <customSheetView guid="{E39192D6-5293-4E96-A0BA-1064052293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8"/>
      <headerFooter alignWithMargins="0"/>
    </customSheetView>
    <customSheetView guid="{B0D27BBA-DB06-47F7-8459-5413A1184B9F}"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9"/>
      <headerFooter alignWithMargins="0"/>
    </customSheetView>
  </customSheetViews>
  <mergeCells count="58">
    <mergeCell ref="B96:D96"/>
    <mergeCell ref="B98:H98"/>
    <mergeCell ref="J98:J100"/>
    <mergeCell ref="C100:H100"/>
    <mergeCell ref="B88:D88"/>
    <mergeCell ref="B90:H90"/>
    <mergeCell ref="J90:J92"/>
    <mergeCell ref="C92:H92"/>
    <mergeCell ref="B94:E95"/>
    <mergeCell ref="B77:E78"/>
    <mergeCell ref="B81:H81"/>
    <mergeCell ref="J81:J83"/>
    <mergeCell ref="C83:H83"/>
    <mergeCell ref="B85:E87"/>
    <mergeCell ref="B79:C79"/>
    <mergeCell ref="A1:B1"/>
    <mergeCell ref="C1:E1"/>
    <mergeCell ref="J1:L1"/>
    <mergeCell ref="B7:E8"/>
    <mergeCell ref="B11:H11"/>
    <mergeCell ref="J11:J13"/>
    <mergeCell ref="C13:H13"/>
    <mergeCell ref="B9:C9"/>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35:C35"/>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53:C53"/>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4" fitToHeight="0" orientation="portrait" r:id="rId10"/>
  <headerFooter alignWithMargins="0"/>
  <rowBreaks count="1" manualBreakCount="1">
    <brk id="48" max="12" man="1"/>
  </rowBreaks>
  <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dimension ref="A1:M149"/>
  <sheetViews>
    <sheetView showGridLines="0" view="pageBreakPreview" zoomScaleNormal="100" zoomScaleSheetLayoutView="100" workbookViewId="0"/>
  </sheetViews>
  <sheetFormatPr defaultColWidth="9" defaultRowHeight="18.75" customHeight="1" x14ac:dyDescent="0.2"/>
  <cols>
    <col min="1" max="1" width="3.90625" style="479" customWidth="1"/>
    <col min="2" max="2" width="5" style="479" customWidth="1"/>
    <col min="3" max="3" width="7.453125" style="479" bestFit="1" customWidth="1"/>
    <col min="4" max="4" width="3" style="479" bestFit="1" customWidth="1"/>
    <col min="5" max="5" width="12" style="479" customWidth="1"/>
    <col min="6" max="6" width="11.90625" style="481" customWidth="1"/>
    <col min="7" max="7" width="2.08984375" style="479" bestFit="1" customWidth="1"/>
    <col min="8" max="8" width="13.90625" style="2" customWidth="1"/>
    <col min="9" max="9" width="2.08984375" style="479" bestFit="1" customWidth="1"/>
    <col min="10" max="10" width="11.90625" style="481" customWidth="1"/>
    <col min="11" max="11" width="3.08984375" style="479" customWidth="1"/>
    <col min="12" max="12" width="4.08984375" style="479" customWidth="1"/>
    <col min="13" max="16384" width="9" style="479"/>
  </cols>
  <sheetData>
    <row r="1" spans="1:11" ht="18.75" customHeight="1" x14ac:dyDescent="0.2">
      <c r="A1" s="6" t="s">
        <v>519</v>
      </c>
      <c r="B1" s="36" t="s">
        <v>576</v>
      </c>
      <c r="C1" s="36"/>
      <c r="D1" s="36"/>
      <c r="E1" s="36"/>
      <c r="F1" s="356"/>
      <c r="G1" s="36"/>
      <c r="H1" s="4"/>
    </row>
    <row r="2" spans="1:11" ht="9" customHeight="1" x14ac:dyDescent="0.2">
      <c r="A2" s="6"/>
    </row>
    <row r="3" spans="1:11" ht="18.75" customHeight="1" x14ac:dyDescent="0.2">
      <c r="A3" s="6"/>
      <c r="B3" s="827" t="s">
        <v>107</v>
      </c>
      <c r="C3" s="828"/>
      <c r="D3" s="827" t="s">
        <v>106</v>
      </c>
      <c r="E3" s="828"/>
      <c r="F3" s="29" t="s">
        <v>105</v>
      </c>
      <c r="G3" s="30"/>
      <c r="H3" s="357" t="s">
        <v>104</v>
      </c>
      <c r="I3" s="30"/>
      <c r="J3" s="29" t="s">
        <v>3</v>
      </c>
    </row>
    <row r="4" spans="1:11" ht="15" customHeight="1" x14ac:dyDescent="0.2">
      <c r="A4" s="6"/>
      <c r="B4" s="28"/>
      <c r="C4" s="591"/>
      <c r="D4" s="26"/>
      <c r="E4" s="592"/>
      <c r="F4" s="24"/>
      <c r="G4" s="595"/>
      <c r="H4" s="23"/>
      <c r="I4" s="595"/>
      <c r="J4" s="21" t="s">
        <v>509</v>
      </c>
    </row>
    <row r="5" spans="1:11" ht="15" customHeight="1" x14ac:dyDescent="0.2">
      <c r="B5" s="585">
        <v>1</v>
      </c>
      <c r="C5" s="266" t="s">
        <v>485</v>
      </c>
      <c r="D5" s="818"/>
      <c r="E5" s="819"/>
      <c r="F5" s="269"/>
      <c r="G5" s="589" t="s">
        <v>88</v>
      </c>
      <c r="H5" s="355">
        <v>0.217</v>
      </c>
      <c r="I5" s="589" t="s">
        <v>91</v>
      </c>
      <c r="J5" s="270">
        <f t="shared" ref="J5:J10" si="0">ROUND(F5*H5,0)</f>
        <v>0</v>
      </c>
      <c r="K5" s="261" t="s">
        <v>188</v>
      </c>
    </row>
    <row r="6" spans="1:11" ht="15" customHeight="1" x14ac:dyDescent="0.2">
      <c r="B6" s="585">
        <v>2</v>
      </c>
      <c r="C6" s="268" t="s">
        <v>525</v>
      </c>
      <c r="D6" s="818"/>
      <c r="E6" s="819"/>
      <c r="F6" s="269"/>
      <c r="G6" s="589" t="s">
        <v>88</v>
      </c>
      <c r="H6" s="355">
        <v>0.25700000000000001</v>
      </c>
      <c r="I6" s="589" t="s">
        <v>91</v>
      </c>
      <c r="J6" s="270">
        <f t="shared" si="0"/>
        <v>0</v>
      </c>
      <c r="K6" s="261" t="s">
        <v>187</v>
      </c>
    </row>
    <row r="7" spans="1:11" ht="15" customHeight="1" x14ac:dyDescent="0.2">
      <c r="B7" s="585">
        <v>3</v>
      </c>
      <c r="C7" s="268" t="s">
        <v>565</v>
      </c>
      <c r="D7" s="818"/>
      <c r="E7" s="819"/>
      <c r="F7" s="269"/>
      <c r="G7" s="589" t="s">
        <v>88</v>
      </c>
      <c r="H7" s="355">
        <v>0.29699999999999999</v>
      </c>
      <c r="I7" s="589" t="s">
        <v>91</v>
      </c>
      <c r="J7" s="270">
        <f t="shared" si="0"/>
        <v>0</v>
      </c>
      <c r="K7" s="261" t="s">
        <v>186</v>
      </c>
    </row>
    <row r="8" spans="1:11" ht="15" customHeight="1" x14ac:dyDescent="0.2">
      <c r="B8" s="585">
        <v>4</v>
      </c>
      <c r="C8" s="268" t="s">
        <v>603</v>
      </c>
      <c r="D8" s="818"/>
      <c r="E8" s="819"/>
      <c r="F8" s="269"/>
      <c r="G8" s="589" t="s">
        <v>88</v>
      </c>
      <c r="H8" s="355">
        <v>0.33800000000000002</v>
      </c>
      <c r="I8" s="589" t="s">
        <v>91</v>
      </c>
      <c r="J8" s="270">
        <f t="shared" si="0"/>
        <v>0</v>
      </c>
      <c r="K8" s="261" t="s">
        <v>185</v>
      </c>
    </row>
    <row r="9" spans="1:11" ht="15" customHeight="1" x14ac:dyDescent="0.2">
      <c r="B9" s="585">
        <v>5</v>
      </c>
      <c r="C9" s="268" t="s">
        <v>634</v>
      </c>
      <c r="D9" s="818"/>
      <c r="E9" s="819"/>
      <c r="F9" s="269"/>
      <c r="G9" s="589" t="s">
        <v>88</v>
      </c>
      <c r="H9" s="355">
        <v>0.378</v>
      </c>
      <c r="I9" s="589" t="s">
        <v>91</v>
      </c>
      <c r="J9" s="270">
        <f t="shared" si="0"/>
        <v>0</v>
      </c>
      <c r="K9" s="261" t="s">
        <v>184</v>
      </c>
    </row>
    <row r="10" spans="1:11" ht="15" customHeight="1" x14ac:dyDescent="0.2">
      <c r="B10" s="585">
        <v>6</v>
      </c>
      <c r="C10" s="268" t="s">
        <v>669</v>
      </c>
      <c r="D10" s="818"/>
      <c r="E10" s="819"/>
      <c r="F10" s="269"/>
      <c r="G10" s="589" t="s">
        <v>88</v>
      </c>
      <c r="H10" s="355">
        <v>0.41699999999999998</v>
      </c>
      <c r="I10" s="589" t="s">
        <v>91</v>
      </c>
      <c r="J10" s="270">
        <f t="shared" si="0"/>
        <v>0</v>
      </c>
      <c r="K10" s="261" t="s">
        <v>158</v>
      </c>
    </row>
    <row r="11" spans="1:11" ht="15" customHeight="1" x14ac:dyDescent="0.2">
      <c r="B11" s="585">
        <v>7</v>
      </c>
      <c r="C11" s="268" t="s">
        <v>702</v>
      </c>
      <c r="D11" s="818"/>
      <c r="E11" s="819"/>
      <c r="F11" s="269"/>
      <c r="G11" s="589" t="s">
        <v>88</v>
      </c>
      <c r="H11" s="355">
        <v>0.45900000000000002</v>
      </c>
      <c r="I11" s="589" t="s">
        <v>91</v>
      </c>
      <c r="J11" s="270">
        <f>ROUND(F11*H11,0)</f>
        <v>0</v>
      </c>
      <c r="K11" s="261" t="s">
        <v>157</v>
      </c>
    </row>
    <row r="12" spans="1:11" ht="15" customHeight="1" x14ac:dyDescent="0.2">
      <c r="B12" s="585">
        <v>8</v>
      </c>
      <c r="C12" s="268" t="s">
        <v>708</v>
      </c>
      <c r="D12" s="818"/>
      <c r="E12" s="819"/>
      <c r="F12" s="269"/>
      <c r="G12" s="589" t="s">
        <v>88</v>
      </c>
      <c r="H12" s="355">
        <v>0.5</v>
      </c>
      <c r="I12" s="589" t="s">
        <v>91</v>
      </c>
      <c r="J12" s="270">
        <f>ROUND(F12*H12,0)</f>
        <v>0</v>
      </c>
      <c r="K12" s="261" t="s">
        <v>156</v>
      </c>
    </row>
    <row r="13" spans="1:11" ht="15" customHeight="1" x14ac:dyDescent="0.2">
      <c r="B13" s="584">
        <v>9</v>
      </c>
      <c r="C13" s="268" t="s">
        <v>1011</v>
      </c>
      <c r="D13" s="818"/>
      <c r="E13" s="819"/>
      <c r="F13" s="269"/>
      <c r="G13" s="589" t="s">
        <v>88</v>
      </c>
      <c r="H13" s="355">
        <v>0.5</v>
      </c>
      <c r="I13" s="589" t="s">
        <v>91</v>
      </c>
      <c r="J13" s="270">
        <f>ROUND(F13*H13,0)</f>
        <v>0</v>
      </c>
      <c r="K13" s="261" t="s">
        <v>155</v>
      </c>
    </row>
    <row r="14" spans="1:11" ht="15" customHeight="1" x14ac:dyDescent="0.2">
      <c r="B14" s="584">
        <v>10</v>
      </c>
      <c r="C14" s="268" t="s">
        <v>1339</v>
      </c>
      <c r="D14" s="818"/>
      <c r="E14" s="819"/>
      <c r="F14" s="269"/>
      <c r="G14" s="589" t="s">
        <v>88</v>
      </c>
      <c r="H14" s="355">
        <v>0.5</v>
      </c>
      <c r="I14" s="589" t="s">
        <v>91</v>
      </c>
      <c r="J14" s="270">
        <f>ROUND(F14*H14,0)</f>
        <v>0</v>
      </c>
      <c r="K14" s="261" t="s">
        <v>671</v>
      </c>
    </row>
    <row r="15" spans="1:11" ht="15" customHeight="1" thickBot="1" x14ac:dyDescent="0.25">
      <c r="B15" s="584">
        <v>11</v>
      </c>
      <c r="C15" s="268" t="s">
        <v>1335</v>
      </c>
      <c r="D15" s="818"/>
      <c r="E15" s="819"/>
      <c r="F15" s="269"/>
      <c r="G15" s="589" t="s">
        <v>88</v>
      </c>
      <c r="H15" s="355">
        <v>0.5</v>
      </c>
      <c r="I15" s="589" t="s">
        <v>91</v>
      </c>
      <c r="J15" s="270">
        <f>ROUND(F15*H15,0)</f>
        <v>0</v>
      </c>
      <c r="K15" s="261" t="s">
        <v>537</v>
      </c>
    </row>
    <row r="16" spans="1:11" ht="15" customHeight="1" x14ac:dyDescent="0.2">
      <c r="B16" s="12"/>
      <c r="C16" s="13"/>
      <c r="D16" s="12"/>
      <c r="E16" s="12"/>
      <c r="F16" s="11"/>
      <c r="G16" s="598"/>
      <c r="H16" s="800" t="s">
        <v>816</v>
      </c>
      <c r="I16" s="801"/>
      <c r="J16" s="9"/>
      <c r="K16" s="261"/>
    </row>
    <row r="17" spans="1:11" ht="15" customHeight="1" thickBot="1" x14ac:dyDescent="0.25">
      <c r="B17" s="261"/>
      <c r="C17" s="261"/>
      <c r="D17" s="261"/>
      <c r="E17" s="261"/>
      <c r="F17" s="10"/>
      <c r="G17" s="261"/>
      <c r="H17" s="802" t="s">
        <v>89</v>
      </c>
      <c r="I17" s="803"/>
      <c r="J17" s="8">
        <f>SUM(J5:J15)</f>
        <v>0</v>
      </c>
      <c r="K17" s="261" t="s">
        <v>629</v>
      </c>
    </row>
    <row r="18" spans="1:11" ht="13.5" customHeight="1" x14ac:dyDescent="0.2">
      <c r="K18" s="261"/>
    </row>
    <row r="19" spans="1:11" ht="18.75" customHeight="1" x14ac:dyDescent="0.2">
      <c r="A19" s="6" t="s">
        <v>516</v>
      </c>
      <c r="B19" s="479" t="s">
        <v>546</v>
      </c>
      <c r="K19" s="261"/>
    </row>
    <row r="20" spans="1:11" ht="9" customHeight="1" x14ac:dyDescent="0.2">
      <c r="A20" s="6"/>
      <c r="K20" s="261"/>
    </row>
    <row r="21" spans="1:11" ht="18.75" customHeight="1" x14ac:dyDescent="0.2">
      <c r="A21" s="6"/>
      <c r="B21" s="827" t="s">
        <v>107</v>
      </c>
      <c r="C21" s="828"/>
      <c r="D21" s="827" t="s">
        <v>106</v>
      </c>
      <c r="E21" s="828"/>
      <c r="F21" s="29" t="s">
        <v>105</v>
      </c>
      <c r="G21" s="30"/>
      <c r="H21" s="357" t="s">
        <v>104</v>
      </c>
      <c r="I21" s="30"/>
      <c r="J21" s="29" t="s">
        <v>3</v>
      </c>
      <c r="K21" s="261"/>
    </row>
    <row r="22" spans="1:11" ht="15" customHeight="1" x14ac:dyDescent="0.2">
      <c r="A22" s="6"/>
      <c r="B22" s="28"/>
      <c r="C22" s="591"/>
      <c r="D22" s="26"/>
      <c r="E22" s="592"/>
      <c r="F22" s="24"/>
      <c r="G22" s="595"/>
      <c r="H22" s="23"/>
      <c r="I22" s="595"/>
      <c r="J22" s="21" t="s">
        <v>596</v>
      </c>
      <c r="K22" s="261"/>
    </row>
    <row r="23" spans="1:11" ht="15" customHeight="1" x14ac:dyDescent="0.2">
      <c r="B23" s="473">
        <v>1</v>
      </c>
      <c r="C23" s="474" t="s">
        <v>544</v>
      </c>
      <c r="D23" s="924"/>
      <c r="E23" s="925"/>
      <c r="F23" s="269"/>
      <c r="G23" s="475" t="s">
        <v>88</v>
      </c>
      <c r="H23" s="355">
        <v>4.5999999999999999E-2</v>
      </c>
      <c r="I23" s="475" t="s">
        <v>91</v>
      </c>
      <c r="J23" s="270">
        <f t="shared" ref="J23:J35" si="1">ROUND(F23*H23,0)</f>
        <v>0</v>
      </c>
      <c r="K23" s="261" t="s">
        <v>101</v>
      </c>
    </row>
    <row r="24" spans="1:11" ht="15" customHeight="1" x14ac:dyDescent="0.2">
      <c r="B24" s="585">
        <v>2</v>
      </c>
      <c r="C24" s="474" t="s">
        <v>545</v>
      </c>
      <c r="D24" s="818"/>
      <c r="E24" s="819"/>
      <c r="F24" s="269"/>
      <c r="G24" s="589" t="s">
        <v>88</v>
      </c>
      <c r="H24" s="355">
        <v>9.0999999999999998E-2</v>
      </c>
      <c r="I24" s="589" t="s">
        <v>91</v>
      </c>
      <c r="J24" s="270">
        <f t="shared" si="1"/>
        <v>0</v>
      </c>
      <c r="K24" s="261" t="s">
        <v>99</v>
      </c>
    </row>
    <row r="25" spans="1:11" ht="15" customHeight="1" x14ac:dyDescent="0.2">
      <c r="B25" s="585">
        <v>3</v>
      </c>
      <c r="C25" s="474" t="s">
        <v>478</v>
      </c>
      <c r="D25" s="818"/>
      <c r="E25" s="819"/>
      <c r="F25" s="269"/>
      <c r="G25" s="589" t="s">
        <v>88</v>
      </c>
      <c r="H25" s="355">
        <v>0.13400000000000001</v>
      </c>
      <c r="I25" s="589" t="s">
        <v>91</v>
      </c>
      <c r="J25" s="270">
        <f t="shared" si="1"/>
        <v>0</v>
      </c>
      <c r="K25" s="261" t="s">
        <v>97</v>
      </c>
    </row>
    <row r="26" spans="1:11" ht="15" customHeight="1" x14ac:dyDescent="0.2">
      <c r="B26" s="585">
        <v>4</v>
      </c>
      <c r="C26" s="474" t="s">
        <v>504</v>
      </c>
      <c r="D26" s="818"/>
      <c r="E26" s="819"/>
      <c r="F26" s="269"/>
      <c r="G26" s="589" t="s">
        <v>88</v>
      </c>
      <c r="H26" s="355">
        <v>0.17499999999999999</v>
      </c>
      <c r="I26" s="589" t="s">
        <v>91</v>
      </c>
      <c r="J26" s="270">
        <f t="shared" si="1"/>
        <v>0</v>
      </c>
      <c r="K26" s="261" t="s">
        <v>95</v>
      </c>
    </row>
    <row r="27" spans="1:11" ht="15" customHeight="1" x14ac:dyDescent="0.2">
      <c r="B27" s="585">
        <v>5</v>
      </c>
      <c r="C27" s="474" t="s">
        <v>526</v>
      </c>
      <c r="D27" s="818"/>
      <c r="E27" s="819"/>
      <c r="F27" s="269"/>
      <c r="G27" s="589" t="s">
        <v>88</v>
      </c>
      <c r="H27" s="355">
        <v>0.217</v>
      </c>
      <c r="I27" s="589" t="s">
        <v>91</v>
      </c>
      <c r="J27" s="270">
        <f t="shared" si="1"/>
        <v>0</v>
      </c>
      <c r="K27" s="261" t="s">
        <v>93</v>
      </c>
    </row>
    <row r="28" spans="1:11" ht="15" customHeight="1" x14ac:dyDescent="0.2">
      <c r="B28" s="585">
        <v>6</v>
      </c>
      <c r="C28" s="474" t="s">
        <v>525</v>
      </c>
      <c r="D28" s="818"/>
      <c r="E28" s="819"/>
      <c r="F28" s="269"/>
      <c r="G28" s="589" t="s">
        <v>88</v>
      </c>
      <c r="H28" s="355">
        <v>0.378</v>
      </c>
      <c r="I28" s="589" t="s">
        <v>91</v>
      </c>
      <c r="J28" s="270">
        <f t="shared" si="1"/>
        <v>0</v>
      </c>
      <c r="K28" s="261" t="s">
        <v>90</v>
      </c>
    </row>
    <row r="29" spans="1:11" ht="15" customHeight="1" x14ac:dyDescent="0.2">
      <c r="B29" s="585">
        <v>7</v>
      </c>
      <c r="C29" s="474" t="s">
        <v>565</v>
      </c>
      <c r="D29" s="818"/>
      <c r="E29" s="819"/>
      <c r="F29" s="269"/>
      <c r="G29" s="589" t="s">
        <v>88</v>
      </c>
      <c r="H29" s="355">
        <v>0.39800000000000002</v>
      </c>
      <c r="I29" s="589" t="s">
        <v>91</v>
      </c>
      <c r="J29" s="270">
        <f t="shared" si="1"/>
        <v>0</v>
      </c>
      <c r="K29" s="261" t="s">
        <v>111</v>
      </c>
    </row>
    <row r="30" spans="1:11" ht="15" customHeight="1" x14ac:dyDescent="0.2">
      <c r="B30" s="585">
        <v>8</v>
      </c>
      <c r="C30" s="474" t="s">
        <v>603</v>
      </c>
      <c r="D30" s="818"/>
      <c r="E30" s="819"/>
      <c r="F30" s="269"/>
      <c r="G30" s="589" t="s">
        <v>88</v>
      </c>
      <c r="H30" s="355">
        <v>0.41899999999999998</v>
      </c>
      <c r="I30" s="589" t="s">
        <v>91</v>
      </c>
      <c r="J30" s="270">
        <f t="shared" si="1"/>
        <v>0</v>
      </c>
      <c r="K30" s="261" t="s">
        <v>110</v>
      </c>
    </row>
    <row r="31" spans="1:11" ht="15" customHeight="1" x14ac:dyDescent="0.2">
      <c r="B31" s="584">
        <v>9</v>
      </c>
      <c r="C31" s="474" t="s">
        <v>634</v>
      </c>
      <c r="D31" s="818"/>
      <c r="E31" s="819"/>
      <c r="F31" s="269"/>
      <c r="G31" s="589" t="s">
        <v>88</v>
      </c>
      <c r="H31" s="355">
        <v>0.438</v>
      </c>
      <c r="I31" s="589" t="s">
        <v>91</v>
      </c>
      <c r="J31" s="270">
        <f t="shared" si="1"/>
        <v>0</v>
      </c>
      <c r="K31" s="261" t="s">
        <v>109</v>
      </c>
    </row>
    <row r="32" spans="1:11" ht="15" customHeight="1" x14ac:dyDescent="0.2">
      <c r="B32" s="585">
        <v>10</v>
      </c>
      <c r="C32" s="268" t="s">
        <v>669</v>
      </c>
      <c r="D32" s="818"/>
      <c r="E32" s="819"/>
      <c r="F32" s="269"/>
      <c r="G32" s="589" t="s">
        <v>88</v>
      </c>
      <c r="H32" s="355">
        <v>0.45600000000000002</v>
      </c>
      <c r="I32" s="589" t="s">
        <v>91</v>
      </c>
      <c r="J32" s="270">
        <f t="shared" si="1"/>
        <v>0</v>
      </c>
      <c r="K32" s="261" t="s">
        <v>121</v>
      </c>
    </row>
    <row r="33" spans="1:11" ht="15" customHeight="1" x14ac:dyDescent="0.2">
      <c r="B33" s="584">
        <v>11</v>
      </c>
      <c r="C33" s="268" t="s">
        <v>702</v>
      </c>
      <c r="D33" s="818"/>
      <c r="E33" s="819"/>
      <c r="F33" s="269"/>
      <c r="G33" s="589" t="s">
        <v>88</v>
      </c>
      <c r="H33" s="355">
        <v>0.47799999999999998</v>
      </c>
      <c r="I33" s="589" t="s">
        <v>91</v>
      </c>
      <c r="J33" s="270">
        <f t="shared" si="1"/>
        <v>0</v>
      </c>
      <c r="K33" s="261" t="s">
        <v>120</v>
      </c>
    </row>
    <row r="34" spans="1:11" ht="15" customHeight="1" x14ac:dyDescent="0.2">
      <c r="B34" s="584">
        <v>12</v>
      </c>
      <c r="C34" s="268" t="s">
        <v>708</v>
      </c>
      <c r="D34" s="818"/>
      <c r="E34" s="819"/>
      <c r="F34" s="269"/>
      <c r="G34" s="589" t="s">
        <v>88</v>
      </c>
      <c r="H34" s="355">
        <v>0.5</v>
      </c>
      <c r="I34" s="589" t="s">
        <v>91</v>
      </c>
      <c r="J34" s="270">
        <f>ROUND(F34*H34,0)</f>
        <v>0</v>
      </c>
      <c r="K34" s="261" t="s">
        <v>119</v>
      </c>
    </row>
    <row r="35" spans="1:11" ht="15" customHeight="1" x14ac:dyDescent="0.2">
      <c r="B35" s="584">
        <v>13</v>
      </c>
      <c r="C35" s="268" t="s">
        <v>1011</v>
      </c>
      <c r="D35" s="818"/>
      <c r="E35" s="819"/>
      <c r="F35" s="269"/>
      <c r="G35" s="589" t="s">
        <v>88</v>
      </c>
      <c r="H35" s="355">
        <v>0.5</v>
      </c>
      <c r="I35" s="589" t="s">
        <v>91</v>
      </c>
      <c r="J35" s="270">
        <f t="shared" si="1"/>
        <v>0</v>
      </c>
      <c r="K35" s="261" t="s">
        <v>118</v>
      </c>
    </row>
    <row r="36" spans="1:11" ht="15" customHeight="1" x14ac:dyDescent="0.2">
      <c r="B36" s="584">
        <v>14</v>
      </c>
      <c r="C36" s="268" t="s">
        <v>1339</v>
      </c>
      <c r="D36" s="818"/>
      <c r="E36" s="819"/>
      <c r="F36" s="269"/>
      <c r="G36" s="589" t="s">
        <v>88</v>
      </c>
      <c r="H36" s="355">
        <v>0.5</v>
      </c>
      <c r="I36" s="589" t="s">
        <v>91</v>
      </c>
      <c r="J36" s="270">
        <f>ROUND(F36*H36,0)</f>
        <v>0</v>
      </c>
      <c r="K36" s="261" t="s">
        <v>117</v>
      </c>
    </row>
    <row r="37" spans="1:11" ht="15" customHeight="1" thickBot="1" x14ac:dyDescent="0.25">
      <c r="B37" s="584">
        <v>15</v>
      </c>
      <c r="C37" s="268" t="s">
        <v>1335</v>
      </c>
      <c r="D37" s="818"/>
      <c r="E37" s="819"/>
      <c r="F37" s="269"/>
      <c r="G37" s="589" t="s">
        <v>88</v>
      </c>
      <c r="H37" s="355">
        <v>0.5</v>
      </c>
      <c r="I37" s="589" t="s">
        <v>91</v>
      </c>
      <c r="J37" s="270">
        <f>ROUND(F37*H37,0)</f>
        <v>0</v>
      </c>
      <c r="K37" s="261" t="s">
        <v>116</v>
      </c>
    </row>
    <row r="38" spans="1:11" ht="15" customHeight="1" x14ac:dyDescent="0.2">
      <c r="B38" s="12"/>
      <c r="C38" s="13"/>
      <c r="D38" s="12"/>
      <c r="E38" s="12"/>
      <c r="F38" s="11"/>
      <c r="G38" s="598"/>
      <c r="H38" s="800" t="s">
        <v>676</v>
      </c>
      <c r="I38" s="801"/>
      <c r="J38" s="9"/>
      <c r="K38" s="261"/>
    </row>
    <row r="39" spans="1:11" ht="15" customHeight="1" thickBot="1" x14ac:dyDescent="0.25">
      <c r="B39" s="261"/>
      <c r="C39" s="261"/>
      <c r="D39" s="261"/>
      <c r="E39" s="261"/>
      <c r="F39" s="10"/>
      <c r="G39" s="261"/>
      <c r="H39" s="802" t="s">
        <v>89</v>
      </c>
      <c r="I39" s="803"/>
      <c r="J39" s="8">
        <f>SUM(J23:J37)</f>
        <v>0</v>
      </c>
      <c r="K39" s="261" t="s">
        <v>630</v>
      </c>
    </row>
    <row r="40" spans="1:11" ht="13.5" customHeight="1" x14ac:dyDescent="0.2">
      <c r="H40" s="215"/>
      <c r="I40" s="215"/>
      <c r="J40" s="353"/>
      <c r="K40" s="261"/>
    </row>
    <row r="41" spans="1:11" ht="18.75" customHeight="1" x14ac:dyDescent="0.2">
      <c r="A41" s="6" t="s">
        <v>514</v>
      </c>
      <c r="B41" s="479" t="s">
        <v>577</v>
      </c>
      <c r="K41" s="261"/>
    </row>
    <row r="42" spans="1:11" ht="9" customHeight="1" x14ac:dyDescent="0.2">
      <c r="A42" s="6"/>
      <c r="K42" s="261"/>
    </row>
    <row r="43" spans="1:11" ht="18.75" customHeight="1" x14ac:dyDescent="0.2">
      <c r="A43" s="6"/>
      <c r="B43" s="827" t="s">
        <v>107</v>
      </c>
      <c r="C43" s="828"/>
      <c r="D43" s="827" t="s">
        <v>106</v>
      </c>
      <c r="E43" s="828"/>
      <c r="F43" s="29" t="s">
        <v>105</v>
      </c>
      <c r="G43" s="30"/>
      <c r="H43" s="357" t="s">
        <v>104</v>
      </c>
      <c r="I43" s="30"/>
      <c r="J43" s="29" t="s">
        <v>3</v>
      </c>
      <c r="K43" s="261"/>
    </row>
    <row r="44" spans="1:11" ht="15" customHeight="1" x14ac:dyDescent="0.2">
      <c r="A44" s="6"/>
      <c r="B44" s="28"/>
      <c r="C44" s="591"/>
      <c r="D44" s="26"/>
      <c r="E44" s="592"/>
      <c r="F44" s="24"/>
      <c r="G44" s="595"/>
      <c r="H44" s="23"/>
      <c r="I44" s="595"/>
      <c r="J44" s="21" t="s">
        <v>596</v>
      </c>
      <c r="K44" s="261"/>
    </row>
    <row r="45" spans="1:11" ht="15" customHeight="1" x14ac:dyDescent="0.2">
      <c r="B45" s="585">
        <v>1</v>
      </c>
      <c r="C45" s="266" t="s">
        <v>485</v>
      </c>
      <c r="D45" s="582"/>
      <c r="E45" s="581"/>
      <c r="F45" s="269"/>
      <c r="G45" s="589" t="s">
        <v>88</v>
      </c>
      <c r="H45" s="355">
        <v>0.217</v>
      </c>
      <c r="I45" s="589" t="s">
        <v>91</v>
      </c>
      <c r="J45" s="270">
        <f t="shared" ref="J45:J51" si="2">ROUND(F45*H45,0)</f>
        <v>0</v>
      </c>
      <c r="K45" s="261" t="s">
        <v>188</v>
      </c>
    </row>
    <row r="46" spans="1:11" ht="15" customHeight="1" x14ac:dyDescent="0.2">
      <c r="B46" s="585">
        <v>2</v>
      </c>
      <c r="C46" s="268" t="s">
        <v>525</v>
      </c>
      <c r="D46" s="582"/>
      <c r="E46" s="581"/>
      <c r="F46" s="269"/>
      <c r="G46" s="589" t="s">
        <v>88</v>
      </c>
      <c r="H46" s="355">
        <v>0.25700000000000001</v>
      </c>
      <c r="I46" s="589" t="s">
        <v>91</v>
      </c>
      <c r="J46" s="270">
        <f t="shared" si="2"/>
        <v>0</v>
      </c>
      <c r="K46" s="261" t="s">
        <v>187</v>
      </c>
    </row>
    <row r="47" spans="1:11" ht="15" customHeight="1" x14ac:dyDescent="0.2">
      <c r="B47" s="585">
        <v>3</v>
      </c>
      <c r="C47" s="268" t="s">
        <v>565</v>
      </c>
      <c r="D47" s="582"/>
      <c r="E47" s="581"/>
      <c r="F47" s="269"/>
      <c r="G47" s="589" t="s">
        <v>88</v>
      </c>
      <c r="H47" s="355">
        <v>0.29699999999999999</v>
      </c>
      <c r="I47" s="589" t="s">
        <v>91</v>
      </c>
      <c r="J47" s="270">
        <f t="shared" si="2"/>
        <v>0</v>
      </c>
      <c r="K47" s="261" t="s">
        <v>186</v>
      </c>
    </row>
    <row r="48" spans="1:11" ht="15" customHeight="1" x14ac:dyDescent="0.2">
      <c r="B48" s="585">
        <v>4</v>
      </c>
      <c r="C48" s="268" t="s">
        <v>603</v>
      </c>
      <c r="D48" s="582"/>
      <c r="E48" s="581"/>
      <c r="F48" s="269"/>
      <c r="G48" s="589" t="s">
        <v>88</v>
      </c>
      <c r="H48" s="355">
        <v>0.33800000000000002</v>
      </c>
      <c r="I48" s="589" t="s">
        <v>91</v>
      </c>
      <c r="J48" s="270">
        <f t="shared" si="2"/>
        <v>0</v>
      </c>
      <c r="K48" s="261" t="s">
        <v>185</v>
      </c>
    </row>
    <row r="49" spans="1:11" ht="15" customHeight="1" x14ac:dyDescent="0.2">
      <c r="B49" s="585">
        <v>5</v>
      </c>
      <c r="C49" s="268" t="s">
        <v>634</v>
      </c>
      <c r="D49" s="582"/>
      <c r="E49" s="581"/>
      <c r="F49" s="269"/>
      <c r="G49" s="589" t="s">
        <v>88</v>
      </c>
      <c r="H49" s="355">
        <v>0.378</v>
      </c>
      <c r="I49" s="589" t="s">
        <v>91</v>
      </c>
      <c r="J49" s="270">
        <f t="shared" si="2"/>
        <v>0</v>
      </c>
      <c r="K49" s="261" t="s">
        <v>184</v>
      </c>
    </row>
    <row r="50" spans="1:11" ht="15" customHeight="1" x14ac:dyDescent="0.2">
      <c r="B50" s="584">
        <v>6</v>
      </c>
      <c r="C50" s="268" t="s">
        <v>669</v>
      </c>
      <c r="D50" s="582"/>
      <c r="E50" s="581"/>
      <c r="F50" s="269"/>
      <c r="G50" s="589" t="s">
        <v>88</v>
      </c>
      <c r="H50" s="355">
        <v>0.41699999999999998</v>
      </c>
      <c r="I50" s="589" t="s">
        <v>91</v>
      </c>
      <c r="J50" s="270">
        <f t="shared" si="2"/>
        <v>0</v>
      </c>
      <c r="K50" s="261" t="s">
        <v>158</v>
      </c>
    </row>
    <row r="51" spans="1:11" ht="15" customHeight="1" x14ac:dyDescent="0.2">
      <c r="B51" s="584">
        <v>7</v>
      </c>
      <c r="C51" s="268" t="s">
        <v>702</v>
      </c>
      <c r="D51" s="582"/>
      <c r="E51" s="581"/>
      <c r="F51" s="269"/>
      <c r="G51" s="589" t="s">
        <v>88</v>
      </c>
      <c r="H51" s="355">
        <v>0.45900000000000002</v>
      </c>
      <c r="I51" s="589" t="s">
        <v>91</v>
      </c>
      <c r="J51" s="270">
        <f t="shared" si="2"/>
        <v>0</v>
      </c>
      <c r="K51" s="261" t="s">
        <v>157</v>
      </c>
    </row>
    <row r="52" spans="1:11" ht="15" customHeight="1" x14ac:dyDescent="0.2">
      <c r="B52" s="584">
        <v>8</v>
      </c>
      <c r="C52" s="268" t="s">
        <v>708</v>
      </c>
      <c r="D52" s="582"/>
      <c r="E52" s="581"/>
      <c r="F52" s="269"/>
      <c r="G52" s="589" t="s">
        <v>88</v>
      </c>
      <c r="H52" s="355">
        <v>0.5</v>
      </c>
      <c r="I52" s="589" t="s">
        <v>91</v>
      </c>
      <c r="J52" s="270">
        <f>ROUND(F52*H52,0)</f>
        <v>0</v>
      </c>
      <c r="K52" s="261" t="s">
        <v>156</v>
      </c>
    </row>
    <row r="53" spans="1:11" ht="15" customHeight="1" x14ac:dyDescent="0.2">
      <c r="B53" s="584">
        <v>9</v>
      </c>
      <c r="C53" s="268" t="s">
        <v>1011</v>
      </c>
      <c r="D53" s="582"/>
      <c r="E53" s="581"/>
      <c r="F53" s="269"/>
      <c r="G53" s="589" t="s">
        <v>88</v>
      </c>
      <c r="H53" s="355">
        <v>0.5</v>
      </c>
      <c r="I53" s="589" t="s">
        <v>91</v>
      </c>
      <c r="J53" s="270">
        <f>ROUND(F53*H53,0)</f>
        <v>0</v>
      </c>
      <c r="K53" s="261" t="s">
        <v>155</v>
      </c>
    </row>
    <row r="54" spans="1:11" ht="15" customHeight="1" x14ac:dyDescent="0.2">
      <c r="B54" s="584">
        <v>10</v>
      </c>
      <c r="C54" s="268" t="s">
        <v>1339</v>
      </c>
      <c r="D54" s="582"/>
      <c r="E54" s="581"/>
      <c r="F54" s="269"/>
      <c r="G54" s="589" t="s">
        <v>88</v>
      </c>
      <c r="H54" s="355">
        <v>0.5</v>
      </c>
      <c r="I54" s="589" t="s">
        <v>91</v>
      </c>
      <c r="J54" s="270">
        <f>ROUND(F54*H54,0)</f>
        <v>0</v>
      </c>
      <c r="K54" s="261" t="s">
        <v>183</v>
      </c>
    </row>
    <row r="55" spans="1:11" ht="15" customHeight="1" thickBot="1" x14ac:dyDescent="0.25">
      <c r="B55" s="584">
        <v>11</v>
      </c>
      <c r="C55" s="268" t="s">
        <v>1335</v>
      </c>
      <c r="D55" s="582"/>
      <c r="E55" s="581"/>
      <c r="F55" s="269"/>
      <c r="G55" s="589" t="s">
        <v>88</v>
      </c>
      <c r="H55" s="355">
        <v>0.5</v>
      </c>
      <c r="I55" s="589" t="s">
        <v>91</v>
      </c>
      <c r="J55" s="270">
        <f>ROUND(F55*H55,0)</f>
        <v>0</v>
      </c>
      <c r="K55" s="261" t="s">
        <v>537</v>
      </c>
    </row>
    <row r="56" spans="1:11" ht="15" customHeight="1" x14ac:dyDescent="0.2">
      <c r="B56" s="12"/>
      <c r="C56" s="13"/>
      <c r="D56" s="12"/>
      <c r="E56" s="12"/>
      <c r="F56" s="11"/>
      <c r="G56" s="598"/>
      <c r="H56" s="800" t="s">
        <v>816</v>
      </c>
      <c r="I56" s="801"/>
      <c r="J56" s="9"/>
      <c r="K56" s="261"/>
    </row>
    <row r="57" spans="1:11" ht="15" customHeight="1" thickBot="1" x14ac:dyDescent="0.25">
      <c r="B57" s="261"/>
      <c r="C57" s="261"/>
      <c r="D57" s="261"/>
      <c r="E57" s="261"/>
      <c r="F57" s="10"/>
      <c r="G57" s="261"/>
      <c r="H57" s="802" t="s">
        <v>89</v>
      </c>
      <c r="I57" s="803"/>
      <c r="J57" s="8">
        <f>SUM(J45:J55)</f>
        <v>0</v>
      </c>
      <c r="K57" s="261" t="s">
        <v>631</v>
      </c>
    </row>
    <row r="58" spans="1:11" ht="13.5" customHeight="1" x14ac:dyDescent="0.2">
      <c r="H58" s="215"/>
      <c r="I58" s="215"/>
      <c r="J58" s="353"/>
      <c r="K58" s="261"/>
    </row>
    <row r="59" spans="1:11" ht="18.75" customHeight="1" x14ac:dyDescent="0.2">
      <c r="A59" s="6" t="s">
        <v>512</v>
      </c>
      <c r="B59" s="479" t="s">
        <v>547</v>
      </c>
      <c r="K59" s="261"/>
    </row>
    <row r="60" spans="1:11" ht="9" customHeight="1" x14ac:dyDescent="0.2">
      <c r="A60" s="6"/>
      <c r="K60" s="261"/>
    </row>
    <row r="61" spans="1:11" ht="18.75" customHeight="1" x14ac:dyDescent="0.2">
      <c r="A61" s="6"/>
      <c r="B61" s="827" t="s">
        <v>107</v>
      </c>
      <c r="C61" s="828"/>
      <c r="D61" s="827" t="s">
        <v>106</v>
      </c>
      <c r="E61" s="828"/>
      <c r="F61" s="29" t="s">
        <v>105</v>
      </c>
      <c r="G61" s="30"/>
      <c r="H61" s="357" t="s">
        <v>104</v>
      </c>
      <c r="I61" s="30"/>
      <c r="J61" s="29" t="s">
        <v>3</v>
      </c>
      <c r="K61" s="261"/>
    </row>
    <row r="62" spans="1:11" ht="15" customHeight="1" x14ac:dyDescent="0.2">
      <c r="A62" s="6"/>
      <c r="B62" s="28"/>
      <c r="C62" s="591"/>
      <c r="D62" s="26"/>
      <c r="E62" s="592"/>
      <c r="F62" s="24"/>
      <c r="G62" s="595"/>
      <c r="H62" s="23"/>
      <c r="I62" s="595"/>
      <c r="J62" s="21" t="s">
        <v>596</v>
      </c>
      <c r="K62" s="261"/>
    </row>
    <row r="63" spans="1:11" ht="15" customHeight="1" x14ac:dyDescent="0.2">
      <c r="B63" s="585">
        <v>1</v>
      </c>
      <c r="C63" s="474" t="s">
        <v>544</v>
      </c>
      <c r="D63" s="605"/>
      <c r="E63" s="606"/>
      <c r="F63" s="269"/>
      <c r="G63" s="475" t="s">
        <v>88</v>
      </c>
      <c r="H63" s="355">
        <v>4.5999999999999999E-2</v>
      </c>
      <c r="I63" s="589" t="s">
        <v>91</v>
      </c>
      <c r="J63" s="270">
        <f t="shared" ref="J63:J75" si="3">ROUND(F63*H63,0)</f>
        <v>0</v>
      </c>
      <c r="K63" s="261" t="s">
        <v>101</v>
      </c>
    </row>
    <row r="64" spans="1:11" ht="15" customHeight="1" x14ac:dyDescent="0.2">
      <c r="B64" s="585">
        <v>2</v>
      </c>
      <c r="C64" s="474" t="s">
        <v>545</v>
      </c>
      <c r="D64" s="582"/>
      <c r="E64" s="581"/>
      <c r="F64" s="269"/>
      <c r="G64" s="589" t="s">
        <v>88</v>
      </c>
      <c r="H64" s="355">
        <v>9.0999999999999998E-2</v>
      </c>
      <c r="I64" s="589" t="s">
        <v>91</v>
      </c>
      <c r="J64" s="270">
        <f t="shared" si="3"/>
        <v>0</v>
      </c>
      <c r="K64" s="261" t="s">
        <v>99</v>
      </c>
    </row>
    <row r="65" spans="2:11" ht="15" customHeight="1" x14ac:dyDescent="0.2">
      <c r="B65" s="585">
        <v>3</v>
      </c>
      <c r="C65" s="474" t="s">
        <v>478</v>
      </c>
      <c r="D65" s="582"/>
      <c r="E65" s="581"/>
      <c r="F65" s="269"/>
      <c r="G65" s="589" t="s">
        <v>88</v>
      </c>
      <c r="H65" s="355">
        <v>0.13400000000000001</v>
      </c>
      <c r="I65" s="589" t="s">
        <v>91</v>
      </c>
      <c r="J65" s="270">
        <f t="shared" si="3"/>
        <v>0</v>
      </c>
      <c r="K65" s="261" t="s">
        <v>97</v>
      </c>
    </row>
    <row r="66" spans="2:11" ht="15" customHeight="1" x14ac:dyDescent="0.2">
      <c r="B66" s="585">
        <v>4</v>
      </c>
      <c r="C66" s="474" t="s">
        <v>504</v>
      </c>
      <c r="D66" s="582"/>
      <c r="E66" s="581"/>
      <c r="F66" s="269"/>
      <c r="G66" s="589" t="s">
        <v>88</v>
      </c>
      <c r="H66" s="355">
        <v>0.17499999999999999</v>
      </c>
      <c r="I66" s="589" t="s">
        <v>91</v>
      </c>
      <c r="J66" s="270">
        <f t="shared" si="3"/>
        <v>0</v>
      </c>
      <c r="K66" s="261" t="s">
        <v>95</v>
      </c>
    </row>
    <row r="67" spans="2:11" ht="15" customHeight="1" x14ac:dyDescent="0.2">
      <c r="B67" s="585">
        <v>5</v>
      </c>
      <c r="C67" s="474" t="s">
        <v>526</v>
      </c>
      <c r="D67" s="582"/>
      <c r="E67" s="581"/>
      <c r="F67" s="269"/>
      <c r="G67" s="589" t="s">
        <v>88</v>
      </c>
      <c r="H67" s="355">
        <v>0.217</v>
      </c>
      <c r="I67" s="589" t="s">
        <v>91</v>
      </c>
      <c r="J67" s="270">
        <f t="shared" si="3"/>
        <v>0</v>
      </c>
      <c r="K67" s="261" t="s">
        <v>93</v>
      </c>
    </row>
    <row r="68" spans="2:11" ht="15" customHeight="1" x14ac:dyDescent="0.2">
      <c r="B68" s="585">
        <v>6</v>
      </c>
      <c r="C68" s="474" t="s">
        <v>525</v>
      </c>
      <c r="D68" s="582"/>
      <c r="E68" s="581"/>
      <c r="F68" s="269"/>
      <c r="G68" s="589" t="s">
        <v>88</v>
      </c>
      <c r="H68" s="355">
        <v>0.378</v>
      </c>
      <c r="I68" s="589" t="s">
        <v>91</v>
      </c>
      <c r="J68" s="270">
        <f t="shared" si="3"/>
        <v>0</v>
      </c>
      <c r="K68" s="261" t="s">
        <v>90</v>
      </c>
    </row>
    <row r="69" spans="2:11" ht="15" customHeight="1" x14ac:dyDescent="0.2">
      <c r="B69" s="585">
        <v>7</v>
      </c>
      <c r="C69" s="474" t="s">
        <v>565</v>
      </c>
      <c r="D69" s="582"/>
      <c r="E69" s="581"/>
      <c r="F69" s="269"/>
      <c r="G69" s="589" t="s">
        <v>88</v>
      </c>
      <c r="H69" s="355">
        <v>0.39800000000000002</v>
      </c>
      <c r="I69" s="589" t="s">
        <v>91</v>
      </c>
      <c r="J69" s="270">
        <f t="shared" si="3"/>
        <v>0</v>
      </c>
      <c r="K69" s="261" t="s">
        <v>111</v>
      </c>
    </row>
    <row r="70" spans="2:11" ht="15" customHeight="1" x14ac:dyDescent="0.2">
      <c r="B70" s="584">
        <v>8</v>
      </c>
      <c r="C70" s="474" t="s">
        <v>603</v>
      </c>
      <c r="D70" s="582"/>
      <c r="E70" s="581"/>
      <c r="F70" s="269"/>
      <c r="G70" s="589" t="s">
        <v>88</v>
      </c>
      <c r="H70" s="355">
        <v>0.41899999999999998</v>
      </c>
      <c r="I70" s="589" t="s">
        <v>91</v>
      </c>
      <c r="J70" s="270">
        <f t="shared" si="3"/>
        <v>0</v>
      </c>
      <c r="K70" s="261" t="s">
        <v>110</v>
      </c>
    </row>
    <row r="71" spans="2:11" ht="15" customHeight="1" x14ac:dyDescent="0.2">
      <c r="B71" s="584">
        <v>9</v>
      </c>
      <c r="C71" s="474" t="s">
        <v>634</v>
      </c>
      <c r="D71" s="582"/>
      <c r="E71" s="581"/>
      <c r="F71" s="269"/>
      <c r="G71" s="589" t="s">
        <v>88</v>
      </c>
      <c r="H71" s="355">
        <v>0.438</v>
      </c>
      <c r="I71" s="589" t="s">
        <v>91</v>
      </c>
      <c r="J71" s="270">
        <f t="shared" si="3"/>
        <v>0</v>
      </c>
      <c r="K71" s="261" t="s">
        <v>109</v>
      </c>
    </row>
    <row r="72" spans="2:11" ht="15" customHeight="1" x14ac:dyDescent="0.2">
      <c r="B72" s="584">
        <v>10</v>
      </c>
      <c r="C72" s="268" t="s">
        <v>669</v>
      </c>
      <c r="D72" s="582"/>
      <c r="E72" s="581"/>
      <c r="F72" s="269"/>
      <c r="G72" s="589" t="s">
        <v>88</v>
      </c>
      <c r="H72" s="355">
        <v>0.45600000000000002</v>
      </c>
      <c r="I72" s="589" t="s">
        <v>91</v>
      </c>
      <c r="J72" s="270">
        <f t="shared" si="3"/>
        <v>0</v>
      </c>
      <c r="K72" s="261" t="s">
        <v>121</v>
      </c>
    </row>
    <row r="73" spans="2:11" ht="15" customHeight="1" x14ac:dyDescent="0.2">
      <c r="B73" s="584">
        <v>11</v>
      </c>
      <c r="C73" s="268" t="s">
        <v>702</v>
      </c>
      <c r="D73" s="582"/>
      <c r="E73" s="581"/>
      <c r="F73" s="269"/>
      <c r="G73" s="589" t="s">
        <v>88</v>
      </c>
      <c r="H73" s="355">
        <v>0.47799999999999998</v>
      </c>
      <c r="I73" s="589" t="s">
        <v>91</v>
      </c>
      <c r="J73" s="270">
        <f t="shared" si="3"/>
        <v>0</v>
      </c>
      <c r="K73" s="261" t="s">
        <v>120</v>
      </c>
    </row>
    <row r="74" spans="2:11" ht="15" customHeight="1" x14ac:dyDescent="0.2">
      <c r="B74" s="584">
        <v>12</v>
      </c>
      <c r="C74" s="268" t="s">
        <v>708</v>
      </c>
      <c r="D74" s="582"/>
      <c r="E74" s="581"/>
      <c r="F74" s="269"/>
      <c r="G74" s="589" t="s">
        <v>88</v>
      </c>
      <c r="H74" s="355">
        <v>0.5</v>
      </c>
      <c r="I74" s="589" t="s">
        <v>91</v>
      </c>
      <c r="J74" s="270">
        <f t="shared" si="3"/>
        <v>0</v>
      </c>
      <c r="K74" s="261" t="s">
        <v>119</v>
      </c>
    </row>
    <row r="75" spans="2:11" ht="15" customHeight="1" x14ac:dyDescent="0.2">
      <c r="B75" s="584">
        <v>13</v>
      </c>
      <c r="C75" s="268" t="s">
        <v>1011</v>
      </c>
      <c r="D75" s="582"/>
      <c r="E75" s="581"/>
      <c r="F75" s="269"/>
      <c r="G75" s="589" t="s">
        <v>88</v>
      </c>
      <c r="H75" s="355">
        <v>0.5</v>
      </c>
      <c r="I75" s="589" t="s">
        <v>91</v>
      </c>
      <c r="J75" s="270">
        <f t="shared" si="3"/>
        <v>0</v>
      </c>
      <c r="K75" s="261" t="s">
        <v>118</v>
      </c>
    </row>
    <row r="76" spans="2:11" ht="15" customHeight="1" x14ac:dyDescent="0.2">
      <c r="B76" s="584">
        <v>14</v>
      </c>
      <c r="C76" s="268" t="s">
        <v>1339</v>
      </c>
      <c r="D76" s="582"/>
      <c r="E76" s="581"/>
      <c r="F76" s="269"/>
      <c r="G76" s="589" t="s">
        <v>88</v>
      </c>
      <c r="H76" s="355">
        <v>0.5</v>
      </c>
      <c r="I76" s="589" t="s">
        <v>91</v>
      </c>
      <c r="J76" s="270">
        <f>ROUND(F76*H76,0)</f>
        <v>0</v>
      </c>
      <c r="K76" s="261" t="s">
        <v>117</v>
      </c>
    </row>
    <row r="77" spans="2:11" ht="15" customHeight="1" thickBot="1" x14ac:dyDescent="0.25">
      <c r="B77" s="584">
        <v>15</v>
      </c>
      <c r="C77" s="268" t="s">
        <v>1335</v>
      </c>
      <c r="D77" s="582"/>
      <c r="E77" s="581"/>
      <c r="F77" s="269"/>
      <c r="G77" s="589" t="s">
        <v>88</v>
      </c>
      <c r="H77" s="355">
        <v>0.5</v>
      </c>
      <c r="I77" s="589" t="s">
        <v>91</v>
      </c>
      <c r="J77" s="270">
        <f>ROUND(F77*H77,0)</f>
        <v>0</v>
      </c>
      <c r="K77" s="261" t="s">
        <v>116</v>
      </c>
    </row>
    <row r="78" spans="2:11" ht="15" customHeight="1" x14ac:dyDescent="0.2">
      <c r="B78" s="12"/>
      <c r="C78" s="13"/>
      <c r="D78" s="12"/>
      <c r="E78" s="12"/>
      <c r="F78" s="11"/>
      <c r="G78" s="598"/>
      <c r="H78" s="800" t="s">
        <v>676</v>
      </c>
      <c r="I78" s="801"/>
      <c r="J78" s="9"/>
      <c r="K78" s="261"/>
    </row>
    <row r="79" spans="2:11" ht="15" customHeight="1" thickBot="1" x14ac:dyDescent="0.25">
      <c r="B79" s="261"/>
      <c r="C79" s="261"/>
      <c r="D79" s="261"/>
      <c r="E79" s="261"/>
      <c r="F79" s="10"/>
      <c r="G79" s="261"/>
      <c r="H79" s="802" t="s">
        <v>89</v>
      </c>
      <c r="I79" s="803"/>
      <c r="J79" s="8">
        <f>SUM(J63:J77)</f>
        <v>0</v>
      </c>
      <c r="K79" s="261" t="s">
        <v>632</v>
      </c>
    </row>
    <row r="80" spans="2:11" ht="13.5" customHeight="1" x14ac:dyDescent="0.2">
      <c r="H80" s="215"/>
      <c r="I80" s="215"/>
      <c r="J80" s="353"/>
      <c r="K80" s="261"/>
    </row>
    <row r="81" spans="1:11" ht="18.75" customHeight="1" x14ac:dyDescent="0.2">
      <c r="A81" s="6" t="s">
        <v>511</v>
      </c>
      <c r="B81" s="479" t="s">
        <v>548</v>
      </c>
      <c r="K81" s="261"/>
    </row>
    <row r="82" spans="1:11" ht="9" customHeight="1" x14ac:dyDescent="0.2">
      <c r="A82" s="6"/>
      <c r="K82" s="261"/>
    </row>
    <row r="83" spans="1:11" ht="18.75" customHeight="1" x14ac:dyDescent="0.2">
      <c r="A83" s="6"/>
      <c r="B83" s="827" t="s">
        <v>107</v>
      </c>
      <c r="C83" s="828"/>
      <c r="D83" s="827" t="s">
        <v>106</v>
      </c>
      <c r="E83" s="828"/>
      <c r="F83" s="29" t="s">
        <v>105</v>
      </c>
      <c r="G83" s="30"/>
      <c r="H83" s="357" t="s">
        <v>104</v>
      </c>
      <c r="I83" s="30"/>
      <c r="J83" s="29" t="s">
        <v>3</v>
      </c>
      <c r="K83" s="261"/>
    </row>
    <row r="84" spans="1:11" ht="15" customHeight="1" x14ac:dyDescent="0.2">
      <c r="A84" s="6"/>
      <c r="B84" s="28"/>
      <c r="C84" s="591"/>
      <c r="D84" s="26"/>
      <c r="E84" s="592"/>
      <c r="F84" s="24"/>
      <c r="G84" s="595"/>
      <c r="H84" s="23"/>
      <c r="I84" s="595"/>
      <c r="J84" s="21" t="s">
        <v>596</v>
      </c>
      <c r="K84" s="261"/>
    </row>
    <row r="85" spans="1:11" ht="15" customHeight="1" x14ac:dyDescent="0.2">
      <c r="B85" s="585">
        <v>1</v>
      </c>
      <c r="C85" s="266" t="s">
        <v>485</v>
      </c>
      <c r="D85" s="582"/>
      <c r="E85" s="581"/>
      <c r="F85" s="269"/>
      <c r="G85" s="589" t="s">
        <v>88</v>
      </c>
      <c r="H85" s="355">
        <v>0.217</v>
      </c>
      <c r="I85" s="589" t="s">
        <v>91</v>
      </c>
      <c r="J85" s="270">
        <f t="shared" ref="J85:J92" si="4">ROUND(F85*H85,0)</f>
        <v>0</v>
      </c>
      <c r="K85" s="261" t="s">
        <v>188</v>
      </c>
    </row>
    <row r="86" spans="1:11" ht="15" customHeight="1" x14ac:dyDescent="0.2">
      <c r="B86" s="585">
        <v>2</v>
      </c>
      <c r="C86" s="268" t="s">
        <v>525</v>
      </c>
      <c r="D86" s="582"/>
      <c r="E86" s="581"/>
      <c r="F86" s="269"/>
      <c r="G86" s="589" t="s">
        <v>88</v>
      </c>
      <c r="H86" s="355">
        <v>0.25700000000000001</v>
      </c>
      <c r="I86" s="589" t="s">
        <v>91</v>
      </c>
      <c r="J86" s="270">
        <f t="shared" si="4"/>
        <v>0</v>
      </c>
      <c r="K86" s="261" t="s">
        <v>187</v>
      </c>
    </row>
    <row r="87" spans="1:11" ht="15" customHeight="1" x14ac:dyDescent="0.2">
      <c r="B87" s="585">
        <v>3</v>
      </c>
      <c r="C87" s="268" t="s">
        <v>565</v>
      </c>
      <c r="D87" s="582"/>
      <c r="E87" s="581"/>
      <c r="F87" s="269"/>
      <c r="G87" s="589" t="s">
        <v>88</v>
      </c>
      <c r="H87" s="355">
        <v>0.29699999999999999</v>
      </c>
      <c r="I87" s="589" t="s">
        <v>91</v>
      </c>
      <c r="J87" s="270">
        <f t="shared" si="4"/>
        <v>0</v>
      </c>
      <c r="K87" s="261" t="s">
        <v>186</v>
      </c>
    </row>
    <row r="88" spans="1:11" ht="15" customHeight="1" x14ac:dyDescent="0.2">
      <c r="B88" s="585">
        <v>4</v>
      </c>
      <c r="C88" s="268" t="s">
        <v>603</v>
      </c>
      <c r="D88" s="582"/>
      <c r="E88" s="581"/>
      <c r="F88" s="269"/>
      <c r="G88" s="589" t="s">
        <v>88</v>
      </c>
      <c r="H88" s="355">
        <v>0.33800000000000002</v>
      </c>
      <c r="I88" s="589" t="s">
        <v>91</v>
      </c>
      <c r="J88" s="270">
        <f t="shared" si="4"/>
        <v>0</v>
      </c>
      <c r="K88" s="261" t="s">
        <v>185</v>
      </c>
    </row>
    <row r="89" spans="1:11" ht="15" customHeight="1" x14ac:dyDescent="0.2">
      <c r="B89" s="584">
        <v>5</v>
      </c>
      <c r="C89" s="268" t="s">
        <v>634</v>
      </c>
      <c r="D89" s="582"/>
      <c r="E89" s="581"/>
      <c r="F89" s="269"/>
      <c r="G89" s="589" t="s">
        <v>88</v>
      </c>
      <c r="H89" s="355">
        <v>0.378</v>
      </c>
      <c r="I89" s="589" t="s">
        <v>91</v>
      </c>
      <c r="J89" s="270">
        <f t="shared" si="4"/>
        <v>0</v>
      </c>
      <c r="K89" s="261" t="s">
        <v>184</v>
      </c>
    </row>
    <row r="90" spans="1:11" ht="15" customHeight="1" x14ac:dyDescent="0.2">
      <c r="B90" s="584">
        <v>6</v>
      </c>
      <c r="C90" s="268" t="s">
        <v>669</v>
      </c>
      <c r="D90" s="582"/>
      <c r="E90" s="581"/>
      <c r="F90" s="269"/>
      <c r="G90" s="589" t="s">
        <v>88</v>
      </c>
      <c r="H90" s="355">
        <v>0.41699999999999998</v>
      </c>
      <c r="I90" s="589" t="s">
        <v>91</v>
      </c>
      <c r="J90" s="270">
        <f t="shared" si="4"/>
        <v>0</v>
      </c>
      <c r="K90" s="261" t="s">
        <v>158</v>
      </c>
    </row>
    <row r="91" spans="1:11" ht="15" customHeight="1" x14ac:dyDescent="0.2">
      <c r="B91" s="584">
        <v>7</v>
      </c>
      <c r="C91" s="268" t="s">
        <v>702</v>
      </c>
      <c r="D91" s="582"/>
      <c r="E91" s="581"/>
      <c r="F91" s="269"/>
      <c r="G91" s="589" t="s">
        <v>88</v>
      </c>
      <c r="H91" s="355">
        <v>0.45900000000000002</v>
      </c>
      <c r="I91" s="589" t="s">
        <v>91</v>
      </c>
      <c r="J91" s="270">
        <f>ROUND(F91*H91,0)</f>
        <v>0</v>
      </c>
      <c r="K91" s="261" t="s">
        <v>157</v>
      </c>
    </row>
    <row r="92" spans="1:11" ht="15" customHeight="1" x14ac:dyDescent="0.2">
      <c r="B92" s="584">
        <v>8</v>
      </c>
      <c r="C92" s="268" t="s">
        <v>708</v>
      </c>
      <c r="D92" s="582"/>
      <c r="E92" s="581"/>
      <c r="F92" s="269"/>
      <c r="G92" s="589" t="s">
        <v>88</v>
      </c>
      <c r="H92" s="355">
        <v>0.5</v>
      </c>
      <c r="I92" s="589" t="s">
        <v>91</v>
      </c>
      <c r="J92" s="270">
        <f t="shared" si="4"/>
        <v>0</v>
      </c>
      <c r="K92" s="261" t="s">
        <v>156</v>
      </c>
    </row>
    <row r="93" spans="1:11" ht="15" customHeight="1" x14ac:dyDescent="0.2">
      <c r="B93" s="584">
        <v>9</v>
      </c>
      <c r="C93" s="268" t="s">
        <v>1011</v>
      </c>
      <c r="D93" s="582"/>
      <c r="E93" s="581"/>
      <c r="F93" s="269"/>
      <c r="G93" s="589" t="s">
        <v>88</v>
      </c>
      <c r="H93" s="355">
        <v>0.5</v>
      </c>
      <c r="I93" s="589" t="s">
        <v>91</v>
      </c>
      <c r="J93" s="270">
        <f>ROUND(F93*H93,0)</f>
        <v>0</v>
      </c>
      <c r="K93" s="261" t="s">
        <v>155</v>
      </c>
    </row>
    <row r="94" spans="1:11" ht="15" customHeight="1" x14ac:dyDescent="0.2">
      <c r="B94" s="584">
        <v>10</v>
      </c>
      <c r="C94" s="268" t="s">
        <v>1339</v>
      </c>
      <c r="D94" s="582"/>
      <c r="E94" s="581"/>
      <c r="F94" s="269"/>
      <c r="G94" s="589" t="s">
        <v>88</v>
      </c>
      <c r="H94" s="355">
        <v>0.5</v>
      </c>
      <c r="I94" s="589" t="s">
        <v>91</v>
      </c>
      <c r="J94" s="270">
        <f>ROUND(F94*H94,0)</f>
        <v>0</v>
      </c>
      <c r="K94" s="261" t="s">
        <v>671</v>
      </c>
    </row>
    <row r="95" spans="1:11" ht="15" customHeight="1" thickBot="1" x14ac:dyDescent="0.25">
      <c r="B95" s="584">
        <v>11</v>
      </c>
      <c r="C95" s="268" t="s">
        <v>1335</v>
      </c>
      <c r="D95" s="582"/>
      <c r="E95" s="581"/>
      <c r="F95" s="269"/>
      <c r="G95" s="589" t="s">
        <v>88</v>
      </c>
      <c r="H95" s="355">
        <v>0.5</v>
      </c>
      <c r="I95" s="589" t="s">
        <v>91</v>
      </c>
      <c r="J95" s="270">
        <f>ROUND(F95*H95,0)</f>
        <v>0</v>
      </c>
      <c r="K95" s="261" t="s">
        <v>537</v>
      </c>
    </row>
    <row r="96" spans="1:11" ht="15" customHeight="1" x14ac:dyDescent="0.2">
      <c r="B96" s="12"/>
      <c r="C96" s="13"/>
      <c r="D96" s="12"/>
      <c r="E96" s="12"/>
      <c r="F96" s="11"/>
      <c r="G96" s="598"/>
      <c r="H96" s="800" t="s">
        <v>816</v>
      </c>
      <c r="I96" s="801"/>
      <c r="J96" s="9"/>
      <c r="K96" s="261"/>
    </row>
    <row r="97" spans="1:12" ht="15" customHeight="1" thickBot="1" x14ac:dyDescent="0.25">
      <c r="B97" s="261"/>
      <c r="C97" s="261"/>
      <c r="D97" s="261"/>
      <c r="E97" s="261"/>
      <c r="F97" s="10"/>
      <c r="G97" s="261"/>
      <c r="H97" s="802" t="s">
        <v>89</v>
      </c>
      <c r="I97" s="803"/>
      <c r="J97" s="8">
        <f>SUM(J85:J95)</f>
        <v>0</v>
      </c>
      <c r="K97" s="261" t="s">
        <v>633</v>
      </c>
    </row>
    <row r="98" spans="1:12" ht="13.5" customHeight="1" x14ac:dyDescent="0.2">
      <c r="H98" s="215"/>
      <c r="I98" s="215"/>
      <c r="J98" s="353"/>
      <c r="K98" s="261"/>
    </row>
    <row r="99" spans="1:12" ht="18.75" customHeight="1" x14ac:dyDescent="0.2">
      <c r="A99" s="6"/>
      <c r="K99" s="261"/>
    </row>
    <row r="100" spans="1:12" ht="9" customHeight="1" x14ac:dyDescent="0.2">
      <c r="A100" s="6"/>
      <c r="K100" s="261"/>
    </row>
    <row r="101" spans="1:12" ht="18.75" customHeight="1" x14ac:dyDescent="0.2">
      <c r="A101" s="6"/>
      <c r="B101" s="845"/>
      <c r="C101" s="845"/>
      <c r="D101" s="845"/>
      <c r="E101" s="845"/>
      <c r="F101" s="358"/>
      <c r="G101" s="598"/>
      <c r="H101" s="598"/>
      <c r="I101" s="598"/>
      <c r="J101" s="358"/>
      <c r="K101" s="39"/>
      <c r="L101" s="4"/>
    </row>
    <row r="102" spans="1:12" ht="15" customHeight="1" x14ac:dyDescent="0.2">
      <c r="A102" s="6"/>
      <c r="B102" s="598"/>
      <c r="C102" s="598"/>
      <c r="D102" s="598"/>
      <c r="E102" s="598"/>
      <c r="F102" s="358"/>
      <c r="G102" s="598"/>
      <c r="H102" s="598"/>
      <c r="I102" s="598"/>
      <c r="J102" s="359"/>
      <c r="K102" s="39"/>
      <c r="L102" s="4"/>
    </row>
    <row r="103" spans="1:12" ht="15" customHeight="1" x14ac:dyDescent="0.2">
      <c r="B103" s="201"/>
      <c r="C103" s="39"/>
      <c r="D103" s="845"/>
      <c r="E103" s="845"/>
      <c r="F103" s="182"/>
      <c r="G103" s="598"/>
      <c r="H103" s="208"/>
      <c r="I103" s="598"/>
      <c r="J103" s="11"/>
      <c r="K103" s="39"/>
      <c r="L103" s="4"/>
    </row>
    <row r="104" spans="1:12" ht="15" customHeight="1" x14ac:dyDescent="0.2">
      <c r="B104" s="39"/>
      <c r="C104" s="598"/>
      <c r="D104" s="39"/>
      <c r="E104" s="39"/>
      <c r="F104" s="11"/>
      <c r="G104" s="598"/>
      <c r="H104" s="845"/>
      <c r="I104" s="845"/>
      <c r="J104" s="11"/>
      <c r="K104" s="39"/>
      <c r="L104" s="4"/>
    </row>
    <row r="105" spans="1:12" ht="15" customHeight="1" x14ac:dyDescent="0.2">
      <c r="B105" s="39"/>
      <c r="C105" s="39"/>
      <c r="D105" s="39"/>
      <c r="E105" s="39"/>
      <c r="F105" s="11"/>
      <c r="G105" s="39"/>
      <c r="H105" s="845"/>
      <c r="I105" s="845"/>
      <c r="J105" s="11"/>
      <c r="K105" s="39"/>
      <c r="L105" s="4"/>
    </row>
    <row r="106" spans="1:12" ht="13.5" customHeight="1" x14ac:dyDescent="0.2">
      <c r="H106" s="215"/>
      <c r="I106" s="215"/>
      <c r="J106" s="353"/>
      <c r="K106" s="261"/>
    </row>
    <row r="107" spans="1:12" ht="18.75" customHeight="1" x14ac:dyDescent="0.2">
      <c r="A107" s="6" t="s">
        <v>20</v>
      </c>
      <c r="B107" s="479" t="s">
        <v>524</v>
      </c>
      <c r="K107" s="261"/>
    </row>
    <row r="108" spans="1:12" ht="9" customHeight="1" x14ac:dyDescent="0.2">
      <c r="A108" s="6"/>
      <c r="K108" s="261"/>
    </row>
    <row r="109" spans="1:12" ht="18.75" customHeight="1" x14ac:dyDescent="0.2">
      <c r="A109" s="6"/>
      <c r="B109" s="827" t="s">
        <v>107</v>
      </c>
      <c r="C109" s="828"/>
      <c r="D109" s="827" t="s">
        <v>106</v>
      </c>
      <c r="E109" s="828"/>
      <c r="F109" s="29" t="s">
        <v>105</v>
      </c>
      <c r="G109" s="30"/>
      <c r="H109" s="357" t="s">
        <v>104</v>
      </c>
      <c r="I109" s="30"/>
      <c r="J109" s="29" t="s">
        <v>3</v>
      </c>
      <c r="K109" s="261"/>
    </row>
    <row r="110" spans="1:12" ht="15" customHeight="1" x14ac:dyDescent="0.2">
      <c r="A110" s="6"/>
      <c r="B110" s="28"/>
      <c r="C110" s="591"/>
      <c r="D110" s="26"/>
      <c r="E110" s="592"/>
      <c r="F110" s="24"/>
      <c r="G110" s="595"/>
      <c r="H110" s="23"/>
      <c r="I110" s="595"/>
      <c r="J110" s="21" t="s">
        <v>509</v>
      </c>
      <c r="K110" s="261"/>
    </row>
    <row r="111" spans="1:12" ht="15" customHeight="1" x14ac:dyDescent="0.2">
      <c r="B111" s="585">
        <v>1</v>
      </c>
      <c r="C111" s="266" t="s">
        <v>113</v>
      </c>
      <c r="D111" s="818"/>
      <c r="E111" s="819"/>
      <c r="F111" s="269"/>
      <c r="G111" s="589" t="s">
        <v>88</v>
      </c>
      <c r="H111" s="355">
        <v>1.4999999999999999E-2</v>
      </c>
      <c r="I111" s="589" t="s">
        <v>91</v>
      </c>
      <c r="J111" s="270">
        <f>ROUND(F111*H111,0)</f>
        <v>0</v>
      </c>
      <c r="K111" s="261" t="s">
        <v>869</v>
      </c>
    </row>
    <row r="112" spans="1:12" ht="13" x14ac:dyDescent="0.2">
      <c r="B112" s="824"/>
      <c r="C112" s="825"/>
      <c r="D112" s="824"/>
      <c r="E112" s="825"/>
      <c r="F112" s="274" t="s">
        <v>1457</v>
      </c>
      <c r="G112" s="593"/>
      <c r="H112" s="476" t="s">
        <v>1419</v>
      </c>
      <c r="I112" s="593"/>
      <c r="J112" s="274"/>
      <c r="K112" s="261"/>
    </row>
    <row r="113" spans="2:13" ht="15" customHeight="1" x14ac:dyDescent="0.2">
      <c r="B113" s="810"/>
      <c r="C113" s="811"/>
      <c r="D113" s="810"/>
      <c r="E113" s="811"/>
      <c r="F113" s="32">
        <f>J111</f>
        <v>0</v>
      </c>
      <c r="G113" s="594" t="s">
        <v>88</v>
      </c>
      <c r="H113" s="174" t="e">
        <f>●財政力附表!S28</f>
        <v>#DIV/0!</v>
      </c>
      <c r="I113" s="594" t="s">
        <v>91</v>
      </c>
      <c r="J113" s="32" t="e">
        <f>ROUND(F113*H113,0)</f>
        <v>#DIV/0!</v>
      </c>
      <c r="K113" s="261" t="s">
        <v>855</v>
      </c>
    </row>
    <row r="114" spans="2:13" ht="13" x14ac:dyDescent="0.2">
      <c r="B114" s="812"/>
      <c r="C114" s="813"/>
      <c r="D114" s="812"/>
      <c r="E114" s="813"/>
      <c r="F114" s="31"/>
      <c r="G114" s="23"/>
      <c r="H114" s="175" t="s">
        <v>128</v>
      </c>
      <c r="I114" s="176"/>
      <c r="J114" s="177"/>
      <c r="K114" s="261"/>
    </row>
    <row r="115" spans="2:13" ht="15" customHeight="1" x14ac:dyDescent="0.2">
      <c r="B115" s="585">
        <v>2</v>
      </c>
      <c r="C115" s="266" t="s">
        <v>112</v>
      </c>
      <c r="D115" s="818"/>
      <c r="E115" s="819"/>
      <c r="F115" s="269"/>
      <c r="G115" s="589" t="s">
        <v>88</v>
      </c>
      <c r="H115" s="355">
        <v>3.1E-2</v>
      </c>
      <c r="I115" s="589" t="s">
        <v>91</v>
      </c>
      <c r="J115" s="270">
        <f>ROUND(F115*H115,0)</f>
        <v>0</v>
      </c>
      <c r="K115" s="261" t="s">
        <v>856</v>
      </c>
    </row>
    <row r="116" spans="2:13" ht="15" customHeight="1" x14ac:dyDescent="0.2">
      <c r="B116" s="585">
        <v>3</v>
      </c>
      <c r="C116" s="266" t="s">
        <v>102</v>
      </c>
      <c r="D116" s="818"/>
      <c r="E116" s="819"/>
      <c r="F116" s="269"/>
      <c r="G116" s="589" t="s">
        <v>88</v>
      </c>
      <c r="H116" s="355">
        <v>5.3999999999999999E-2</v>
      </c>
      <c r="I116" s="589" t="s">
        <v>91</v>
      </c>
      <c r="J116" s="270">
        <f>ROUND(F116*H116,0)</f>
        <v>0</v>
      </c>
      <c r="K116" s="261" t="s">
        <v>857</v>
      </c>
      <c r="M116" s="261"/>
    </row>
    <row r="117" spans="2:13" ht="15" customHeight="1" x14ac:dyDescent="0.2">
      <c r="B117" s="585">
        <v>4</v>
      </c>
      <c r="C117" s="268" t="s">
        <v>100</v>
      </c>
      <c r="D117" s="818"/>
      <c r="E117" s="819"/>
      <c r="F117" s="269"/>
      <c r="G117" s="589" t="s">
        <v>88</v>
      </c>
      <c r="H117" s="355">
        <v>7.0999999999999994E-2</v>
      </c>
      <c r="I117" s="589" t="s">
        <v>91</v>
      </c>
      <c r="J117" s="270">
        <f>ROUND(F117*H117,0)</f>
        <v>0</v>
      </c>
      <c r="K117" s="261" t="s">
        <v>858</v>
      </c>
      <c r="M117" s="261"/>
    </row>
    <row r="118" spans="2:13" ht="15" customHeight="1" x14ac:dyDescent="0.2">
      <c r="B118" s="585">
        <v>5</v>
      </c>
      <c r="C118" s="268" t="s">
        <v>98</v>
      </c>
      <c r="D118" s="818"/>
      <c r="E118" s="819"/>
      <c r="F118" s="269"/>
      <c r="G118" s="589" t="s">
        <v>88</v>
      </c>
      <c r="H118" s="355">
        <v>0.107</v>
      </c>
      <c r="I118" s="589" t="s">
        <v>91</v>
      </c>
      <c r="J118" s="270">
        <f t="shared" ref="J118:J125" si="5">ROUND(F118*H118,0)</f>
        <v>0</v>
      </c>
      <c r="K118" s="261" t="s">
        <v>773</v>
      </c>
      <c r="M118" s="261"/>
    </row>
    <row r="119" spans="2:13" ht="15" customHeight="1" x14ac:dyDescent="0.2">
      <c r="B119" s="585">
        <v>6</v>
      </c>
      <c r="C119" s="268" t="s">
        <v>96</v>
      </c>
      <c r="D119" s="818"/>
      <c r="E119" s="819"/>
      <c r="F119" s="269"/>
      <c r="G119" s="589" t="s">
        <v>88</v>
      </c>
      <c r="H119" s="355">
        <v>0.127</v>
      </c>
      <c r="I119" s="589" t="s">
        <v>91</v>
      </c>
      <c r="J119" s="270">
        <f t="shared" si="5"/>
        <v>0</v>
      </c>
      <c r="K119" s="261" t="s">
        <v>901</v>
      </c>
      <c r="M119" s="261"/>
    </row>
    <row r="120" spans="2:13" ht="15" customHeight="1" x14ac:dyDescent="0.2">
      <c r="B120" s="585">
        <v>7</v>
      </c>
      <c r="C120" s="268" t="s">
        <v>94</v>
      </c>
      <c r="D120" s="818"/>
      <c r="E120" s="819"/>
      <c r="F120" s="269"/>
      <c r="G120" s="589" t="s">
        <v>88</v>
      </c>
      <c r="H120" s="355">
        <v>0.14599999999999999</v>
      </c>
      <c r="I120" s="589" t="s">
        <v>91</v>
      </c>
      <c r="J120" s="270">
        <f t="shared" si="5"/>
        <v>0</v>
      </c>
      <c r="K120" s="261" t="s">
        <v>774</v>
      </c>
      <c r="M120" s="261"/>
    </row>
    <row r="121" spans="2:13" ht="15" customHeight="1" x14ac:dyDescent="0.2">
      <c r="B121" s="585">
        <v>8</v>
      </c>
      <c r="C121" s="268" t="s">
        <v>92</v>
      </c>
      <c r="D121" s="818"/>
      <c r="E121" s="819"/>
      <c r="F121" s="269"/>
      <c r="G121" s="589" t="s">
        <v>88</v>
      </c>
      <c r="H121" s="355">
        <v>0.16</v>
      </c>
      <c r="I121" s="589" t="s">
        <v>91</v>
      </c>
      <c r="J121" s="270">
        <f t="shared" si="5"/>
        <v>0</v>
      </c>
      <c r="K121" s="261" t="s">
        <v>1013</v>
      </c>
      <c r="M121" s="261"/>
    </row>
    <row r="122" spans="2:13" ht="15" customHeight="1" x14ac:dyDescent="0.2">
      <c r="B122" s="585">
        <v>9</v>
      </c>
      <c r="C122" s="268" t="s">
        <v>465</v>
      </c>
      <c r="D122" s="818"/>
      <c r="E122" s="819"/>
      <c r="F122" s="269"/>
      <c r="G122" s="589" t="s">
        <v>88</v>
      </c>
      <c r="H122" s="355">
        <v>0.17899999999999999</v>
      </c>
      <c r="I122" s="589" t="s">
        <v>91</v>
      </c>
      <c r="J122" s="270">
        <f t="shared" si="5"/>
        <v>0</v>
      </c>
      <c r="K122" s="261" t="s">
        <v>671</v>
      </c>
      <c r="M122" s="261"/>
    </row>
    <row r="123" spans="2:13" ht="15" customHeight="1" x14ac:dyDescent="0.2">
      <c r="B123" s="585">
        <v>10</v>
      </c>
      <c r="C123" s="268" t="s">
        <v>485</v>
      </c>
      <c r="D123" s="818"/>
      <c r="E123" s="819"/>
      <c r="F123" s="269"/>
      <c r="G123" s="589" t="s">
        <v>88</v>
      </c>
      <c r="H123" s="355">
        <v>0.19500000000000001</v>
      </c>
      <c r="I123" s="589" t="s">
        <v>91</v>
      </c>
      <c r="J123" s="270">
        <f>ROUND(F123*H123,0)</f>
        <v>0</v>
      </c>
      <c r="K123" s="261" t="s">
        <v>537</v>
      </c>
      <c r="M123" s="261"/>
    </row>
    <row r="124" spans="2:13" ht="15" customHeight="1" x14ac:dyDescent="0.2">
      <c r="B124" s="585">
        <v>11</v>
      </c>
      <c r="C124" s="268" t="s">
        <v>525</v>
      </c>
      <c r="D124" s="818"/>
      <c r="E124" s="819"/>
      <c r="F124" s="269"/>
      <c r="G124" s="589" t="s">
        <v>88</v>
      </c>
      <c r="H124" s="355">
        <v>0.21099999999999999</v>
      </c>
      <c r="I124" s="589" t="s">
        <v>91</v>
      </c>
      <c r="J124" s="270">
        <f t="shared" si="5"/>
        <v>0</v>
      </c>
      <c r="K124" s="261" t="s">
        <v>1014</v>
      </c>
      <c r="M124" s="261"/>
    </row>
    <row r="125" spans="2:13" ht="15" customHeight="1" thickBot="1" x14ac:dyDescent="0.25">
      <c r="B125" s="584">
        <v>12</v>
      </c>
      <c r="C125" s="268" t="s">
        <v>565</v>
      </c>
      <c r="D125" s="818"/>
      <c r="E125" s="819"/>
      <c r="F125" s="269"/>
      <c r="G125" s="589" t="s">
        <v>88</v>
      </c>
      <c r="H125" s="355">
        <v>0.22800000000000001</v>
      </c>
      <c r="I125" s="589" t="s">
        <v>91</v>
      </c>
      <c r="J125" s="270">
        <f t="shared" si="5"/>
        <v>0</v>
      </c>
      <c r="K125" s="261" t="s">
        <v>538</v>
      </c>
      <c r="M125" s="261"/>
    </row>
    <row r="126" spans="2:13" ht="15" customHeight="1" x14ac:dyDescent="0.2">
      <c r="B126" s="12"/>
      <c r="C126" s="13"/>
      <c r="D126" s="12"/>
      <c r="E126" s="12"/>
      <c r="F126" s="11"/>
      <c r="G126" s="598"/>
      <c r="H126" s="800" t="s">
        <v>1458</v>
      </c>
      <c r="I126" s="801"/>
      <c r="J126" s="9"/>
      <c r="K126" s="261"/>
      <c r="M126" s="261"/>
    </row>
    <row r="127" spans="2:13" ht="15" customHeight="1" thickBot="1" x14ac:dyDescent="0.25">
      <c r="B127" s="261"/>
      <c r="C127" s="261"/>
      <c r="D127" s="261"/>
      <c r="E127" s="261"/>
      <c r="F127" s="10"/>
      <c r="G127" s="261"/>
      <c r="H127" s="802" t="s">
        <v>89</v>
      </c>
      <c r="I127" s="803"/>
      <c r="J127" s="8" t="e">
        <f>J113+SUM(J115:J125)</f>
        <v>#DIV/0!</v>
      </c>
      <c r="K127" s="261" t="s">
        <v>703</v>
      </c>
      <c r="M127" s="261"/>
    </row>
    <row r="128" spans="2:13" ht="13.5" customHeight="1" x14ac:dyDescent="0.2">
      <c r="H128" s="215"/>
      <c r="I128" s="215"/>
      <c r="J128" s="353"/>
      <c r="K128" s="261"/>
    </row>
    <row r="129" spans="1:11" ht="18.75" customHeight="1" x14ac:dyDescent="0.2">
      <c r="A129" s="6" t="s">
        <v>23</v>
      </c>
      <c r="B129" s="479" t="s">
        <v>523</v>
      </c>
      <c r="K129" s="261"/>
    </row>
    <row r="130" spans="1:11" ht="11.25" customHeight="1" x14ac:dyDescent="0.2">
      <c r="A130" s="6"/>
      <c r="K130" s="261"/>
    </row>
    <row r="131" spans="1:11" ht="18.75" customHeight="1" x14ac:dyDescent="0.2">
      <c r="A131" s="6"/>
      <c r="B131" s="827" t="s">
        <v>107</v>
      </c>
      <c r="C131" s="828"/>
      <c r="D131" s="827" t="s">
        <v>106</v>
      </c>
      <c r="E131" s="828"/>
      <c r="F131" s="29" t="s">
        <v>105</v>
      </c>
      <c r="G131" s="30"/>
      <c r="H131" s="357" t="s">
        <v>104</v>
      </c>
      <c r="I131" s="30"/>
      <c r="J131" s="29" t="s">
        <v>3</v>
      </c>
      <c r="K131" s="261"/>
    </row>
    <row r="132" spans="1:11" ht="15" customHeight="1" x14ac:dyDescent="0.2">
      <c r="A132" s="6"/>
      <c r="B132" s="28"/>
      <c r="C132" s="591"/>
      <c r="D132" s="26"/>
      <c r="E132" s="592"/>
      <c r="F132" s="24"/>
      <c r="G132" s="595"/>
      <c r="H132" s="23"/>
      <c r="I132" s="595"/>
      <c r="J132" s="21" t="s">
        <v>509</v>
      </c>
      <c r="K132" s="261"/>
    </row>
    <row r="133" spans="1:11" ht="15" customHeight="1" x14ac:dyDescent="0.2">
      <c r="B133" s="585">
        <v>1</v>
      </c>
      <c r="C133" s="266" t="s">
        <v>113</v>
      </c>
      <c r="D133" s="818"/>
      <c r="E133" s="819"/>
      <c r="F133" s="269"/>
      <c r="G133" s="589" t="s">
        <v>88</v>
      </c>
      <c r="H133" s="355">
        <v>0.05</v>
      </c>
      <c r="I133" s="589" t="s">
        <v>91</v>
      </c>
      <c r="J133" s="270">
        <f t="shared" ref="J133:J143" si="6">ROUND(F133*H133,0)</f>
        <v>0</v>
      </c>
      <c r="K133" s="261" t="s">
        <v>101</v>
      </c>
    </row>
    <row r="134" spans="1:11" ht="15" customHeight="1" x14ac:dyDescent="0.2">
      <c r="B134" s="585">
        <v>2</v>
      </c>
      <c r="C134" s="266" t="s">
        <v>112</v>
      </c>
      <c r="D134" s="818"/>
      <c r="E134" s="819"/>
      <c r="F134" s="269"/>
      <c r="G134" s="589" t="s">
        <v>88</v>
      </c>
      <c r="H134" s="355">
        <v>5.1999999999999998E-2</v>
      </c>
      <c r="I134" s="589" t="s">
        <v>91</v>
      </c>
      <c r="J134" s="270">
        <f t="shared" si="6"/>
        <v>0</v>
      </c>
      <c r="K134" s="261" t="s">
        <v>99</v>
      </c>
    </row>
    <row r="135" spans="1:11" ht="15" customHeight="1" x14ac:dyDescent="0.2">
      <c r="B135" s="585">
        <v>3</v>
      </c>
      <c r="C135" s="266" t="s">
        <v>102</v>
      </c>
      <c r="D135" s="818"/>
      <c r="E135" s="819"/>
      <c r="F135" s="269"/>
      <c r="G135" s="589" t="s">
        <v>88</v>
      </c>
      <c r="H135" s="355">
        <v>0.09</v>
      </c>
      <c r="I135" s="589" t="s">
        <v>91</v>
      </c>
      <c r="J135" s="270">
        <f t="shared" si="6"/>
        <v>0</v>
      </c>
      <c r="K135" s="261" t="s">
        <v>97</v>
      </c>
    </row>
    <row r="136" spans="1:11" ht="15" customHeight="1" x14ac:dyDescent="0.2">
      <c r="B136" s="585">
        <v>4</v>
      </c>
      <c r="C136" s="266" t="s">
        <v>100</v>
      </c>
      <c r="D136" s="818"/>
      <c r="E136" s="819"/>
      <c r="F136" s="269"/>
      <c r="G136" s="589" t="s">
        <v>88</v>
      </c>
      <c r="H136" s="355">
        <v>0.11799999999999999</v>
      </c>
      <c r="I136" s="589" t="s">
        <v>91</v>
      </c>
      <c r="J136" s="270">
        <f t="shared" si="6"/>
        <v>0</v>
      </c>
      <c r="K136" s="261" t="s">
        <v>95</v>
      </c>
    </row>
    <row r="137" spans="1:11" ht="15" customHeight="1" x14ac:dyDescent="0.2">
      <c r="B137" s="585">
        <v>5</v>
      </c>
      <c r="C137" s="268" t="s">
        <v>98</v>
      </c>
      <c r="D137" s="818"/>
      <c r="E137" s="819"/>
      <c r="F137" s="269"/>
      <c r="G137" s="589" t="s">
        <v>88</v>
      </c>
      <c r="H137" s="355">
        <v>0.17799999999999999</v>
      </c>
      <c r="I137" s="589" t="s">
        <v>91</v>
      </c>
      <c r="J137" s="270">
        <f t="shared" si="6"/>
        <v>0</v>
      </c>
      <c r="K137" s="261" t="s">
        <v>93</v>
      </c>
    </row>
    <row r="138" spans="1:11" ht="15" customHeight="1" x14ac:dyDescent="0.2">
      <c r="B138" s="585">
        <v>6</v>
      </c>
      <c r="C138" s="268" t="s">
        <v>96</v>
      </c>
      <c r="D138" s="818"/>
      <c r="E138" s="819"/>
      <c r="F138" s="269"/>
      <c r="G138" s="589" t="s">
        <v>88</v>
      </c>
      <c r="H138" s="355">
        <v>0.21199999999999999</v>
      </c>
      <c r="I138" s="589" t="s">
        <v>91</v>
      </c>
      <c r="J138" s="270">
        <f t="shared" si="6"/>
        <v>0</v>
      </c>
      <c r="K138" s="261" t="s">
        <v>90</v>
      </c>
    </row>
    <row r="139" spans="1:11" ht="15" customHeight="1" x14ac:dyDescent="0.2">
      <c r="B139" s="585">
        <v>7</v>
      </c>
      <c r="C139" s="268" t="s">
        <v>94</v>
      </c>
      <c r="D139" s="818"/>
      <c r="E139" s="819"/>
      <c r="F139" s="269"/>
      <c r="G139" s="589" t="s">
        <v>88</v>
      </c>
      <c r="H139" s="355">
        <v>0.24299999999999999</v>
      </c>
      <c r="I139" s="589" t="s">
        <v>91</v>
      </c>
      <c r="J139" s="270">
        <f t="shared" si="6"/>
        <v>0</v>
      </c>
      <c r="K139" s="261" t="s">
        <v>111</v>
      </c>
    </row>
    <row r="140" spans="1:11" ht="15" customHeight="1" x14ac:dyDescent="0.2">
      <c r="B140" s="585">
        <v>8</v>
      </c>
      <c r="C140" s="268" t="s">
        <v>92</v>
      </c>
      <c r="D140" s="818"/>
      <c r="E140" s="819"/>
      <c r="F140" s="269"/>
      <c r="G140" s="589" t="s">
        <v>88</v>
      </c>
      <c r="H140" s="355">
        <v>0.26700000000000002</v>
      </c>
      <c r="I140" s="589" t="s">
        <v>91</v>
      </c>
      <c r="J140" s="270">
        <f t="shared" si="6"/>
        <v>0</v>
      </c>
      <c r="K140" s="261" t="s">
        <v>110</v>
      </c>
    </row>
    <row r="141" spans="1:11" ht="15" customHeight="1" x14ac:dyDescent="0.2">
      <c r="B141" s="585">
        <v>9</v>
      </c>
      <c r="C141" s="268" t="s">
        <v>465</v>
      </c>
      <c r="D141" s="818"/>
      <c r="E141" s="819"/>
      <c r="F141" s="269"/>
      <c r="G141" s="589" t="s">
        <v>88</v>
      </c>
      <c r="H141" s="355">
        <v>0.29899999999999999</v>
      </c>
      <c r="I141" s="589" t="s">
        <v>91</v>
      </c>
      <c r="J141" s="270">
        <f t="shared" si="6"/>
        <v>0</v>
      </c>
      <c r="K141" s="261" t="s">
        <v>109</v>
      </c>
    </row>
    <row r="142" spans="1:11" ht="15" customHeight="1" x14ac:dyDescent="0.2">
      <c r="B142" s="585">
        <v>10</v>
      </c>
      <c r="C142" s="268" t="s">
        <v>485</v>
      </c>
      <c r="D142" s="818"/>
      <c r="E142" s="819"/>
      <c r="F142" s="269"/>
      <c r="G142" s="589" t="s">
        <v>88</v>
      </c>
      <c r="H142" s="355">
        <v>0.32400000000000001</v>
      </c>
      <c r="I142" s="589" t="s">
        <v>91</v>
      </c>
      <c r="J142" s="270">
        <f t="shared" si="6"/>
        <v>0</v>
      </c>
      <c r="K142" s="261" t="s">
        <v>121</v>
      </c>
    </row>
    <row r="143" spans="1:11" ht="15" customHeight="1" x14ac:dyDescent="0.2">
      <c r="B143" s="585">
        <v>11</v>
      </c>
      <c r="C143" s="268" t="s">
        <v>525</v>
      </c>
      <c r="D143" s="818"/>
      <c r="E143" s="819"/>
      <c r="F143" s="269"/>
      <c r="G143" s="589" t="s">
        <v>88</v>
      </c>
      <c r="H143" s="355">
        <v>0.35199999999999998</v>
      </c>
      <c r="I143" s="589" t="s">
        <v>91</v>
      </c>
      <c r="J143" s="270">
        <f t="shared" si="6"/>
        <v>0</v>
      </c>
      <c r="K143" s="261" t="s">
        <v>120</v>
      </c>
    </row>
    <row r="144" spans="1:11" ht="15" customHeight="1" thickBot="1" x14ac:dyDescent="0.25">
      <c r="B144" s="584">
        <v>12</v>
      </c>
      <c r="C144" s="268" t="s">
        <v>565</v>
      </c>
      <c r="D144" s="818"/>
      <c r="E144" s="819"/>
      <c r="F144" s="269"/>
      <c r="G144" s="589" t="s">
        <v>88</v>
      </c>
      <c r="H144" s="355">
        <v>0.379</v>
      </c>
      <c r="I144" s="589" t="s">
        <v>91</v>
      </c>
      <c r="J144" s="270">
        <f>ROUND(F144*H144,0)</f>
        <v>0</v>
      </c>
      <c r="K144" s="261" t="s">
        <v>119</v>
      </c>
    </row>
    <row r="145" spans="2:11" ht="15" customHeight="1" x14ac:dyDescent="0.2">
      <c r="B145" s="12"/>
      <c r="C145" s="13"/>
      <c r="D145" s="12"/>
      <c r="E145" s="12"/>
      <c r="F145" s="11"/>
      <c r="G145" s="598"/>
      <c r="H145" s="800" t="s">
        <v>1303</v>
      </c>
      <c r="I145" s="801"/>
      <c r="J145" s="9"/>
      <c r="K145" s="261"/>
    </row>
    <row r="146" spans="2:11" ht="15" customHeight="1" thickBot="1" x14ac:dyDescent="0.25">
      <c r="B146" s="261"/>
      <c r="C146" s="261"/>
      <c r="D146" s="261"/>
      <c r="E146" s="261"/>
      <c r="F146" s="10"/>
      <c r="G146" s="261"/>
      <c r="H146" s="802" t="s">
        <v>89</v>
      </c>
      <c r="I146" s="803"/>
      <c r="J146" s="8">
        <f>SUM(J133:J144)</f>
        <v>0</v>
      </c>
      <c r="K146" s="261" t="s">
        <v>704</v>
      </c>
    </row>
    <row r="147" spans="2:11" ht="15.75" customHeight="1" thickBot="1" x14ac:dyDescent="0.25">
      <c r="K147" s="261"/>
    </row>
    <row r="148" spans="2:11" ht="15" customHeight="1" x14ac:dyDescent="0.2">
      <c r="G148" s="4"/>
      <c r="H148" s="796" t="s">
        <v>705</v>
      </c>
      <c r="I148" s="797"/>
      <c r="J148" s="9"/>
      <c r="K148" s="261"/>
    </row>
    <row r="149" spans="2:11" ht="15" customHeight="1" thickBot="1" x14ac:dyDescent="0.25">
      <c r="H149" s="798" t="s">
        <v>228</v>
      </c>
      <c r="I149" s="799"/>
      <c r="J149" s="8" t="e">
        <f>'●農業行政費(1)'!K9+'●農業行政費(1)'!K17+'●農業行政費(1)'!K25+'●農業行政費(1)'!K35+'●農業行政費(1)'!K43+'●農業行政費(1)'!K53+'●農業行政費(1)'!K61+'●農業行政費(1)'!K69+'●農業行政費(1)'!K79+'●農業行政費(1)'!K88+'●農業行政費(1)'!K96+J17+J39+J57+J79+J97+J127+J146</f>
        <v>#DIV/0!</v>
      </c>
      <c r="K149" s="261" t="s">
        <v>26</v>
      </c>
    </row>
  </sheetData>
  <customSheetViews>
    <customSheetView guid="{C4E6220D-41C8-40B2-AF0A-6EEC54FEFC3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
      <headerFooter alignWithMargins="0"/>
    </customSheetView>
    <customSheetView guid="{67812C5A-1D79-4D20-9561-724B7A7406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2"/>
      <headerFooter alignWithMargins="0"/>
    </customSheetView>
    <customSheetView guid="{C437A408-6157-48A1-8109-95F4DC2109C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3"/>
      <headerFooter alignWithMargins="0"/>
    </customSheetView>
    <customSheetView guid="{A9FD053A-4046-4DCB-BFF9-69FBE35E214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4"/>
      <headerFooter alignWithMargins="0"/>
    </customSheetView>
    <customSheetView guid="{8D42FC69-A302-4509-9149-10B34FBDD5F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5"/>
      <headerFooter alignWithMargins="0"/>
    </customSheetView>
    <customSheetView guid="{ABA71FD7-2F20-4D89-9682-086673B2D428}" showPageBreaks="1" showGridLines="0" printArea="1" view="pageBreakPreview">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6"/>
      <headerFooter alignWithMargins="0"/>
    </customSheetView>
    <customSheetView guid="{28B27DAA-D495-4FE0-A4B0-318BBC5296C8}"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7"/>
      <headerFooter alignWithMargins="0"/>
    </customSheetView>
    <customSheetView guid="{E39192D6-5293-4E96-A0BA-1064052293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8"/>
      <headerFooter alignWithMargins="0"/>
    </customSheetView>
    <customSheetView guid="{B0D27BBA-DB06-47F7-8459-5413A1184B9F}"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9"/>
      <headerFooter alignWithMargins="0"/>
    </customSheetView>
  </customSheetViews>
  <mergeCells count="87">
    <mergeCell ref="H16:I16"/>
    <mergeCell ref="D12:E12"/>
    <mergeCell ref="D15:E15"/>
    <mergeCell ref="B3:C3"/>
    <mergeCell ref="D3:E3"/>
    <mergeCell ref="D5:E5"/>
    <mergeCell ref="D6:E6"/>
    <mergeCell ref="D7:E7"/>
    <mergeCell ref="D8:E8"/>
    <mergeCell ref="D13:E13"/>
    <mergeCell ref="D9:E9"/>
    <mergeCell ref="D10:E10"/>
    <mergeCell ref="D11:E11"/>
    <mergeCell ref="D14:E14"/>
    <mergeCell ref="H39:I39"/>
    <mergeCell ref="D35:E35"/>
    <mergeCell ref="D24:E24"/>
    <mergeCell ref="D25:E25"/>
    <mergeCell ref="D26:E26"/>
    <mergeCell ref="D27:E27"/>
    <mergeCell ref="D28:E28"/>
    <mergeCell ref="D29:E29"/>
    <mergeCell ref="H17:I17"/>
    <mergeCell ref="H38:I38"/>
    <mergeCell ref="D37:E37"/>
    <mergeCell ref="B21:C21"/>
    <mergeCell ref="D21:E21"/>
    <mergeCell ref="D23:E23"/>
    <mergeCell ref="B43:C43"/>
    <mergeCell ref="D43:E43"/>
    <mergeCell ref="D30:E30"/>
    <mergeCell ref="D31:E31"/>
    <mergeCell ref="D32:E32"/>
    <mergeCell ref="D33:E33"/>
    <mergeCell ref="D34:E34"/>
    <mergeCell ref="D36:E36"/>
    <mergeCell ref="H56:I56"/>
    <mergeCell ref="H57:I57"/>
    <mergeCell ref="B61:C61"/>
    <mergeCell ref="D61:E61"/>
    <mergeCell ref="H78:I78"/>
    <mergeCell ref="H79:I79"/>
    <mergeCell ref="B83:C83"/>
    <mergeCell ref="D83:E83"/>
    <mergeCell ref="H104:I104"/>
    <mergeCell ref="H105:I105"/>
    <mergeCell ref="B109:C109"/>
    <mergeCell ref="D109:E109"/>
    <mergeCell ref="H96:I96"/>
    <mergeCell ref="H97:I97"/>
    <mergeCell ref="B101:C101"/>
    <mergeCell ref="D101:E101"/>
    <mergeCell ref="D103:E103"/>
    <mergeCell ref="B131:C131"/>
    <mergeCell ref="D124:E124"/>
    <mergeCell ref="D123:E123"/>
    <mergeCell ref="D115:E115"/>
    <mergeCell ref="D118:E118"/>
    <mergeCell ref="D125:E125"/>
    <mergeCell ref="D131:E131"/>
    <mergeCell ref="D119:E119"/>
    <mergeCell ref="D120:E120"/>
    <mergeCell ref="D121:E121"/>
    <mergeCell ref="D122:E122"/>
    <mergeCell ref="D111:E111"/>
    <mergeCell ref="D116:E116"/>
    <mergeCell ref="D117:E117"/>
    <mergeCell ref="B112:C114"/>
    <mergeCell ref="D112:E114"/>
    <mergeCell ref="H149:I149"/>
    <mergeCell ref="D144:E144"/>
    <mergeCell ref="D137:E137"/>
    <mergeCell ref="D138:E138"/>
    <mergeCell ref="H145:I145"/>
    <mergeCell ref="D141:E141"/>
    <mergeCell ref="H148:I148"/>
    <mergeCell ref="H146:I146"/>
    <mergeCell ref="D140:E140"/>
    <mergeCell ref="D143:E143"/>
    <mergeCell ref="D142:E142"/>
    <mergeCell ref="H126:I126"/>
    <mergeCell ref="H127:I127"/>
    <mergeCell ref="D135:E135"/>
    <mergeCell ref="D136:E136"/>
    <mergeCell ref="D139:E139"/>
    <mergeCell ref="D133:E133"/>
    <mergeCell ref="D134:E134"/>
  </mergeCells>
  <phoneticPr fontId="2"/>
  <pageMargins left="0.78740157480314965" right="0.78740157480314965" top="0.76" bottom="0.98425196850393704" header="0.51181102362204722" footer="0.51181102362204722"/>
  <pageSetup paperSize="9" scale="87" orientation="portrait" r:id="rId10"/>
  <headerFooter alignWithMargins="0"/>
  <rowBreaks count="2" manualBreakCount="2">
    <brk id="58" max="11" man="1"/>
    <brk id="106"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66"/>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9" customWidth="1"/>
    <col min="2" max="2" width="5.90625" style="37" customWidth="1"/>
    <col min="3" max="3" width="7.453125" style="479" bestFit="1" customWidth="1"/>
    <col min="4" max="4" width="3" style="479" bestFit="1" customWidth="1"/>
    <col min="5" max="5" width="12" style="479" customWidth="1"/>
    <col min="6" max="6" width="11.90625" style="481" customWidth="1"/>
    <col min="7" max="7" width="2.08984375" style="479" bestFit="1" customWidth="1"/>
    <col min="8" max="8" width="11.90625" style="479" customWidth="1"/>
    <col min="9" max="9" width="2.08984375" style="479" bestFit="1" customWidth="1"/>
    <col min="10" max="10" width="11.90625" style="481" customWidth="1"/>
    <col min="11" max="11" width="3.08984375" style="479" customWidth="1"/>
    <col min="12" max="12" width="4.08984375" style="479" customWidth="1"/>
    <col min="13" max="256" width="9" style="479"/>
    <col min="257" max="257" width="3.90625" style="479" customWidth="1"/>
    <col min="258" max="258" width="5.90625" style="479" customWidth="1"/>
    <col min="259" max="259" width="7.453125" style="479" bestFit="1" customWidth="1"/>
    <col min="260" max="260" width="3" style="479" bestFit="1" customWidth="1"/>
    <col min="261" max="261" width="12" style="479" customWidth="1"/>
    <col min="262" max="262" width="11.90625" style="479" customWidth="1"/>
    <col min="263" max="263" width="2.08984375" style="479" bestFit="1" customWidth="1"/>
    <col min="264" max="264" width="11.90625" style="479" customWidth="1"/>
    <col min="265" max="265" width="2.08984375" style="479" bestFit="1" customWidth="1"/>
    <col min="266" max="266" width="11.90625" style="479" customWidth="1"/>
    <col min="267" max="267" width="3.08984375" style="479" customWidth="1"/>
    <col min="268" max="268" width="4.08984375" style="479" customWidth="1"/>
    <col min="269" max="512" width="9" style="479"/>
    <col min="513" max="513" width="3.90625" style="479" customWidth="1"/>
    <col min="514" max="514" width="5.90625" style="479" customWidth="1"/>
    <col min="515" max="515" width="7.453125" style="479" bestFit="1" customWidth="1"/>
    <col min="516" max="516" width="3" style="479" bestFit="1" customWidth="1"/>
    <col min="517" max="517" width="12" style="479" customWidth="1"/>
    <col min="518" max="518" width="11.90625" style="479" customWidth="1"/>
    <col min="519" max="519" width="2.08984375" style="479" bestFit="1" customWidth="1"/>
    <col min="520" max="520" width="11.90625" style="479" customWidth="1"/>
    <col min="521" max="521" width="2.08984375" style="479" bestFit="1" customWidth="1"/>
    <col min="522" max="522" width="11.90625" style="479" customWidth="1"/>
    <col min="523" max="523" width="3.08984375" style="479" customWidth="1"/>
    <col min="524" max="524" width="4.08984375" style="479" customWidth="1"/>
    <col min="525" max="768" width="9" style="479"/>
    <col min="769" max="769" width="3.90625" style="479" customWidth="1"/>
    <col min="770" max="770" width="5.90625" style="479" customWidth="1"/>
    <col min="771" max="771" width="7.453125" style="479" bestFit="1" customWidth="1"/>
    <col min="772" max="772" width="3" style="479" bestFit="1" customWidth="1"/>
    <col min="773" max="773" width="12" style="479" customWidth="1"/>
    <col min="774" max="774" width="11.90625" style="479" customWidth="1"/>
    <col min="775" max="775" width="2.08984375" style="479" bestFit="1" customWidth="1"/>
    <col min="776" max="776" width="11.90625" style="479" customWidth="1"/>
    <col min="777" max="777" width="2.08984375" style="479" bestFit="1" customWidth="1"/>
    <col min="778" max="778" width="11.90625" style="479" customWidth="1"/>
    <col min="779" max="779" width="3.08984375" style="479" customWidth="1"/>
    <col min="780" max="780" width="4.08984375" style="479" customWidth="1"/>
    <col min="781" max="1024" width="9" style="479"/>
    <col min="1025" max="1025" width="3.90625" style="479" customWidth="1"/>
    <col min="1026" max="1026" width="5.90625" style="479" customWidth="1"/>
    <col min="1027" max="1027" width="7.453125" style="479" bestFit="1" customWidth="1"/>
    <col min="1028" max="1028" width="3" style="479" bestFit="1" customWidth="1"/>
    <col min="1029" max="1029" width="12" style="479" customWidth="1"/>
    <col min="1030" max="1030" width="11.90625" style="479" customWidth="1"/>
    <col min="1031" max="1031" width="2.08984375" style="479" bestFit="1" customWidth="1"/>
    <col min="1032" max="1032" width="11.90625" style="479" customWidth="1"/>
    <col min="1033" max="1033" width="2.08984375" style="479" bestFit="1" customWidth="1"/>
    <col min="1034" max="1034" width="11.90625" style="479" customWidth="1"/>
    <col min="1035" max="1035" width="3.08984375" style="479" customWidth="1"/>
    <col min="1036" max="1036" width="4.08984375" style="479" customWidth="1"/>
    <col min="1037" max="1280" width="9" style="479"/>
    <col min="1281" max="1281" width="3.90625" style="479" customWidth="1"/>
    <col min="1282" max="1282" width="5.90625" style="479" customWidth="1"/>
    <col min="1283" max="1283" width="7.453125" style="479" bestFit="1" customWidth="1"/>
    <col min="1284" max="1284" width="3" style="479" bestFit="1" customWidth="1"/>
    <col min="1285" max="1285" width="12" style="479" customWidth="1"/>
    <col min="1286" max="1286" width="11.90625" style="479" customWidth="1"/>
    <col min="1287" max="1287" width="2.08984375" style="479" bestFit="1" customWidth="1"/>
    <col min="1288" max="1288" width="11.90625" style="479" customWidth="1"/>
    <col min="1289" max="1289" width="2.08984375" style="479" bestFit="1" customWidth="1"/>
    <col min="1290" max="1290" width="11.90625" style="479" customWidth="1"/>
    <col min="1291" max="1291" width="3.08984375" style="479" customWidth="1"/>
    <col min="1292" max="1292" width="4.08984375" style="479" customWidth="1"/>
    <col min="1293" max="1536" width="9" style="479"/>
    <col min="1537" max="1537" width="3.90625" style="479" customWidth="1"/>
    <col min="1538" max="1538" width="5.90625" style="479" customWidth="1"/>
    <col min="1539" max="1539" width="7.453125" style="479" bestFit="1" customWidth="1"/>
    <col min="1540" max="1540" width="3" style="479" bestFit="1" customWidth="1"/>
    <col min="1541" max="1541" width="12" style="479" customWidth="1"/>
    <col min="1542" max="1542" width="11.90625" style="479" customWidth="1"/>
    <col min="1543" max="1543" width="2.08984375" style="479" bestFit="1" customWidth="1"/>
    <col min="1544" max="1544" width="11.90625" style="479" customWidth="1"/>
    <col min="1545" max="1545" width="2.08984375" style="479" bestFit="1" customWidth="1"/>
    <col min="1546" max="1546" width="11.90625" style="479" customWidth="1"/>
    <col min="1547" max="1547" width="3.08984375" style="479" customWidth="1"/>
    <col min="1548" max="1548" width="4.08984375" style="479" customWidth="1"/>
    <col min="1549" max="1792" width="9" style="479"/>
    <col min="1793" max="1793" width="3.90625" style="479" customWidth="1"/>
    <col min="1794" max="1794" width="5.90625" style="479" customWidth="1"/>
    <col min="1795" max="1795" width="7.453125" style="479" bestFit="1" customWidth="1"/>
    <col min="1796" max="1796" width="3" style="479" bestFit="1" customWidth="1"/>
    <col min="1797" max="1797" width="12" style="479" customWidth="1"/>
    <col min="1798" max="1798" width="11.90625" style="479" customWidth="1"/>
    <col min="1799" max="1799" width="2.08984375" style="479" bestFit="1" customWidth="1"/>
    <col min="1800" max="1800" width="11.90625" style="479" customWidth="1"/>
    <col min="1801" max="1801" width="2.08984375" style="479" bestFit="1" customWidth="1"/>
    <col min="1802" max="1802" width="11.90625" style="479" customWidth="1"/>
    <col min="1803" max="1803" width="3.08984375" style="479" customWidth="1"/>
    <col min="1804" max="1804" width="4.08984375" style="479" customWidth="1"/>
    <col min="1805" max="2048" width="9" style="479"/>
    <col min="2049" max="2049" width="3.90625" style="479" customWidth="1"/>
    <col min="2050" max="2050" width="5.90625" style="479" customWidth="1"/>
    <col min="2051" max="2051" width="7.453125" style="479" bestFit="1" customWidth="1"/>
    <col min="2052" max="2052" width="3" style="479" bestFit="1" customWidth="1"/>
    <col min="2053" max="2053" width="12" style="479" customWidth="1"/>
    <col min="2054" max="2054" width="11.90625" style="479" customWidth="1"/>
    <col min="2055" max="2055" width="2.08984375" style="479" bestFit="1" customWidth="1"/>
    <col min="2056" max="2056" width="11.90625" style="479" customWidth="1"/>
    <col min="2057" max="2057" width="2.08984375" style="479" bestFit="1" customWidth="1"/>
    <col min="2058" max="2058" width="11.90625" style="479" customWidth="1"/>
    <col min="2059" max="2059" width="3.08984375" style="479" customWidth="1"/>
    <col min="2060" max="2060" width="4.08984375" style="479" customWidth="1"/>
    <col min="2061" max="2304" width="9" style="479"/>
    <col min="2305" max="2305" width="3.90625" style="479" customWidth="1"/>
    <col min="2306" max="2306" width="5.90625" style="479" customWidth="1"/>
    <col min="2307" max="2307" width="7.453125" style="479" bestFit="1" customWidth="1"/>
    <col min="2308" max="2308" width="3" style="479" bestFit="1" customWidth="1"/>
    <col min="2309" max="2309" width="12" style="479" customWidth="1"/>
    <col min="2310" max="2310" width="11.90625" style="479" customWidth="1"/>
    <col min="2311" max="2311" width="2.08984375" style="479" bestFit="1" customWidth="1"/>
    <col min="2312" max="2312" width="11.90625" style="479" customWidth="1"/>
    <col min="2313" max="2313" width="2.08984375" style="479" bestFit="1" customWidth="1"/>
    <col min="2314" max="2314" width="11.90625" style="479" customWidth="1"/>
    <col min="2315" max="2315" width="3.08984375" style="479" customWidth="1"/>
    <col min="2316" max="2316" width="4.08984375" style="479" customWidth="1"/>
    <col min="2317" max="2560" width="9" style="479"/>
    <col min="2561" max="2561" width="3.90625" style="479" customWidth="1"/>
    <col min="2562" max="2562" width="5.90625" style="479" customWidth="1"/>
    <col min="2563" max="2563" width="7.453125" style="479" bestFit="1" customWidth="1"/>
    <col min="2564" max="2564" width="3" style="479" bestFit="1" customWidth="1"/>
    <col min="2565" max="2565" width="12" style="479" customWidth="1"/>
    <col min="2566" max="2566" width="11.90625" style="479" customWidth="1"/>
    <col min="2567" max="2567" width="2.08984375" style="479" bestFit="1" customWidth="1"/>
    <col min="2568" max="2568" width="11.90625" style="479" customWidth="1"/>
    <col min="2569" max="2569" width="2.08984375" style="479" bestFit="1" customWidth="1"/>
    <col min="2570" max="2570" width="11.90625" style="479" customWidth="1"/>
    <col min="2571" max="2571" width="3.08984375" style="479" customWidth="1"/>
    <col min="2572" max="2572" width="4.08984375" style="479" customWidth="1"/>
    <col min="2573" max="2816" width="9" style="479"/>
    <col min="2817" max="2817" width="3.90625" style="479" customWidth="1"/>
    <col min="2818" max="2818" width="5.90625" style="479" customWidth="1"/>
    <col min="2819" max="2819" width="7.453125" style="479" bestFit="1" customWidth="1"/>
    <col min="2820" max="2820" width="3" style="479" bestFit="1" customWidth="1"/>
    <col min="2821" max="2821" width="12" style="479" customWidth="1"/>
    <col min="2822" max="2822" width="11.90625" style="479" customWidth="1"/>
    <col min="2823" max="2823" width="2.08984375" style="479" bestFit="1" customWidth="1"/>
    <col min="2824" max="2824" width="11.90625" style="479" customWidth="1"/>
    <col min="2825" max="2825" width="2.08984375" style="479" bestFit="1" customWidth="1"/>
    <col min="2826" max="2826" width="11.90625" style="479" customWidth="1"/>
    <col min="2827" max="2827" width="3.08984375" style="479" customWidth="1"/>
    <col min="2828" max="2828" width="4.08984375" style="479" customWidth="1"/>
    <col min="2829" max="3072" width="9" style="479"/>
    <col min="3073" max="3073" width="3.90625" style="479" customWidth="1"/>
    <col min="3074" max="3074" width="5.90625" style="479" customWidth="1"/>
    <col min="3075" max="3075" width="7.453125" style="479" bestFit="1" customWidth="1"/>
    <col min="3076" max="3076" width="3" style="479" bestFit="1" customWidth="1"/>
    <col min="3077" max="3077" width="12" style="479" customWidth="1"/>
    <col min="3078" max="3078" width="11.90625" style="479" customWidth="1"/>
    <col min="3079" max="3079" width="2.08984375" style="479" bestFit="1" customWidth="1"/>
    <col min="3080" max="3080" width="11.90625" style="479" customWidth="1"/>
    <col min="3081" max="3081" width="2.08984375" style="479" bestFit="1" customWidth="1"/>
    <col min="3082" max="3082" width="11.90625" style="479" customWidth="1"/>
    <col min="3083" max="3083" width="3.08984375" style="479" customWidth="1"/>
    <col min="3084" max="3084" width="4.08984375" style="479" customWidth="1"/>
    <col min="3085" max="3328" width="9" style="479"/>
    <col min="3329" max="3329" width="3.90625" style="479" customWidth="1"/>
    <col min="3330" max="3330" width="5.90625" style="479" customWidth="1"/>
    <col min="3331" max="3331" width="7.453125" style="479" bestFit="1" customWidth="1"/>
    <col min="3332" max="3332" width="3" style="479" bestFit="1" customWidth="1"/>
    <col min="3333" max="3333" width="12" style="479" customWidth="1"/>
    <col min="3334" max="3334" width="11.90625" style="479" customWidth="1"/>
    <col min="3335" max="3335" width="2.08984375" style="479" bestFit="1" customWidth="1"/>
    <col min="3336" max="3336" width="11.90625" style="479" customWidth="1"/>
    <col min="3337" max="3337" width="2.08984375" style="479" bestFit="1" customWidth="1"/>
    <col min="3338" max="3338" width="11.90625" style="479" customWidth="1"/>
    <col min="3339" max="3339" width="3.08984375" style="479" customWidth="1"/>
    <col min="3340" max="3340" width="4.08984375" style="479" customWidth="1"/>
    <col min="3341" max="3584" width="9" style="479"/>
    <col min="3585" max="3585" width="3.90625" style="479" customWidth="1"/>
    <col min="3586" max="3586" width="5.90625" style="479" customWidth="1"/>
    <col min="3587" max="3587" width="7.453125" style="479" bestFit="1" customWidth="1"/>
    <col min="3588" max="3588" width="3" style="479" bestFit="1" customWidth="1"/>
    <col min="3589" max="3589" width="12" style="479" customWidth="1"/>
    <col min="3590" max="3590" width="11.90625" style="479" customWidth="1"/>
    <col min="3591" max="3591" width="2.08984375" style="479" bestFit="1" customWidth="1"/>
    <col min="3592" max="3592" width="11.90625" style="479" customWidth="1"/>
    <col min="3593" max="3593" width="2.08984375" style="479" bestFit="1" customWidth="1"/>
    <col min="3594" max="3594" width="11.90625" style="479" customWidth="1"/>
    <col min="3595" max="3595" width="3.08984375" style="479" customWidth="1"/>
    <col min="3596" max="3596" width="4.08984375" style="479" customWidth="1"/>
    <col min="3597" max="3840" width="9" style="479"/>
    <col min="3841" max="3841" width="3.90625" style="479" customWidth="1"/>
    <col min="3842" max="3842" width="5.90625" style="479" customWidth="1"/>
    <col min="3843" max="3843" width="7.453125" style="479" bestFit="1" customWidth="1"/>
    <col min="3844" max="3844" width="3" style="479" bestFit="1" customWidth="1"/>
    <col min="3845" max="3845" width="12" style="479" customWidth="1"/>
    <col min="3846" max="3846" width="11.90625" style="479" customWidth="1"/>
    <col min="3847" max="3847" width="2.08984375" style="479" bestFit="1" customWidth="1"/>
    <col min="3848" max="3848" width="11.90625" style="479" customWidth="1"/>
    <col min="3849" max="3849" width="2.08984375" style="479" bestFit="1" customWidth="1"/>
    <col min="3850" max="3850" width="11.90625" style="479" customWidth="1"/>
    <col min="3851" max="3851" width="3.08984375" style="479" customWidth="1"/>
    <col min="3852" max="3852" width="4.08984375" style="479" customWidth="1"/>
    <col min="3853" max="4096" width="9" style="479"/>
    <col min="4097" max="4097" width="3.90625" style="479" customWidth="1"/>
    <col min="4098" max="4098" width="5.90625" style="479" customWidth="1"/>
    <col min="4099" max="4099" width="7.453125" style="479" bestFit="1" customWidth="1"/>
    <col min="4100" max="4100" width="3" style="479" bestFit="1" customWidth="1"/>
    <col min="4101" max="4101" width="12" style="479" customWidth="1"/>
    <col min="4102" max="4102" width="11.90625" style="479" customWidth="1"/>
    <col min="4103" max="4103" width="2.08984375" style="479" bestFit="1" customWidth="1"/>
    <col min="4104" max="4104" width="11.90625" style="479" customWidth="1"/>
    <col min="4105" max="4105" width="2.08984375" style="479" bestFit="1" customWidth="1"/>
    <col min="4106" max="4106" width="11.90625" style="479" customWidth="1"/>
    <col min="4107" max="4107" width="3.08984375" style="479" customWidth="1"/>
    <col min="4108" max="4108" width="4.08984375" style="479" customWidth="1"/>
    <col min="4109" max="4352" width="9" style="479"/>
    <col min="4353" max="4353" width="3.90625" style="479" customWidth="1"/>
    <col min="4354" max="4354" width="5.90625" style="479" customWidth="1"/>
    <col min="4355" max="4355" width="7.453125" style="479" bestFit="1" customWidth="1"/>
    <col min="4356" max="4356" width="3" style="479" bestFit="1" customWidth="1"/>
    <col min="4357" max="4357" width="12" style="479" customWidth="1"/>
    <col min="4358" max="4358" width="11.90625" style="479" customWidth="1"/>
    <col min="4359" max="4359" width="2.08984375" style="479" bestFit="1" customWidth="1"/>
    <col min="4360" max="4360" width="11.90625" style="479" customWidth="1"/>
    <col min="4361" max="4361" width="2.08984375" style="479" bestFit="1" customWidth="1"/>
    <col min="4362" max="4362" width="11.90625" style="479" customWidth="1"/>
    <col min="4363" max="4363" width="3.08984375" style="479" customWidth="1"/>
    <col min="4364" max="4364" width="4.08984375" style="479" customWidth="1"/>
    <col min="4365" max="4608" width="9" style="479"/>
    <col min="4609" max="4609" width="3.90625" style="479" customWidth="1"/>
    <col min="4610" max="4610" width="5.90625" style="479" customWidth="1"/>
    <col min="4611" max="4611" width="7.453125" style="479" bestFit="1" customWidth="1"/>
    <col min="4612" max="4612" width="3" style="479" bestFit="1" customWidth="1"/>
    <col min="4613" max="4613" width="12" style="479" customWidth="1"/>
    <col min="4614" max="4614" width="11.90625" style="479" customWidth="1"/>
    <col min="4615" max="4615" width="2.08984375" style="479" bestFit="1" customWidth="1"/>
    <col min="4616" max="4616" width="11.90625" style="479" customWidth="1"/>
    <col min="4617" max="4617" width="2.08984375" style="479" bestFit="1" customWidth="1"/>
    <col min="4618" max="4618" width="11.90625" style="479" customWidth="1"/>
    <col min="4619" max="4619" width="3.08984375" style="479" customWidth="1"/>
    <col min="4620" max="4620" width="4.08984375" style="479" customWidth="1"/>
    <col min="4621" max="4864" width="9" style="479"/>
    <col min="4865" max="4865" width="3.90625" style="479" customWidth="1"/>
    <col min="4866" max="4866" width="5.90625" style="479" customWidth="1"/>
    <col min="4867" max="4867" width="7.453125" style="479" bestFit="1" customWidth="1"/>
    <col min="4868" max="4868" width="3" style="479" bestFit="1" customWidth="1"/>
    <col min="4869" max="4869" width="12" style="479" customWidth="1"/>
    <col min="4870" max="4870" width="11.90625" style="479" customWidth="1"/>
    <col min="4871" max="4871" width="2.08984375" style="479" bestFit="1" customWidth="1"/>
    <col min="4872" max="4872" width="11.90625" style="479" customWidth="1"/>
    <col min="4873" max="4873" width="2.08984375" style="479" bestFit="1" customWidth="1"/>
    <col min="4874" max="4874" width="11.90625" style="479" customWidth="1"/>
    <col min="4875" max="4875" width="3.08984375" style="479" customWidth="1"/>
    <col min="4876" max="4876" width="4.08984375" style="479" customWidth="1"/>
    <col min="4877" max="5120" width="9" style="479"/>
    <col min="5121" max="5121" width="3.90625" style="479" customWidth="1"/>
    <col min="5122" max="5122" width="5.90625" style="479" customWidth="1"/>
    <col min="5123" max="5123" width="7.453125" style="479" bestFit="1" customWidth="1"/>
    <col min="5124" max="5124" width="3" style="479" bestFit="1" customWidth="1"/>
    <col min="5125" max="5125" width="12" style="479" customWidth="1"/>
    <col min="5126" max="5126" width="11.90625" style="479" customWidth="1"/>
    <col min="5127" max="5127" width="2.08984375" style="479" bestFit="1" customWidth="1"/>
    <col min="5128" max="5128" width="11.90625" style="479" customWidth="1"/>
    <col min="5129" max="5129" width="2.08984375" style="479" bestFit="1" customWidth="1"/>
    <col min="5130" max="5130" width="11.90625" style="479" customWidth="1"/>
    <col min="5131" max="5131" width="3.08984375" style="479" customWidth="1"/>
    <col min="5132" max="5132" width="4.08984375" style="479" customWidth="1"/>
    <col min="5133" max="5376" width="9" style="479"/>
    <col min="5377" max="5377" width="3.90625" style="479" customWidth="1"/>
    <col min="5378" max="5378" width="5.90625" style="479" customWidth="1"/>
    <col min="5379" max="5379" width="7.453125" style="479" bestFit="1" customWidth="1"/>
    <col min="5380" max="5380" width="3" style="479" bestFit="1" customWidth="1"/>
    <col min="5381" max="5381" width="12" style="479" customWidth="1"/>
    <col min="5382" max="5382" width="11.90625" style="479" customWidth="1"/>
    <col min="5383" max="5383" width="2.08984375" style="479" bestFit="1" customWidth="1"/>
    <col min="5384" max="5384" width="11.90625" style="479" customWidth="1"/>
    <col min="5385" max="5385" width="2.08984375" style="479" bestFit="1" customWidth="1"/>
    <col min="5386" max="5386" width="11.90625" style="479" customWidth="1"/>
    <col min="5387" max="5387" width="3.08984375" style="479" customWidth="1"/>
    <col min="5388" max="5388" width="4.08984375" style="479" customWidth="1"/>
    <col min="5389" max="5632" width="9" style="479"/>
    <col min="5633" max="5633" width="3.90625" style="479" customWidth="1"/>
    <col min="5634" max="5634" width="5.90625" style="479" customWidth="1"/>
    <col min="5635" max="5635" width="7.453125" style="479" bestFit="1" customWidth="1"/>
    <col min="5636" max="5636" width="3" style="479" bestFit="1" customWidth="1"/>
    <col min="5637" max="5637" width="12" style="479" customWidth="1"/>
    <col min="5638" max="5638" width="11.90625" style="479" customWidth="1"/>
    <col min="5639" max="5639" width="2.08984375" style="479" bestFit="1" customWidth="1"/>
    <col min="5640" max="5640" width="11.90625" style="479" customWidth="1"/>
    <col min="5641" max="5641" width="2.08984375" style="479" bestFit="1" customWidth="1"/>
    <col min="5642" max="5642" width="11.90625" style="479" customWidth="1"/>
    <col min="5643" max="5643" width="3.08984375" style="479" customWidth="1"/>
    <col min="5644" max="5644" width="4.08984375" style="479" customWidth="1"/>
    <col min="5645" max="5888" width="9" style="479"/>
    <col min="5889" max="5889" width="3.90625" style="479" customWidth="1"/>
    <col min="5890" max="5890" width="5.90625" style="479" customWidth="1"/>
    <col min="5891" max="5891" width="7.453125" style="479" bestFit="1" customWidth="1"/>
    <col min="5892" max="5892" width="3" style="479" bestFit="1" customWidth="1"/>
    <col min="5893" max="5893" width="12" style="479" customWidth="1"/>
    <col min="5894" max="5894" width="11.90625" style="479" customWidth="1"/>
    <col min="5895" max="5895" width="2.08984375" style="479" bestFit="1" customWidth="1"/>
    <col min="5896" max="5896" width="11.90625" style="479" customWidth="1"/>
    <col min="5897" max="5897" width="2.08984375" style="479" bestFit="1" customWidth="1"/>
    <col min="5898" max="5898" width="11.90625" style="479" customWidth="1"/>
    <col min="5899" max="5899" width="3.08984375" style="479" customWidth="1"/>
    <col min="5900" max="5900" width="4.08984375" style="479" customWidth="1"/>
    <col min="5901" max="6144" width="9" style="479"/>
    <col min="6145" max="6145" width="3.90625" style="479" customWidth="1"/>
    <col min="6146" max="6146" width="5.90625" style="479" customWidth="1"/>
    <col min="6147" max="6147" width="7.453125" style="479" bestFit="1" customWidth="1"/>
    <col min="6148" max="6148" width="3" style="479" bestFit="1" customWidth="1"/>
    <col min="6149" max="6149" width="12" style="479" customWidth="1"/>
    <col min="6150" max="6150" width="11.90625" style="479" customWidth="1"/>
    <col min="6151" max="6151" width="2.08984375" style="479" bestFit="1" customWidth="1"/>
    <col min="6152" max="6152" width="11.90625" style="479" customWidth="1"/>
    <col min="6153" max="6153" width="2.08984375" style="479" bestFit="1" customWidth="1"/>
    <col min="6154" max="6154" width="11.90625" style="479" customWidth="1"/>
    <col min="6155" max="6155" width="3.08984375" style="479" customWidth="1"/>
    <col min="6156" max="6156" width="4.08984375" style="479" customWidth="1"/>
    <col min="6157" max="6400" width="9" style="479"/>
    <col min="6401" max="6401" width="3.90625" style="479" customWidth="1"/>
    <col min="6402" max="6402" width="5.90625" style="479" customWidth="1"/>
    <col min="6403" max="6403" width="7.453125" style="479" bestFit="1" customWidth="1"/>
    <col min="6404" max="6404" width="3" style="479" bestFit="1" customWidth="1"/>
    <col min="6405" max="6405" width="12" style="479" customWidth="1"/>
    <col min="6406" max="6406" width="11.90625" style="479" customWidth="1"/>
    <col min="6407" max="6407" width="2.08984375" style="479" bestFit="1" customWidth="1"/>
    <col min="6408" max="6408" width="11.90625" style="479" customWidth="1"/>
    <col min="6409" max="6409" width="2.08984375" style="479" bestFit="1" customWidth="1"/>
    <col min="6410" max="6410" width="11.90625" style="479" customWidth="1"/>
    <col min="6411" max="6411" width="3.08984375" style="479" customWidth="1"/>
    <col min="6412" max="6412" width="4.08984375" style="479" customWidth="1"/>
    <col min="6413" max="6656" width="9" style="479"/>
    <col min="6657" max="6657" width="3.90625" style="479" customWidth="1"/>
    <col min="6658" max="6658" width="5.90625" style="479" customWidth="1"/>
    <col min="6659" max="6659" width="7.453125" style="479" bestFit="1" customWidth="1"/>
    <col min="6660" max="6660" width="3" style="479" bestFit="1" customWidth="1"/>
    <col min="6661" max="6661" width="12" style="479" customWidth="1"/>
    <col min="6662" max="6662" width="11.90625" style="479" customWidth="1"/>
    <col min="6663" max="6663" width="2.08984375" style="479" bestFit="1" customWidth="1"/>
    <col min="6664" max="6664" width="11.90625" style="479" customWidth="1"/>
    <col min="6665" max="6665" width="2.08984375" style="479" bestFit="1" customWidth="1"/>
    <col min="6666" max="6666" width="11.90625" style="479" customWidth="1"/>
    <col min="6667" max="6667" width="3.08984375" style="479" customWidth="1"/>
    <col min="6668" max="6668" width="4.08984375" style="479" customWidth="1"/>
    <col min="6669" max="6912" width="9" style="479"/>
    <col min="6913" max="6913" width="3.90625" style="479" customWidth="1"/>
    <col min="6914" max="6914" width="5.90625" style="479" customWidth="1"/>
    <col min="6915" max="6915" width="7.453125" style="479" bestFit="1" customWidth="1"/>
    <col min="6916" max="6916" width="3" style="479" bestFit="1" customWidth="1"/>
    <col min="6917" max="6917" width="12" style="479" customWidth="1"/>
    <col min="6918" max="6918" width="11.90625" style="479" customWidth="1"/>
    <col min="6919" max="6919" width="2.08984375" style="479" bestFit="1" customWidth="1"/>
    <col min="6920" max="6920" width="11.90625" style="479" customWidth="1"/>
    <col min="6921" max="6921" width="2.08984375" style="479" bestFit="1" customWidth="1"/>
    <col min="6922" max="6922" width="11.90625" style="479" customWidth="1"/>
    <col min="6923" max="6923" width="3.08984375" style="479" customWidth="1"/>
    <col min="6924" max="6924" width="4.08984375" style="479" customWidth="1"/>
    <col min="6925" max="7168" width="9" style="479"/>
    <col min="7169" max="7169" width="3.90625" style="479" customWidth="1"/>
    <col min="7170" max="7170" width="5.90625" style="479" customWidth="1"/>
    <col min="7171" max="7171" width="7.453125" style="479" bestFit="1" customWidth="1"/>
    <col min="7172" max="7172" width="3" style="479" bestFit="1" customWidth="1"/>
    <col min="7173" max="7173" width="12" style="479" customWidth="1"/>
    <col min="7174" max="7174" width="11.90625" style="479" customWidth="1"/>
    <col min="7175" max="7175" width="2.08984375" style="479" bestFit="1" customWidth="1"/>
    <col min="7176" max="7176" width="11.90625" style="479" customWidth="1"/>
    <col min="7177" max="7177" width="2.08984375" style="479" bestFit="1" customWidth="1"/>
    <col min="7178" max="7178" width="11.90625" style="479" customWidth="1"/>
    <col min="7179" max="7179" width="3.08984375" style="479" customWidth="1"/>
    <col min="7180" max="7180" width="4.08984375" style="479" customWidth="1"/>
    <col min="7181" max="7424" width="9" style="479"/>
    <col min="7425" max="7425" width="3.90625" style="479" customWidth="1"/>
    <col min="7426" max="7426" width="5.90625" style="479" customWidth="1"/>
    <col min="7427" max="7427" width="7.453125" style="479" bestFit="1" customWidth="1"/>
    <col min="7428" max="7428" width="3" style="479" bestFit="1" customWidth="1"/>
    <col min="7429" max="7429" width="12" style="479" customWidth="1"/>
    <col min="7430" max="7430" width="11.90625" style="479" customWidth="1"/>
    <col min="7431" max="7431" width="2.08984375" style="479" bestFit="1" customWidth="1"/>
    <col min="7432" max="7432" width="11.90625" style="479" customWidth="1"/>
    <col min="7433" max="7433" width="2.08984375" style="479" bestFit="1" customWidth="1"/>
    <col min="7434" max="7434" width="11.90625" style="479" customWidth="1"/>
    <col min="7435" max="7435" width="3.08984375" style="479" customWidth="1"/>
    <col min="7436" max="7436" width="4.08984375" style="479" customWidth="1"/>
    <col min="7437" max="7680" width="9" style="479"/>
    <col min="7681" max="7681" width="3.90625" style="479" customWidth="1"/>
    <col min="7682" max="7682" width="5.90625" style="479" customWidth="1"/>
    <col min="7683" max="7683" width="7.453125" style="479" bestFit="1" customWidth="1"/>
    <col min="7684" max="7684" width="3" style="479" bestFit="1" customWidth="1"/>
    <col min="7685" max="7685" width="12" style="479" customWidth="1"/>
    <col min="7686" max="7686" width="11.90625" style="479" customWidth="1"/>
    <col min="7687" max="7687" width="2.08984375" style="479" bestFit="1" customWidth="1"/>
    <col min="7688" max="7688" width="11.90625" style="479" customWidth="1"/>
    <col min="7689" max="7689" width="2.08984375" style="479" bestFit="1" customWidth="1"/>
    <col min="7690" max="7690" width="11.90625" style="479" customWidth="1"/>
    <col min="7691" max="7691" width="3.08984375" style="479" customWidth="1"/>
    <col min="7692" max="7692" width="4.08984375" style="479" customWidth="1"/>
    <col min="7693" max="7936" width="9" style="479"/>
    <col min="7937" max="7937" width="3.90625" style="479" customWidth="1"/>
    <col min="7938" max="7938" width="5.90625" style="479" customWidth="1"/>
    <col min="7939" max="7939" width="7.453125" style="479" bestFit="1" customWidth="1"/>
    <col min="7940" max="7940" width="3" style="479" bestFit="1" customWidth="1"/>
    <col min="7941" max="7941" width="12" style="479" customWidth="1"/>
    <col min="7942" max="7942" width="11.90625" style="479" customWidth="1"/>
    <col min="7943" max="7943" width="2.08984375" style="479" bestFit="1" customWidth="1"/>
    <col min="7944" max="7944" width="11.90625" style="479" customWidth="1"/>
    <col min="7945" max="7945" width="2.08984375" style="479" bestFit="1" customWidth="1"/>
    <col min="7946" max="7946" width="11.90625" style="479" customWidth="1"/>
    <col min="7947" max="7947" width="3.08984375" style="479" customWidth="1"/>
    <col min="7948" max="7948" width="4.08984375" style="479" customWidth="1"/>
    <col min="7949" max="8192" width="9" style="479"/>
    <col min="8193" max="8193" width="3.90625" style="479" customWidth="1"/>
    <col min="8194" max="8194" width="5.90625" style="479" customWidth="1"/>
    <col min="8195" max="8195" width="7.453125" style="479" bestFit="1" customWidth="1"/>
    <col min="8196" max="8196" width="3" style="479" bestFit="1" customWidth="1"/>
    <col min="8197" max="8197" width="12" style="479" customWidth="1"/>
    <col min="8198" max="8198" width="11.90625" style="479" customWidth="1"/>
    <col min="8199" max="8199" width="2.08984375" style="479" bestFit="1" customWidth="1"/>
    <col min="8200" max="8200" width="11.90625" style="479" customWidth="1"/>
    <col min="8201" max="8201" width="2.08984375" style="479" bestFit="1" customWidth="1"/>
    <col min="8202" max="8202" width="11.90625" style="479" customWidth="1"/>
    <col min="8203" max="8203" width="3.08984375" style="479" customWidth="1"/>
    <col min="8204" max="8204" width="4.08984375" style="479" customWidth="1"/>
    <col min="8205" max="8448" width="9" style="479"/>
    <col min="8449" max="8449" width="3.90625" style="479" customWidth="1"/>
    <col min="8450" max="8450" width="5.90625" style="479" customWidth="1"/>
    <col min="8451" max="8451" width="7.453125" style="479" bestFit="1" customWidth="1"/>
    <col min="8452" max="8452" width="3" style="479" bestFit="1" customWidth="1"/>
    <col min="8453" max="8453" width="12" style="479" customWidth="1"/>
    <col min="8454" max="8454" width="11.90625" style="479" customWidth="1"/>
    <col min="8455" max="8455" width="2.08984375" style="479" bestFit="1" customWidth="1"/>
    <col min="8456" max="8456" width="11.90625" style="479" customWidth="1"/>
    <col min="8457" max="8457" width="2.08984375" style="479" bestFit="1" customWidth="1"/>
    <col min="8458" max="8458" width="11.90625" style="479" customWidth="1"/>
    <col min="8459" max="8459" width="3.08984375" style="479" customWidth="1"/>
    <col min="8460" max="8460" width="4.08984375" style="479" customWidth="1"/>
    <col min="8461" max="8704" width="9" style="479"/>
    <col min="8705" max="8705" width="3.90625" style="479" customWidth="1"/>
    <col min="8706" max="8706" width="5.90625" style="479" customWidth="1"/>
    <col min="8707" max="8707" width="7.453125" style="479" bestFit="1" customWidth="1"/>
    <col min="8708" max="8708" width="3" style="479" bestFit="1" customWidth="1"/>
    <col min="8709" max="8709" width="12" style="479" customWidth="1"/>
    <col min="8710" max="8710" width="11.90625" style="479" customWidth="1"/>
    <col min="8711" max="8711" width="2.08984375" style="479" bestFit="1" customWidth="1"/>
    <col min="8712" max="8712" width="11.90625" style="479" customWidth="1"/>
    <col min="8713" max="8713" width="2.08984375" style="479" bestFit="1" customWidth="1"/>
    <col min="8714" max="8714" width="11.90625" style="479" customWidth="1"/>
    <col min="8715" max="8715" width="3.08984375" style="479" customWidth="1"/>
    <col min="8716" max="8716" width="4.08984375" style="479" customWidth="1"/>
    <col min="8717" max="8960" width="9" style="479"/>
    <col min="8961" max="8961" width="3.90625" style="479" customWidth="1"/>
    <col min="8962" max="8962" width="5.90625" style="479" customWidth="1"/>
    <col min="8963" max="8963" width="7.453125" style="479" bestFit="1" customWidth="1"/>
    <col min="8964" max="8964" width="3" style="479" bestFit="1" customWidth="1"/>
    <col min="8965" max="8965" width="12" style="479" customWidth="1"/>
    <col min="8966" max="8966" width="11.90625" style="479" customWidth="1"/>
    <col min="8967" max="8967" width="2.08984375" style="479" bestFit="1" customWidth="1"/>
    <col min="8968" max="8968" width="11.90625" style="479" customWidth="1"/>
    <col min="8969" max="8969" width="2.08984375" style="479" bestFit="1" customWidth="1"/>
    <col min="8970" max="8970" width="11.90625" style="479" customWidth="1"/>
    <col min="8971" max="8971" width="3.08984375" style="479" customWidth="1"/>
    <col min="8972" max="8972" width="4.08984375" style="479" customWidth="1"/>
    <col min="8973" max="9216" width="9" style="479"/>
    <col min="9217" max="9217" width="3.90625" style="479" customWidth="1"/>
    <col min="9218" max="9218" width="5.90625" style="479" customWidth="1"/>
    <col min="9219" max="9219" width="7.453125" style="479" bestFit="1" customWidth="1"/>
    <col min="9220" max="9220" width="3" style="479" bestFit="1" customWidth="1"/>
    <col min="9221" max="9221" width="12" style="479" customWidth="1"/>
    <col min="9222" max="9222" width="11.90625" style="479" customWidth="1"/>
    <col min="9223" max="9223" width="2.08984375" style="479" bestFit="1" customWidth="1"/>
    <col min="9224" max="9224" width="11.90625" style="479" customWidth="1"/>
    <col min="9225" max="9225" width="2.08984375" style="479" bestFit="1" customWidth="1"/>
    <col min="9226" max="9226" width="11.90625" style="479" customWidth="1"/>
    <col min="9227" max="9227" width="3.08984375" style="479" customWidth="1"/>
    <col min="9228" max="9228" width="4.08984375" style="479" customWidth="1"/>
    <col min="9229" max="9472" width="9" style="479"/>
    <col min="9473" max="9473" width="3.90625" style="479" customWidth="1"/>
    <col min="9474" max="9474" width="5.90625" style="479" customWidth="1"/>
    <col min="9475" max="9475" width="7.453125" style="479" bestFit="1" customWidth="1"/>
    <col min="9476" max="9476" width="3" style="479" bestFit="1" customWidth="1"/>
    <col min="9477" max="9477" width="12" style="479" customWidth="1"/>
    <col min="9478" max="9478" width="11.90625" style="479" customWidth="1"/>
    <col min="9479" max="9479" width="2.08984375" style="479" bestFit="1" customWidth="1"/>
    <col min="9480" max="9480" width="11.90625" style="479" customWidth="1"/>
    <col min="9481" max="9481" width="2.08984375" style="479" bestFit="1" customWidth="1"/>
    <col min="9482" max="9482" width="11.90625" style="479" customWidth="1"/>
    <col min="9483" max="9483" width="3.08984375" style="479" customWidth="1"/>
    <col min="9484" max="9484" width="4.08984375" style="479" customWidth="1"/>
    <col min="9485" max="9728" width="9" style="479"/>
    <col min="9729" max="9729" width="3.90625" style="479" customWidth="1"/>
    <col min="9730" max="9730" width="5.90625" style="479" customWidth="1"/>
    <col min="9731" max="9731" width="7.453125" style="479" bestFit="1" customWidth="1"/>
    <col min="9732" max="9732" width="3" style="479" bestFit="1" customWidth="1"/>
    <col min="9733" max="9733" width="12" style="479" customWidth="1"/>
    <col min="9734" max="9734" width="11.90625" style="479" customWidth="1"/>
    <col min="9735" max="9735" width="2.08984375" style="479" bestFit="1" customWidth="1"/>
    <col min="9736" max="9736" width="11.90625" style="479" customWidth="1"/>
    <col min="9737" max="9737" width="2.08984375" style="479" bestFit="1" customWidth="1"/>
    <col min="9738" max="9738" width="11.90625" style="479" customWidth="1"/>
    <col min="9739" max="9739" width="3.08984375" style="479" customWidth="1"/>
    <col min="9740" max="9740" width="4.08984375" style="479" customWidth="1"/>
    <col min="9741" max="9984" width="9" style="479"/>
    <col min="9985" max="9985" width="3.90625" style="479" customWidth="1"/>
    <col min="9986" max="9986" width="5.90625" style="479" customWidth="1"/>
    <col min="9987" max="9987" width="7.453125" style="479" bestFit="1" customWidth="1"/>
    <col min="9988" max="9988" width="3" style="479" bestFit="1" customWidth="1"/>
    <col min="9989" max="9989" width="12" style="479" customWidth="1"/>
    <col min="9990" max="9990" width="11.90625" style="479" customWidth="1"/>
    <col min="9991" max="9991" width="2.08984375" style="479" bestFit="1" customWidth="1"/>
    <col min="9992" max="9992" width="11.90625" style="479" customWidth="1"/>
    <col min="9993" max="9993" width="2.08984375" style="479" bestFit="1" customWidth="1"/>
    <col min="9994" max="9994" width="11.90625" style="479" customWidth="1"/>
    <col min="9995" max="9995" width="3.08984375" style="479" customWidth="1"/>
    <col min="9996" max="9996" width="4.08984375" style="479" customWidth="1"/>
    <col min="9997" max="10240" width="9" style="479"/>
    <col min="10241" max="10241" width="3.90625" style="479" customWidth="1"/>
    <col min="10242" max="10242" width="5.90625" style="479" customWidth="1"/>
    <col min="10243" max="10243" width="7.453125" style="479" bestFit="1" customWidth="1"/>
    <col min="10244" max="10244" width="3" style="479" bestFit="1" customWidth="1"/>
    <col min="10245" max="10245" width="12" style="479" customWidth="1"/>
    <col min="10246" max="10246" width="11.90625" style="479" customWidth="1"/>
    <col min="10247" max="10247" width="2.08984375" style="479" bestFit="1" customWidth="1"/>
    <col min="10248" max="10248" width="11.90625" style="479" customWidth="1"/>
    <col min="10249" max="10249" width="2.08984375" style="479" bestFit="1" customWidth="1"/>
    <col min="10250" max="10250" width="11.90625" style="479" customWidth="1"/>
    <col min="10251" max="10251" width="3.08984375" style="479" customWidth="1"/>
    <col min="10252" max="10252" width="4.08984375" style="479" customWidth="1"/>
    <col min="10253" max="10496" width="9" style="479"/>
    <col min="10497" max="10497" width="3.90625" style="479" customWidth="1"/>
    <col min="10498" max="10498" width="5.90625" style="479" customWidth="1"/>
    <col min="10499" max="10499" width="7.453125" style="479" bestFit="1" customWidth="1"/>
    <col min="10500" max="10500" width="3" style="479" bestFit="1" customWidth="1"/>
    <col min="10501" max="10501" width="12" style="479" customWidth="1"/>
    <col min="10502" max="10502" width="11.90625" style="479" customWidth="1"/>
    <col min="10503" max="10503" width="2.08984375" style="479" bestFit="1" customWidth="1"/>
    <col min="10504" max="10504" width="11.90625" style="479" customWidth="1"/>
    <col min="10505" max="10505" width="2.08984375" style="479" bestFit="1" customWidth="1"/>
    <col min="10506" max="10506" width="11.90625" style="479" customWidth="1"/>
    <col min="10507" max="10507" width="3.08984375" style="479" customWidth="1"/>
    <col min="10508" max="10508" width="4.08984375" style="479" customWidth="1"/>
    <col min="10509" max="10752" width="9" style="479"/>
    <col min="10753" max="10753" width="3.90625" style="479" customWidth="1"/>
    <col min="10754" max="10754" width="5.90625" style="479" customWidth="1"/>
    <col min="10755" max="10755" width="7.453125" style="479" bestFit="1" customWidth="1"/>
    <col min="10756" max="10756" width="3" style="479" bestFit="1" customWidth="1"/>
    <col min="10757" max="10757" width="12" style="479" customWidth="1"/>
    <col min="10758" max="10758" width="11.90625" style="479" customWidth="1"/>
    <col min="10759" max="10759" width="2.08984375" style="479" bestFit="1" customWidth="1"/>
    <col min="10760" max="10760" width="11.90625" style="479" customWidth="1"/>
    <col min="10761" max="10761" width="2.08984375" style="479" bestFit="1" customWidth="1"/>
    <col min="10762" max="10762" width="11.90625" style="479" customWidth="1"/>
    <col min="10763" max="10763" width="3.08984375" style="479" customWidth="1"/>
    <col min="10764" max="10764" width="4.08984375" style="479" customWidth="1"/>
    <col min="10765" max="11008" width="9" style="479"/>
    <col min="11009" max="11009" width="3.90625" style="479" customWidth="1"/>
    <col min="11010" max="11010" width="5.90625" style="479" customWidth="1"/>
    <col min="11011" max="11011" width="7.453125" style="479" bestFit="1" customWidth="1"/>
    <col min="11012" max="11012" width="3" style="479" bestFit="1" customWidth="1"/>
    <col min="11013" max="11013" width="12" style="479" customWidth="1"/>
    <col min="11014" max="11014" width="11.90625" style="479" customWidth="1"/>
    <col min="11015" max="11015" width="2.08984375" style="479" bestFit="1" customWidth="1"/>
    <col min="11016" max="11016" width="11.90625" style="479" customWidth="1"/>
    <col min="11017" max="11017" width="2.08984375" style="479" bestFit="1" customWidth="1"/>
    <col min="11018" max="11018" width="11.90625" style="479" customWidth="1"/>
    <col min="11019" max="11019" width="3.08984375" style="479" customWidth="1"/>
    <col min="11020" max="11020" width="4.08984375" style="479" customWidth="1"/>
    <col min="11021" max="11264" width="9" style="479"/>
    <col min="11265" max="11265" width="3.90625" style="479" customWidth="1"/>
    <col min="11266" max="11266" width="5.90625" style="479" customWidth="1"/>
    <col min="11267" max="11267" width="7.453125" style="479" bestFit="1" customWidth="1"/>
    <col min="11268" max="11268" width="3" style="479" bestFit="1" customWidth="1"/>
    <col min="11269" max="11269" width="12" style="479" customWidth="1"/>
    <col min="11270" max="11270" width="11.90625" style="479" customWidth="1"/>
    <col min="11271" max="11271" width="2.08984375" style="479" bestFit="1" customWidth="1"/>
    <col min="11272" max="11272" width="11.90625" style="479" customWidth="1"/>
    <col min="11273" max="11273" width="2.08984375" style="479" bestFit="1" customWidth="1"/>
    <col min="11274" max="11274" width="11.90625" style="479" customWidth="1"/>
    <col min="11275" max="11275" width="3.08984375" style="479" customWidth="1"/>
    <col min="11276" max="11276" width="4.08984375" style="479" customWidth="1"/>
    <col min="11277" max="11520" width="9" style="479"/>
    <col min="11521" max="11521" width="3.90625" style="479" customWidth="1"/>
    <col min="11522" max="11522" width="5.90625" style="479" customWidth="1"/>
    <col min="11523" max="11523" width="7.453125" style="479" bestFit="1" customWidth="1"/>
    <col min="11524" max="11524" width="3" style="479" bestFit="1" customWidth="1"/>
    <col min="11525" max="11525" width="12" style="479" customWidth="1"/>
    <col min="11526" max="11526" width="11.90625" style="479" customWidth="1"/>
    <col min="11527" max="11527" width="2.08984375" style="479" bestFit="1" customWidth="1"/>
    <col min="11528" max="11528" width="11.90625" style="479" customWidth="1"/>
    <col min="11529" max="11529" width="2.08984375" style="479" bestFit="1" customWidth="1"/>
    <col min="11530" max="11530" width="11.90625" style="479" customWidth="1"/>
    <col min="11531" max="11531" width="3.08984375" style="479" customWidth="1"/>
    <col min="11532" max="11532" width="4.08984375" style="479" customWidth="1"/>
    <col min="11533" max="11776" width="9" style="479"/>
    <col min="11777" max="11777" width="3.90625" style="479" customWidth="1"/>
    <col min="11778" max="11778" width="5.90625" style="479" customWidth="1"/>
    <col min="11779" max="11779" width="7.453125" style="479" bestFit="1" customWidth="1"/>
    <col min="11780" max="11780" width="3" style="479" bestFit="1" customWidth="1"/>
    <col min="11781" max="11781" width="12" style="479" customWidth="1"/>
    <col min="11782" max="11782" width="11.90625" style="479" customWidth="1"/>
    <col min="11783" max="11783" width="2.08984375" style="479" bestFit="1" customWidth="1"/>
    <col min="11784" max="11784" width="11.90625" style="479" customWidth="1"/>
    <col min="11785" max="11785" width="2.08984375" style="479" bestFit="1" customWidth="1"/>
    <col min="11786" max="11786" width="11.90625" style="479" customWidth="1"/>
    <col min="11787" max="11787" width="3.08984375" style="479" customWidth="1"/>
    <col min="11788" max="11788" width="4.08984375" style="479" customWidth="1"/>
    <col min="11789" max="12032" width="9" style="479"/>
    <col min="12033" max="12033" width="3.90625" style="479" customWidth="1"/>
    <col min="12034" max="12034" width="5.90625" style="479" customWidth="1"/>
    <col min="12035" max="12035" width="7.453125" style="479" bestFit="1" customWidth="1"/>
    <col min="12036" max="12036" width="3" style="479" bestFit="1" customWidth="1"/>
    <col min="12037" max="12037" width="12" style="479" customWidth="1"/>
    <col min="12038" max="12038" width="11.90625" style="479" customWidth="1"/>
    <col min="12039" max="12039" width="2.08984375" style="479" bestFit="1" customWidth="1"/>
    <col min="12040" max="12040" width="11.90625" style="479" customWidth="1"/>
    <col min="12041" max="12041" width="2.08984375" style="479" bestFit="1" customWidth="1"/>
    <col min="12042" max="12042" width="11.90625" style="479" customWidth="1"/>
    <col min="12043" max="12043" width="3.08984375" style="479" customWidth="1"/>
    <col min="12044" max="12044" width="4.08984375" style="479" customWidth="1"/>
    <col min="12045" max="12288" width="9" style="479"/>
    <col min="12289" max="12289" width="3.90625" style="479" customWidth="1"/>
    <col min="12290" max="12290" width="5.90625" style="479" customWidth="1"/>
    <col min="12291" max="12291" width="7.453125" style="479" bestFit="1" customWidth="1"/>
    <col min="12292" max="12292" width="3" style="479" bestFit="1" customWidth="1"/>
    <col min="12293" max="12293" width="12" style="479" customWidth="1"/>
    <col min="12294" max="12294" width="11.90625" style="479" customWidth="1"/>
    <col min="12295" max="12295" width="2.08984375" style="479" bestFit="1" customWidth="1"/>
    <col min="12296" max="12296" width="11.90625" style="479" customWidth="1"/>
    <col min="12297" max="12297" width="2.08984375" style="479" bestFit="1" customWidth="1"/>
    <col min="12298" max="12298" width="11.90625" style="479" customWidth="1"/>
    <col min="12299" max="12299" width="3.08984375" style="479" customWidth="1"/>
    <col min="12300" max="12300" width="4.08984375" style="479" customWidth="1"/>
    <col min="12301" max="12544" width="9" style="479"/>
    <col min="12545" max="12545" width="3.90625" style="479" customWidth="1"/>
    <col min="12546" max="12546" width="5.90625" style="479" customWidth="1"/>
    <col min="12547" max="12547" width="7.453125" style="479" bestFit="1" customWidth="1"/>
    <col min="12548" max="12548" width="3" style="479" bestFit="1" customWidth="1"/>
    <col min="12549" max="12549" width="12" style="479" customWidth="1"/>
    <col min="12550" max="12550" width="11.90625" style="479" customWidth="1"/>
    <col min="12551" max="12551" width="2.08984375" style="479" bestFit="1" customWidth="1"/>
    <col min="12552" max="12552" width="11.90625" style="479" customWidth="1"/>
    <col min="12553" max="12553" width="2.08984375" style="479" bestFit="1" customWidth="1"/>
    <col min="12554" max="12554" width="11.90625" style="479" customWidth="1"/>
    <col min="12555" max="12555" width="3.08984375" style="479" customWidth="1"/>
    <col min="12556" max="12556" width="4.08984375" style="479" customWidth="1"/>
    <col min="12557" max="12800" width="9" style="479"/>
    <col min="12801" max="12801" width="3.90625" style="479" customWidth="1"/>
    <col min="12802" max="12802" width="5.90625" style="479" customWidth="1"/>
    <col min="12803" max="12803" width="7.453125" style="479" bestFit="1" customWidth="1"/>
    <col min="12804" max="12804" width="3" style="479" bestFit="1" customWidth="1"/>
    <col min="12805" max="12805" width="12" style="479" customWidth="1"/>
    <col min="12806" max="12806" width="11.90625" style="479" customWidth="1"/>
    <col min="12807" max="12807" width="2.08984375" style="479" bestFit="1" customWidth="1"/>
    <col min="12808" max="12808" width="11.90625" style="479" customWidth="1"/>
    <col min="12809" max="12809" width="2.08984375" style="479" bestFit="1" customWidth="1"/>
    <col min="12810" max="12810" width="11.90625" style="479" customWidth="1"/>
    <col min="12811" max="12811" width="3.08984375" style="479" customWidth="1"/>
    <col min="12812" max="12812" width="4.08984375" style="479" customWidth="1"/>
    <col min="12813" max="13056" width="9" style="479"/>
    <col min="13057" max="13057" width="3.90625" style="479" customWidth="1"/>
    <col min="13058" max="13058" width="5.90625" style="479" customWidth="1"/>
    <col min="13059" max="13059" width="7.453125" style="479" bestFit="1" customWidth="1"/>
    <col min="13060" max="13060" width="3" style="479" bestFit="1" customWidth="1"/>
    <col min="13061" max="13061" width="12" style="479" customWidth="1"/>
    <col min="13062" max="13062" width="11.90625" style="479" customWidth="1"/>
    <col min="13063" max="13063" width="2.08984375" style="479" bestFit="1" customWidth="1"/>
    <col min="13064" max="13064" width="11.90625" style="479" customWidth="1"/>
    <col min="13065" max="13065" width="2.08984375" style="479" bestFit="1" customWidth="1"/>
    <col min="13066" max="13066" width="11.90625" style="479" customWidth="1"/>
    <col min="13067" max="13067" width="3.08984375" style="479" customWidth="1"/>
    <col min="13068" max="13068" width="4.08984375" style="479" customWidth="1"/>
    <col min="13069" max="13312" width="9" style="479"/>
    <col min="13313" max="13313" width="3.90625" style="479" customWidth="1"/>
    <col min="13314" max="13314" width="5.90625" style="479" customWidth="1"/>
    <col min="13315" max="13315" width="7.453125" style="479" bestFit="1" customWidth="1"/>
    <col min="13316" max="13316" width="3" style="479" bestFit="1" customWidth="1"/>
    <col min="13317" max="13317" width="12" style="479" customWidth="1"/>
    <col min="13318" max="13318" width="11.90625" style="479" customWidth="1"/>
    <col min="13319" max="13319" width="2.08984375" style="479" bestFit="1" customWidth="1"/>
    <col min="13320" max="13320" width="11.90625" style="479" customWidth="1"/>
    <col min="13321" max="13321" width="2.08984375" style="479" bestFit="1" customWidth="1"/>
    <col min="13322" max="13322" width="11.90625" style="479" customWidth="1"/>
    <col min="13323" max="13323" width="3.08984375" style="479" customWidth="1"/>
    <col min="13324" max="13324" width="4.08984375" style="479" customWidth="1"/>
    <col min="13325" max="13568" width="9" style="479"/>
    <col min="13569" max="13569" width="3.90625" style="479" customWidth="1"/>
    <col min="13570" max="13570" width="5.90625" style="479" customWidth="1"/>
    <col min="13571" max="13571" width="7.453125" style="479" bestFit="1" customWidth="1"/>
    <col min="13572" max="13572" width="3" style="479" bestFit="1" customWidth="1"/>
    <col min="13573" max="13573" width="12" style="479" customWidth="1"/>
    <col min="13574" max="13574" width="11.90625" style="479" customWidth="1"/>
    <col min="13575" max="13575" width="2.08984375" style="479" bestFit="1" customWidth="1"/>
    <col min="13576" max="13576" width="11.90625" style="479" customWidth="1"/>
    <col min="13577" max="13577" width="2.08984375" style="479" bestFit="1" customWidth="1"/>
    <col min="13578" max="13578" width="11.90625" style="479" customWidth="1"/>
    <col min="13579" max="13579" width="3.08984375" style="479" customWidth="1"/>
    <col min="13580" max="13580" width="4.08984375" style="479" customWidth="1"/>
    <col min="13581" max="13824" width="9" style="479"/>
    <col min="13825" max="13825" width="3.90625" style="479" customWidth="1"/>
    <col min="13826" max="13826" width="5.90625" style="479" customWidth="1"/>
    <col min="13827" max="13827" width="7.453125" style="479" bestFit="1" customWidth="1"/>
    <col min="13828" max="13828" width="3" style="479" bestFit="1" customWidth="1"/>
    <col min="13829" max="13829" width="12" style="479" customWidth="1"/>
    <col min="13830" max="13830" width="11.90625" style="479" customWidth="1"/>
    <col min="13831" max="13831" width="2.08984375" style="479" bestFit="1" customWidth="1"/>
    <col min="13832" max="13832" width="11.90625" style="479" customWidth="1"/>
    <col min="13833" max="13833" width="2.08984375" style="479" bestFit="1" customWidth="1"/>
    <col min="13834" max="13834" width="11.90625" style="479" customWidth="1"/>
    <col min="13835" max="13835" width="3.08984375" style="479" customWidth="1"/>
    <col min="13836" max="13836" width="4.08984375" style="479" customWidth="1"/>
    <col min="13837" max="14080" width="9" style="479"/>
    <col min="14081" max="14081" width="3.90625" style="479" customWidth="1"/>
    <col min="14082" max="14082" width="5.90625" style="479" customWidth="1"/>
    <col min="14083" max="14083" width="7.453125" style="479" bestFit="1" customWidth="1"/>
    <col min="14084" max="14084" width="3" style="479" bestFit="1" customWidth="1"/>
    <col min="14085" max="14085" width="12" style="479" customWidth="1"/>
    <col min="14086" max="14086" width="11.90625" style="479" customWidth="1"/>
    <col min="14087" max="14087" width="2.08984375" style="479" bestFit="1" customWidth="1"/>
    <col min="14088" max="14088" width="11.90625" style="479" customWidth="1"/>
    <col min="14089" max="14089" width="2.08984375" style="479" bestFit="1" customWidth="1"/>
    <col min="14090" max="14090" width="11.90625" style="479" customWidth="1"/>
    <col min="14091" max="14091" width="3.08984375" style="479" customWidth="1"/>
    <col min="14092" max="14092" width="4.08984375" style="479" customWidth="1"/>
    <col min="14093" max="14336" width="9" style="479"/>
    <col min="14337" max="14337" width="3.90625" style="479" customWidth="1"/>
    <col min="14338" max="14338" width="5.90625" style="479" customWidth="1"/>
    <col min="14339" max="14339" width="7.453125" style="479" bestFit="1" customWidth="1"/>
    <col min="14340" max="14340" width="3" style="479" bestFit="1" customWidth="1"/>
    <col min="14341" max="14341" width="12" style="479" customWidth="1"/>
    <col min="14342" max="14342" width="11.90625" style="479" customWidth="1"/>
    <col min="14343" max="14343" width="2.08984375" style="479" bestFit="1" customWidth="1"/>
    <col min="14344" max="14344" width="11.90625" style="479" customWidth="1"/>
    <col min="14345" max="14345" width="2.08984375" style="479" bestFit="1" customWidth="1"/>
    <col min="14346" max="14346" width="11.90625" style="479" customWidth="1"/>
    <col min="14347" max="14347" width="3.08984375" style="479" customWidth="1"/>
    <col min="14348" max="14348" width="4.08984375" style="479" customWidth="1"/>
    <col min="14349" max="14592" width="9" style="479"/>
    <col min="14593" max="14593" width="3.90625" style="479" customWidth="1"/>
    <col min="14594" max="14594" width="5.90625" style="479" customWidth="1"/>
    <col min="14595" max="14595" width="7.453125" style="479" bestFit="1" customWidth="1"/>
    <col min="14596" max="14596" width="3" style="479" bestFit="1" customWidth="1"/>
    <col min="14597" max="14597" width="12" style="479" customWidth="1"/>
    <col min="14598" max="14598" width="11.90625" style="479" customWidth="1"/>
    <col min="14599" max="14599" width="2.08984375" style="479" bestFit="1" customWidth="1"/>
    <col min="14600" max="14600" width="11.90625" style="479" customWidth="1"/>
    <col min="14601" max="14601" width="2.08984375" style="479" bestFit="1" customWidth="1"/>
    <col min="14602" max="14602" width="11.90625" style="479" customWidth="1"/>
    <col min="14603" max="14603" width="3.08984375" style="479" customWidth="1"/>
    <col min="14604" max="14604" width="4.08984375" style="479" customWidth="1"/>
    <col min="14605" max="14848" width="9" style="479"/>
    <col min="14849" max="14849" width="3.90625" style="479" customWidth="1"/>
    <col min="14850" max="14850" width="5.90625" style="479" customWidth="1"/>
    <col min="14851" max="14851" width="7.453125" style="479" bestFit="1" customWidth="1"/>
    <col min="14852" max="14852" width="3" style="479" bestFit="1" customWidth="1"/>
    <col min="14853" max="14853" width="12" style="479" customWidth="1"/>
    <col min="14854" max="14854" width="11.90625" style="479" customWidth="1"/>
    <col min="14855" max="14855" width="2.08984375" style="479" bestFit="1" customWidth="1"/>
    <col min="14856" max="14856" width="11.90625" style="479" customWidth="1"/>
    <col min="14857" max="14857" width="2.08984375" style="479" bestFit="1" customWidth="1"/>
    <col min="14858" max="14858" width="11.90625" style="479" customWidth="1"/>
    <col min="14859" max="14859" width="3.08984375" style="479" customWidth="1"/>
    <col min="14860" max="14860" width="4.08984375" style="479" customWidth="1"/>
    <col min="14861" max="15104" width="9" style="479"/>
    <col min="15105" max="15105" width="3.90625" style="479" customWidth="1"/>
    <col min="15106" max="15106" width="5.90625" style="479" customWidth="1"/>
    <col min="15107" max="15107" width="7.453125" style="479" bestFit="1" customWidth="1"/>
    <col min="15108" max="15108" width="3" style="479" bestFit="1" customWidth="1"/>
    <col min="15109" max="15109" width="12" style="479" customWidth="1"/>
    <col min="15110" max="15110" width="11.90625" style="479" customWidth="1"/>
    <col min="15111" max="15111" width="2.08984375" style="479" bestFit="1" customWidth="1"/>
    <col min="15112" max="15112" width="11.90625" style="479" customWidth="1"/>
    <col min="15113" max="15113" width="2.08984375" style="479" bestFit="1" customWidth="1"/>
    <col min="15114" max="15114" width="11.90625" style="479" customWidth="1"/>
    <col min="15115" max="15115" width="3.08984375" style="479" customWidth="1"/>
    <col min="15116" max="15116" width="4.08984375" style="479" customWidth="1"/>
    <col min="15117" max="15360" width="9" style="479"/>
    <col min="15361" max="15361" width="3.90625" style="479" customWidth="1"/>
    <col min="15362" max="15362" width="5.90625" style="479" customWidth="1"/>
    <col min="15363" max="15363" width="7.453125" style="479" bestFit="1" customWidth="1"/>
    <col min="15364" max="15364" width="3" style="479" bestFit="1" customWidth="1"/>
    <col min="15365" max="15365" width="12" style="479" customWidth="1"/>
    <col min="15366" max="15366" width="11.90625" style="479" customWidth="1"/>
    <col min="15367" max="15367" width="2.08984375" style="479" bestFit="1" customWidth="1"/>
    <col min="15368" max="15368" width="11.90625" style="479" customWidth="1"/>
    <col min="15369" max="15369" width="2.08984375" style="479" bestFit="1" customWidth="1"/>
    <col min="15370" max="15370" width="11.90625" style="479" customWidth="1"/>
    <col min="15371" max="15371" width="3.08984375" style="479" customWidth="1"/>
    <col min="15372" max="15372" width="4.08984375" style="479" customWidth="1"/>
    <col min="15373" max="15616" width="9" style="479"/>
    <col min="15617" max="15617" width="3.90625" style="479" customWidth="1"/>
    <col min="15618" max="15618" width="5.90625" style="479" customWidth="1"/>
    <col min="15619" max="15619" width="7.453125" style="479" bestFit="1" customWidth="1"/>
    <col min="15620" max="15620" width="3" style="479" bestFit="1" customWidth="1"/>
    <col min="15621" max="15621" width="12" style="479" customWidth="1"/>
    <col min="15622" max="15622" width="11.90625" style="479" customWidth="1"/>
    <col min="15623" max="15623" width="2.08984375" style="479" bestFit="1" customWidth="1"/>
    <col min="15624" max="15624" width="11.90625" style="479" customWidth="1"/>
    <col min="15625" max="15625" width="2.08984375" style="479" bestFit="1" customWidth="1"/>
    <col min="15626" max="15626" width="11.90625" style="479" customWidth="1"/>
    <col min="15627" max="15627" width="3.08984375" style="479" customWidth="1"/>
    <col min="15628" max="15628" width="4.08984375" style="479" customWidth="1"/>
    <col min="15629" max="15872" width="9" style="479"/>
    <col min="15873" max="15873" width="3.90625" style="479" customWidth="1"/>
    <col min="15874" max="15874" width="5.90625" style="479" customWidth="1"/>
    <col min="15875" max="15875" width="7.453125" style="479" bestFit="1" customWidth="1"/>
    <col min="15876" max="15876" width="3" style="479" bestFit="1" customWidth="1"/>
    <col min="15877" max="15877" width="12" style="479" customWidth="1"/>
    <col min="15878" max="15878" width="11.90625" style="479" customWidth="1"/>
    <col min="15879" max="15879" width="2.08984375" style="479" bestFit="1" customWidth="1"/>
    <col min="15880" max="15880" width="11.90625" style="479" customWidth="1"/>
    <col min="15881" max="15881" width="2.08984375" style="479" bestFit="1" customWidth="1"/>
    <col min="15882" max="15882" width="11.90625" style="479" customWidth="1"/>
    <col min="15883" max="15883" width="3.08984375" style="479" customWidth="1"/>
    <col min="15884" max="15884" width="4.08984375" style="479" customWidth="1"/>
    <col min="15885" max="16128" width="9" style="479"/>
    <col min="16129" max="16129" width="3.90625" style="479" customWidth="1"/>
    <col min="16130" max="16130" width="5.90625" style="479" customWidth="1"/>
    <col min="16131" max="16131" width="7.453125" style="479" bestFit="1" customWidth="1"/>
    <col min="16132" max="16132" width="3" style="479" bestFit="1" customWidth="1"/>
    <col min="16133" max="16133" width="12" style="479" customWidth="1"/>
    <col min="16134" max="16134" width="11.90625" style="479" customWidth="1"/>
    <col min="16135" max="16135" width="2.08984375" style="479" bestFit="1" customWidth="1"/>
    <col min="16136" max="16136" width="11.90625" style="479" customWidth="1"/>
    <col min="16137" max="16137" width="2.08984375" style="479" bestFit="1" customWidth="1"/>
    <col min="16138" max="16138" width="11.90625" style="479" customWidth="1"/>
    <col min="16139" max="16139" width="3.08984375" style="479" customWidth="1"/>
    <col min="16140" max="16140" width="4.08984375" style="479" customWidth="1"/>
    <col min="16141" max="16384" width="9" style="479"/>
  </cols>
  <sheetData>
    <row r="1" spans="1:13" ht="18.75" customHeight="1" x14ac:dyDescent="0.2">
      <c r="A1" s="927" t="s">
        <v>140</v>
      </c>
      <c r="B1" s="928"/>
      <c r="C1" s="927" t="s">
        <v>25</v>
      </c>
      <c r="D1" s="929"/>
      <c r="E1" s="928"/>
      <c r="H1" s="604" t="s">
        <v>0</v>
      </c>
      <c r="I1" s="923">
        <f>総括表!H4</f>
        <v>0</v>
      </c>
      <c r="J1" s="923"/>
      <c r="K1" s="923"/>
    </row>
    <row r="2" spans="1:13" ht="18.75" customHeight="1" x14ac:dyDescent="0.2">
      <c r="J2" s="673"/>
    </row>
    <row r="3" spans="1:13" ht="15" customHeight="1" x14ac:dyDescent="0.2">
      <c r="H3" s="215"/>
      <c r="I3" s="215"/>
      <c r="J3" s="353"/>
    </row>
    <row r="4" spans="1:13" ht="18.75" customHeight="1" x14ac:dyDescent="0.2">
      <c r="A4" s="6" t="s">
        <v>1</v>
      </c>
      <c r="B4" s="37" t="s">
        <v>479</v>
      </c>
    </row>
    <row r="5" spans="1:13" ht="11.25" customHeight="1" x14ac:dyDescent="0.2">
      <c r="A5" s="6"/>
    </row>
    <row r="6" spans="1:13" ht="18.75" customHeight="1" x14ac:dyDescent="0.2">
      <c r="A6" s="6"/>
      <c r="B6" s="804" t="s">
        <v>107</v>
      </c>
      <c r="C6" s="805"/>
      <c r="D6" s="804" t="s">
        <v>106</v>
      </c>
      <c r="E6" s="805"/>
      <c r="F6" s="275" t="s">
        <v>105</v>
      </c>
      <c r="G6" s="593"/>
      <c r="H6" s="354" t="s">
        <v>104</v>
      </c>
      <c r="I6" s="593"/>
      <c r="J6" s="275" t="s">
        <v>3</v>
      </c>
      <c r="K6" s="261"/>
    </row>
    <row r="7" spans="1:13" ht="15" customHeight="1" x14ac:dyDescent="0.2">
      <c r="A7" s="6"/>
      <c r="B7" s="28"/>
      <c r="C7" s="591"/>
      <c r="D7" s="26"/>
      <c r="E7" s="592"/>
      <c r="F7" s="24"/>
      <c r="G7" s="595"/>
      <c r="H7" s="595"/>
      <c r="I7" s="595"/>
      <c r="J7" s="21" t="s">
        <v>103</v>
      </c>
      <c r="K7" s="261"/>
    </row>
    <row r="8" spans="1:13" ht="15" customHeight="1" x14ac:dyDescent="0.2">
      <c r="B8" s="585">
        <v>1</v>
      </c>
      <c r="C8" s="266" t="s">
        <v>113</v>
      </c>
      <c r="D8" s="818"/>
      <c r="E8" s="819"/>
      <c r="F8" s="269"/>
      <c r="G8" s="589" t="s">
        <v>88</v>
      </c>
      <c r="H8" s="355">
        <v>1.4999999999999999E-2</v>
      </c>
      <c r="I8" s="589" t="s">
        <v>91</v>
      </c>
      <c r="J8" s="270">
        <f>ROUND(F8*H8,0)</f>
        <v>0</v>
      </c>
      <c r="K8" s="261" t="s">
        <v>188</v>
      </c>
    </row>
    <row r="9" spans="1:13" ht="15" customHeight="1" x14ac:dyDescent="0.2">
      <c r="B9" s="806" t="s">
        <v>127</v>
      </c>
      <c r="C9" s="807"/>
      <c r="D9" s="818"/>
      <c r="E9" s="819"/>
      <c r="F9" s="35"/>
      <c r="G9" s="34"/>
      <c r="H9" s="178"/>
      <c r="I9" s="34"/>
      <c r="J9" s="271">
        <f>SUM(J8:J8)</f>
        <v>0</v>
      </c>
      <c r="K9" s="261" t="s">
        <v>855</v>
      </c>
      <c r="M9" s="261"/>
    </row>
    <row r="10" spans="1:13" ht="13" x14ac:dyDescent="0.2">
      <c r="B10" s="824"/>
      <c r="C10" s="825"/>
      <c r="D10" s="824"/>
      <c r="E10" s="825"/>
      <c r="F10" s="274" t="s">
        <v>1183</v>
      </c>
      <c r="G10" s="593"/>
      <c r="H10" s="286" t="s">
        <v>1419</v>
      </c>
      <c r="I10" s="593"/>
      <c r="J10" s="274"/>
    </row>
    <row r="11" spans="1:13" ht="15" customHeight="1" x14ac:dyDescent="0.2">
      <c r="B11" s="810"/>
      <c r="C11" s="811"/>
      <c r="D11" s="810"/>
      <c r="E11" s="811"/>
      <c r="F11" s="32">
        <f>J9</f>
        <v>0</v>
      </c>
      <c r="G11" s="594" t="s">
        <v>88</v>
      </c>
      <c r="H11" s="179" t="e">
        <f>●財政力附表!S28</f>
        <v>#DIV/0!</v>
      </c>
      <c r="I11" s="594" t="s">
        <v>91</v>
      </c>
      <c r="J11" s="32" t="e">
        <f>ROUND(F11*H11,0)</f>
        <v>#DIV/0!</v>
      </c>
      <c r="K11" s="261" t="s">
        <v>856</v>
      </c>
      <c r="M11" s="261"/>
    </row>
    <row r="12" spans="1:13" ht="13" x14ac:dyDescent="0.2">
      <c r="B12" s="812"/>
      <c r="C12" s="813"/>
      <c r="D12" s="812"/>
      <c r="E12" s="813"/>
      <c r="F12" s="31"/>
      <c r="G12" s="23"/>
      <c r="H12" s="180" t="s">
        <v>128</v>
      </c>
      <c r="I12" s="176"/>
      <c r="J12" s="177"/>
    </row>
    <row r="13" spans="1:13" ht="15" customHeight="1" x14ac:dyDescent="0.2">
      <c r="B13" s="585">
        <v>2</v>
      </c>
      <c r="C13" s="266" t="s">
        <v>112</v>
      </c>
      <c r="D13" s="794"/>
      <c r="E13" s="819"/>
      <c r="F13" s="269"/>
      <c r="G13" s="589" t="s">
        <v>88</v>
      </c>
      <c r="H13" s="355">
        <v>3.1E-2</v>
      </c>
      <c r="I13" s="589" t="s">
        <v>91</v>
      </c>
      <c r="J13" s="270">
        <f t="shared" ref="J13:J23" si="0">ROUND(F13*H13,0)</f>
        <v>0</v>
      </c>
      <c r="K13" s="261" t="s">
        <v>857</v>
      </c>
    </row>
    <row r="14" spans="1:13" ht="15" customHeight="1" x14ac:dyDescent="0.2">
      <c r="B14" s="585">
        <v>3</v>
      </c>
      <c r="C14" s="266" t="s">
        <v>102</v>
      </c>
      <c r="D14" s="794"/>
      <c r="E14" s="819"/>
      <c r="F14" s="269"/>
      <c r="G14" s="589" t="s">
        <v>88</v>
      </c>
      <c r="H14" s="355">
        <v>5.3999999999999999E-2</v>
      </c>
      <c r="I14" s="589" t="s">
        <v>91</v>
      </c>
      <c r="J14" s="270">
        <f t="shared" si="0"/>
        <v>0</v>
      </c>
      <c r="K14" s="261" t="s">
        <v>858</v>
      </c>
    </row>
    <row r="15" spans="1:13" ht="15" customHeight="1" x14ac:dyDescent="0.2">
      <c r="B15" s="585">
        <v>4</v>
      </c>
      <c r="C15" s="268" t="s">
        <v>100</v>
      </c>
      <c r="D15" s="794"/>
      <c r="E15" s="819"/>
      <c r="F15" s="269"/>
      <c r="G15" s="589" t="s">
        <v>88</v>
      </c>
      <c r="H15" s="355">
        <v>7.0999999999999994E-2</v>
      </c>
      <c r="I15" s="589" t="s">
        <v>91</v>
      </c>
      <c r="J15" s="270">
        <f t="shared" si="0"/>
        <v>0</v>
      </c>
      <c r="K15" s="261" t="s">
        <v>773</v>
      </c>
    </row>
    <row r="16" spans="1:13" ht="15" customHeight="1" x14ac:dyDescent="0.2">
      <c r="B16" s="585">
        <v>5</v>
      </c>
      <c r="C16" s="268" t="s">
        <v>98</v>
      </c>
      <c r="D16" s="794"/>
      <c r="E16" s="819"/>
      <c r="F16" s="269"/>
      <c r="G16" s="589" t="s">
        <v>88</v>
      </c>
      <c r="H16" s="355">
        <v>0.107</v>
      </c>
      <c r="I16" s="589" t="s">
        <v>91</v>
      </c>
      <c r="J16" s="270">
        <f t="shared" si="0"/>
        <v>0</v>
      </c>
      <c r="K16" s="261" t="s">
        <v>157</v>
      </c>
    </row>
    <row r="17" spans="1:11" ht="15" customHeight="1" x14ac:dyDescent="0.2">
      <c r="B17" s="585">
        <v>6</v>
      </c>
      <c r="C17" s="268" t="s">
        <v>96</v>
      </c>
      <c r="D17" s="794"/>
      <c r="E17" s="819"/>
      <c r="F17" s="269"/>
      <c r="G17" s="589" t="s">
        <v>88</v>
      </c>
      <c r="H17" s="355">
        <v>0.127</v>
      </c>
      <c r="I17" s="589" t="s">
        <v>91</v>
      </c>
      <c r="J17" s="270">
        <f t="shared" si="0"/>
        <v>0</v>
      </c>
      <c r="K17" s="261" t="s">
        <v>156</v>
      </c>
    </row>
    <row r="18" spans="1:11" ht="15" customHeight="1" x14ac:dyDescent="0.2">
      <c r="B18" s="585">
        <v>7</v>
      </c>
      <c r="C18" s="268" t="s">
        <v>94</v>
      </c>
      <c r="D18" s="794"/>
      <c r="E18" s="819"/>
      <c r="F18" s="269"/>
      <c r="G18" s="589" t="s">
        <v>88</v>
      </c>
      <c r="H18" s="355">
        <v>0.14599999999999999</v>
      </c>
      <c r="I18" s="589" t="s">
        <v>91</v>
      </c>
      <c r="J18" s="270">
        <f t="shared" si="0"/>
        <v>0</v>
      </c>
      <c r="K18" s="261" t="s">
        <v>155</v>
      </c>
    </row>
    <row r="19" spans="1:11" ht="15" customHeight="1" x14ac:dyDescent="0.2">
      <c r="B19" s="585">
        <v>8</v>
      </c>
      <c r="C19" s="268" t="s">
        <v>478</v>
      </c>
      <c r="D19" s="794"/>
      <c r="E19" s="819"/>
      <c r="F19" s="269"/>
      <c r="G19" s="589" t="s">
        <v>88</v>
      </c>
      <c r="H19" s="355">
        <v>0.16</v>
      </c>
      <c r="I19" s="589" t="s">
        <v>91</v>
      </c>
      <c r="J19" s="270">
        <f t="shared" si="0"/>
        <v>0</v>
      </c>
      <c r="K19" s="261" t="s">
        <v>183</v>
      </c>
    </row>
    <row r="20" spans="1:11" ht="15" customHeight="1" x14ac:dyDescent="0.2">
      <c r="B20" s="585">
        <v>9</v>
      </c>
      <c r="C20" s="268" t="s">
        <v>465</v>
      </c>
      <c r="D20" s="794"/>
      <c r="E20" s="819"/>
      <c r="F20" s="269"/>
      <c r="G20" s="589" t="s">
        <v>88</v>
      </c>
      <c r="H20" s="355">
        <v>0.17899999999999999</v>
      </c>
      <c r="I20" s="589" t="s">
        <v>91</v>
      </c>
      <c r="J20" s="270">
        <f t="shared" si="0"/>
        <v>0</v>
      </c>
      <c r="K20" s="261" t="s">
        <v>162</v>
      </c>
    </row>
    <row r="21" spans="1:11" ht="15" customHeight="1" x14ac:dyDescent="0.2">
      <c r="B21" s="585">
        <v>10</v>
      </c>
      <c r="C21" s="268" t="s">
        <v>485</v>
      </c>
      <c r="D21" s="794"/>
      <c r="E21" s="819"/>
      <c r="F21" s="269"/>
      <c r="G21" s="589" t="s">
        <v>88</v>
      </c>
      <c r="H21" s="355">
        <v>0.19500000000000001</v>
      </c>
      <c r="I21" s="589" t="s">
        <v>91</v>
      </c>
      <c r="J21" s="270">
        <f t="shared" si="0"/>
        <v>0</v>
      </c>
      <c r="K21" s="261" t="s">
        <v>182</v>
      </c>
    </row>
    <row r="22" spans="1:11" ht="15" customHeight="1" x14ac:dyDescent="0.2">
      <c r="B22" s="585">
        <v>11</v>
      </c>
      <c r="C22" s="268" t="s">
        <v>525</v>
      </c>
      <c r="D22" s="794"/>
      <c r="E22" s="819"/>
      <c r="F22" s="269"/>
      <c r="G22" s="589" t="s">
        <v>88</v>
      </c>
      <c r="H22" s="355">
        <v>0.21099999999999999</v>
      </c>
      <c r="I22" s="589" t="s">
        <v>91</v>
      </c>
      <c r="J22" s="270">
        <f t="shared" si="0"/>
        <v>0</v>
      </c>
      <c r="K22" s="261" t="s">
        <v>181</v>
      </c>
    </row>
    <row r="23" spans="1:11" ht="15" customHeight="1" thickBot="1" x14ac:dyDescent="0.25">
      <c r="B23" s="584">
        <v>12</v>
      </c>
      <c r="C23" s="268" t="s">
        <v>565</v>
      </c>
      <c r="D23" s="794"/>
      <c r="E23" s="819"/>
      <c r="F23" s="269"/>
      <c r="G23" s="589" t="s">
        <v>88</v>
      </c>
      <c r="H23" s="355">
        <v>0.22800000000000001</v>
      </c>
      <c r="I23" s="589" t="s">
        <v>91</v>
      </c>
      <c r="J23" s="270">
        <f t="shared" si="0"/>
        <v>0</v>
      </c>
      <c r="K23" s="261" t="s">
        <v>180</v>
      </c>
    </row>
    <row r="24" spans="1:11" ht="15" customHeight="1" x14ac:dyDescent="0.2">
      <c r="B24" s="40"/>
      <c r="C24" s="13"/>
      <c r="D24" s="12"/>
      <c r="E24" s="12"/>
      <c r="F24" s="11"/>
      <c r="G24" s="598"/>
      <c r="H24" s="800" t="s">
        <v>1319</v>
      </c>
      <c r="I24" s="801"/>
      <c r="J24" s="9"/>
      <c r="K24" s="261"/>
    </row>
    <row r="25" spans="1:11" ht="15" customHeight="1" thickBot="1" x14ac:dyDescent="0.25">
      <c r="B25" s="38"/>
      <c r="C25" s="261"/>
      <c r="D25" s="261"/>
      <c r="E25" s="261"/>
      <c r="F25" s="10"/>
      <c r="G25" s="261"/>
      <c r="H25" s="802" t="s">
        <v>89</v>
      </c>
      <c r="I25" s="803"/>
      <c r="J25" s="8" t="e">
        <f>SUM(J11:J23)</f>
        <v>#DIV/0!</v>
      </c>
      <c r="K25" s="261" t="s">
        <v>520</v>
      </c>
    </row>
    <row r="26" spans="1:11" ht="15" customHeight="1" x14ac:dyDescent="0.2">
      <c r="B26" s="38"/>
      <c r="C26" s="261"/>
      <c r="D26" s="261"/>
      <c r="E26" s="261"/>
      <c r="F26" s="10"/>
      <c r="G26" s="261"/>
      <c r="H26" s="598"/>
      <c r="I26" s="598"/>
      <c r="J26" s="674"/>
      <c r="K26" s="261"/>
    </row>
    <row r="27" spans="1:11" ht="15" customHeight="1" x14ac:dyDescent="0.2">
      <c r="H27" s="215"/>
      <c r="I27" s="215"/>
      <c r="J27" s="353"/>
    </row>
    <row r="28" spans="1:11" ht="18.75" customHeight="1" x14ac:dyDescent="0.2">
      <c r="A28" s="6" t="s">
        <v>12</v>
      </c>
      <c r="B28" s="37" t="s">
        <v>480</v>
      </c>
    </row>
    <row r="29" spans="1:11" ht="11.25" customHeight="1" x14ac:dyDescent="0.2">
      <c r="A29" s="6"/>
    </row>
    <row r="30" spans="1:11" ht="18.75" customHeight="1" x14ac:dyDescent="0.2">
      <c r="A30" s="6"/>
      <c r="B30" s="804" t="s">
        <v>107</v>
      </c>
      <c r="C30" s="805"/>
      <c r="D30" s="804" t="s">
        <v>106</v>
      </c>
      <c r="E30" s="805"/>
      <c r="F30" s="275" t="s">
        <v>105</v>
      </c>
      <c r="G30" s="593"/>
      <c r="H30" s="354" t="s">
        <v>104</v>
      </c>
      <c r="I30" s="593"/>
      <c r="J30" s="275" t="s">
        <v>3</v>
      </c>
      <c r="K30" s="261"/>
    </row>
    <row r="31" spans="1:11" ht="15" customHeight="1" x14ac:dyDescent="0.2">
      <c r="A31" s="6"/>
      <c r="B31" s="28"/>
      <c r="C31" s="591"/>
      <c r="D31" s="26"/>
      <c r="E31" s="592"/>
      <c r="F31" s="24"/>
      <c r="G31" s="595"/>
      <c r="H31" s="595"/>
      <c r="I31" s="595"/>
      <c r="J31" s="21" t="s">
        <v>103</v>
      </c>
      <c r="K31" s="261"/>
    </row>
    <row r="32" spans="1:11" ht="15" customHeight="1" x14ac:dyDescent="0.2">
      <c r="B32" s="585">
        <v>1</v>
      </c>
      <c r="C32" s="266" t="s">
        <v>113</v>
      </c>
      <c r="D32" s="794"/>
      <c r="E32" s="819"/>
      <c r="F32" s="269"/>
      <c r="G32" s="589" t="s">
        <v>88</v>
      </c>
      <c r="H32" s="355">
        <v>0.05</v>
      </c>
      <c r="I32" s="589" t="s">
        <v>91</v>
      </c>
      <c r="J32" s="270">
        <f>ROUND(F32*H32,0)</f>
        <v>0</v>
      </c>
      <c r="K32" s="261" t="s">
        <v>188</v>
      </c>
    </row>
    <row r="33" spans="1:11" ht="15" customHeight="1" x14ac:dyDescent="0.2">
      <c r="B33" s="585">
        <v>2</v>
      </c>
      <c r="C33" s="266" t="s">
        <v>112</v>
      </c>
      <c r="D33" s="794"/>
      <c r="E33" s="819"/>
      <c r="F33" s="269"/>
      <c r="G33" s="589" t="s">
        <v>88</v>
      </c>
      <c r="H33" s="355">
        <v>5.1999999999999998E-2</v>
      </c>
      <c r="I33" s="589" t="s">
        <v>91</v>
      </c>
      <c r="J33" s="270">
        <f t="shared" ref="J33:J42" si="1">ROUND(F33*H33,0)</f>
        <v>0</v>
      </c>
      <c r="K33" s="261" t="s">
        <v>187</v>
      </c>
    </row>
    <row r="34" spans="1:11" ht="15" customHeight="1" x14ac:dyDescent="0.2">
      <c r="B34" s="585">
        <v>3</v>
      </c>
      <c r="C34" s="266" t="s">
        <v>102</v>
      </c>
      <c r="D34" s="794"/>
      <c r="E34" s="819"/>
      <c r="F34" s="269"/>
      <c r="G34" s="589" t="s">
        <v>88</v>
      </c>
      <c r="H34" s="355">
        <v>0.09</v>
      </c>
      <c r="I34" s="589" t="s">
        <v>91</v>
      </c>
      <c r="J34" s="270">
        <f t="shared" si="1"/>
        <v>0</v>
      </c>
      <c r="K34" s="261" t="s">
        <v>186</v>
      </c>
    </row>
    <row r="35" spans="1:11" ht="15" customHeight="1" x14ac:dyDescent="0.2">
      <c r="B35" s="585">
        <v>4</v>
      </c>
      <c r="C35" s="268" t="s">
        <v>100</v>
      </c>
      <c r="D35" s="794"/>
      <c r="E35" s="819"/>
      <c r="F35" s="269"/>
      <c r="G35" s="589" t="s">
        <v>88</v>
      </c>
      <c r="H35" s="355">
        <v>0.11799999999999999</v>
      </c>
      <c r="I35" s="589" t="s">
        <v>91</v>
      </c>
      <c r="J35" s="270">
        <f t="shared" si="1"/>
        <v>0</v>
      </c>
      <c r="K35" s="261" t="s">
        <v>185</v>
      </c>
    </row>
    <row r="36" spans="1:11" ht="15" customHeight="1" x14ac:dyDescent="0.2">
      <c r="B36" s="585">
        <v>5</v>
      </c>
      <c r="C36" s="268" t="s">
        <v>98</v>
      </c>
      <c r="D36" s="794"/>
      <c r="E36" s="819"/>
      <c r="F36" s="269"/>
      <c r="G36" s="589" t="s">
        <v>88</v>
      </c>
      <c r="H36" s="355">
        <v>0.17799999999999999</v>
      </c>
      <c r="I36" s="589" t="s">
        <v>91</v>
      </c>
      <c r="J36" s="270">
        <f t="shared" si="1"/>
        <v>0</v>
      </c>
      <c r="K36" s="261" t="s">
        <v>184</v>
      </c>
    </row>
    <row r="37" spans="1:11" ht="15" customHeight="1" x14ac:dyDescent="0.2">
      <c r="B37" s="585">
        <v>6</v>
      </c>
      <c r="C37" s="268" t="s">
        <v>96</v>
      </c>
      <c r="D37" s="794"/>
      <c r="E37" s="819"/>
      <c r="F37" s="269"/>
      <c r="G37" s="589" t="s">
        <v>88</v>
      </c>
      <c r="H37" s="355">
        <v>0.21199999999999999</v>
      </c>
      <c r="I37" s="589" t="s">
        <v>91</v>
      </c>
      <c r="J37" s="270">
        <f t="shared" si="1"/>
        <v>0</v>
      </c>
      <c r="K37" s="261" t="s">
        <v>158</v>
      </c>
    </row>
    <row r="38" spans="1:11" ht="15" customHeight="1" x14ac:dyDescent="0.2">
      <c r="B38" s="585">
        <v>7</v>
      </c>
      <c r="C38" s="268" t="s">
        <v>94</v>
      </c>
      <c r="D38" s="794"/>
      <c r="E38" s="819"/>
      <c r="F38" s="269"/>
      <c r="G38" s="589" t="s">
        <v>88</v>
      </c>
      <c r="H38" s="355">
        <v>0.24299999999999999</v>
      </c>
      <c r="I38" s="589" t="s">
        <v>91</v>
      </c>
      <c r="J38" s="270">
        <f t="shared" si="1"/>
        <v>0</v>
      </c>
      <c r="K38" s="261" t="s">
        <v>157</v>
      </c>
    </row>
    <row r="39" spans="1:11" ht="15" customHeight="1" x14ac:dyDescent="0.2">
      <c r="B39" s="585">
        <v>8</v>
      </c>
      <c r="C39" s="268" t="s">
        <v>92</v>
      </c>
      <c r="D39" s="794"/>
      <c r="E39" s="819"/>
      <c r="F39" s="269"/>
      <c r="G39" s="589" t="s">
        <v>88</v>
      </c>
      <c r="H39" s="355">
        <v>0.26700000000000002</v>
      </c>
      <c r="I39" s="589" t="s">
        <v>91</v>
      </c>
      <c r="J39" s="270">
        <f t="shared" si="1"/>
        <v>0</v>
      </c>
      <c r="K39" s="261" t="s">
        <v>156</v>
      </c>
    </row>
    <row r="40" spans="1:11" ht="15" customHeight="1" x14ac:dyDescent="0.2">
      <c r="B40" s="585">
        <v>9</v>
      </c>
      <c r="C40" s="268" t="s">
        <v>465</v>
      </c>
      <c r="D40" s="794"/>
      <c r="E40" s="819"/>
      <c r="F40" s="269"/>
      <c r="G40" s="589" t="s">
        <v>88</v>
      </c>
      <c r="H40" s="355">
        <v>0.29899999999999999</v>
      </c>
      <c r="I40" s="589" t="s">
        <v>91</v>
      </c>
      <c r="J40" s="270">
        <f t="shared" si="1"/>
        <v>0</v>
      </c>
      <c r="K40" s="261" t="s">
        <v>155</v>
      </c>
    </row>
    <row r="41" spans="1:11" ht="15" customHeight="1" x14ac:dyDescent="0.2">
      <c r="B41" s="585">
        <v>10</v>
      </c>
      <c r="C41" s="268" t="s">
        <v>485</v>
      </c>
      <c r="D41" s="794"/>
      <c r="E41" s="819"/>
      <c r="F41" s="269"/>
      <c r="G41" s="589" t="s">
        <v>88</v>
      </c>
      <c r="H41" s="355">
        <v>0.32400000000000001</v>
      </c>
      <c r="I41" s="589" t="s">
        <v>91</v>
      </c>
      <c r="J41" s="270">
        <f t="shared" si="1"/>
        <v>0</v>
      </c>
      <c r="K41" s="261" t="s">
        <v>183</v>
      </c>
    </row>
    <row r="42" spans="1:11" ht="15" customHeight="1" x14ac:dyDescent="0.2">
      <c r="B42" s="585">
        <v>11</v>
      </c>
      <c r="C42" s="268" t="s">
        <v>525</v>
      </c>
      <c r="D42" s="794"/>
      <c r="E42" s="819"/>
      <c r="F42" s="269"/>
      <c r="G42" s="589" t="s">
        <v>88</v>
      </c>
      <c r="H42" s="355">
        <v>0.35199999999999998</v>
      </c>
      <c r="I42" s="589" t="s">
        <v>91</v>
      </c>
      <c r="J42" s="270">
        <f t="shared" si="1"/>
        <v>0</v>
      </c>
      <c r="K42" s="261" t="s">
        <v>162</v>
      </c>
    </row>
    <row r="43" spans="1:11" ht="15" customHeight="1" thickBot="1" x14ac:dyDescent="0.25">
      <c r="B43" s="584">
        <v>12</v>
      </c>
      <c r="C43" s="268" t="s">
        <v>565</v>
      </c>
      <c r="D43" s="794"/>
      <c r="E43" s="819"/>
      <c r="F43" s="269"/>
      <c r="G43" s="589" t="s">
        <v>88</v>
      </c>
      <c r="H43" s="355">
        <v>0.379</v>
      </c>
      <c r="I43" s="589" t="s">
        <v>91</v>
      </c>
      <c r="J43" s="270">
        <f>ROUND(F43*H43,0)</f>
        <v>0</v>
      </c>
      <c r="K43" s="261" t="s">
        <v>182</v>
      </c>
    </row>
    <row r="44" spans="1:11" ht="15" customHeight="1" x14ac:dyDescent="0.2">
      <c r="B44" s="40"/>
      <c r="C44" s="13"/>
      <c r="D44" s="12"/>
      <c r="E44" s="12"/>
      <c r="F44" s="11"/>
      <c r="G44" s="598"/>
      <c r="H44" s="800" t="s">
        <v>1303</v>
      </c>
      <c r="I44" s="801"/>
      <c r="J44" s="9"/>
      <c r="K44" s="261"/>
    </row>
    <row r="45" spans="1:11" ht="15" customHeight="1" thickBot="1" x14ac:dyDescent="0.25">
      <c r="B45" s="38"/>
      <c r="C45" s="261"/>
      <c r="D45" s="261"/>
      <c r="E45" s="261"/>
      <c r="F45" s="10"/>
      <c r="G45" s="261"/>
      <c r="H45" s="802" t="s">
        <v>89</v>
      </c>
      <c r="I45" s="803"/>
      <c r="J45" s="8">
        <f>SUM(J32:J43)</f>
        <v>0</v>
      </c>
      <c r="K45" s="261" t="s">
        <v>540</v>
      </c>
    </row>
    <row r="47" spans="1:11" ht="18.75" customHeight="1" x14ac:dyDescent="0.2">
      <c r="A47" s="6" t="s">
        <v>17</v>
      </c>
      <c r="B47" s="37" t="s">
        <v>232</v>
      </c>
    </row>
    <row r="48" spans="1:11" ht="11.25" customHeight="1" x14ac:dyDescent="0.2">
      <c r="A48" s="6"/>
    </row>
    <row r="49" spans="1:11" ht="18.75" customHeight="1" x14ac:dyDescent="0.2">
      <c r="A49" s="6"/>
      <c r="B49" s="804" t="s">
        <v>143</v>
      </c>
      <c r="C49" s="805"/>
      <c r="D49" s="804" t="s">
        <v>106</v>
      </c>
      <c r="E49" s="805"/>
      <c r="F49" s="275" t="s">
        <v>230</v>
      </c>
      <c r="G49" s="593"/>
      <c r="H49" s="354" t="s">
        <v>104</v>
      </c>
      <c r="I49" s="593"/>
      <c r="J49" s="275" t="s">
        <v>3</v>
      </c>
      <c r="K49" s="261"/>
    </row>
    <row r="50" spans="1:11" ht="15" customHeight="1" x14ac:dyDescent="0.2">
      <c r="A50" s="6"/>
      <c r="B50" s="28"/>
      <c r="C50" s="591"/>
      <c r="D50" s="26"/>
      <c r="E50" s="592"/>
      <c r="F50" s="24"/>
      <c r="G50" s="595"/>
      <c r="H50" s="595"/>
      <c r="I50" s="595"/>
      <c r="J50" s="21" t="s">
        <v>103</v>
      </c>
      <c r="K50" s="261"/>
    </row>
    <row r="51" spans="1:11" ht="15" customHeight="1" thickBot="1" x14ac:dyDescent="0.25">
      <c r="B51" s="584">
        <v>1</v>
      </c>
      <c r="C51" s="268" t="s">
        <v>113</v>
      </c>
      <c r="D51" s="794"/>
      <c r="E51" s="819"/>
      <c r="F51" s="269"/>
      <c r="G51" s="589" t="s">
        <v>88</v>
      </c>
      <c r="H51" s="675">
        <v>1.7999999999999999E-2</v>
      </c>
      <c r="I51" s="589" t="s">
        <v>91</v>
      </c>
      <c r="J51" s="270">
        <f t="shared" ref="J51" si="2">ROUND(F51*H51,0)</f>
        <v>0</v>
      </c>
      <c r="K51" s="261" t="s">
        <v>869</v>
      </c>
    </row>
    <row r="52" spans="1:11" ht="15" customHeight="1" x14ac:dyDescent="0.2">
      <c r="B52" s="40"/>
      <c r="C52" s="13"/>
      <c r="D52" s="12"/>
      <c r="E52" s="12"/>
      <c r="F52" s="11"/>
      <c r="G52" s="598"/>
      <c r="H52" s="800" t="s">
        <v>101</v>
      </c>
      <c r="I52" s="801"/>
      <c r="J52" s="9"/>
      <c r="K52" s="261"/>
    </row>
    <row r="53" spans="1:11" ht="15" customHeight="1" thickBot="1" x14ac:dyDescent="0.25">
      <c r="B53" s="38"/>
      <c r="C53" s="261"/>
      <c r="D53" s="261"/>
      <c r="E53" s="261"/>
      <c r="F53" s="10"/>
      <c r="G53" s="261"/>
      <c r="H53" s="802" t="s">
        <v>89</v>
      </c>
      <c r="I53" s="803"/>
      <c r="J53" s="8">
        <f>SUM(J51:J51)</f>
        <v>0</v>
      </c>
      <c r="K53" s="261" t="s">
        <v>518</v>
      </c>
    </row>
    <row r="54" spans="1:11" ht="18.75" customHeight="1" x14ac:dyDescent="0.2">
      <c r="B54" s="38"/>
      <c r="C54" s="261"/>
      <c r="D54" s="261"/>
      <c r="E54" s="261"/>
      <c r="F54" s="10"/>
      <c r="G54" s="39"/>
      <c r="H54" s="598"/>
      <c r="I54" s="598"/>
      <c r="J54" s="11"/>
      <c r="K54" s="261"/>
    </row>
    <row r="55" spans="1:11" ht="18.75" customHeight="1" x14ac:dyDescent="0.2">
      <c r="A55" s="6" t="s">
        <v>18</v>
      </c>
      <c r="B55" s="37" t="s">
        <v>469</v>
      </c>
    </row>
    <row r="56" spans="1:11" ht="18.75" customHeight="1" x14ac:dyDescent="0.2">
      <c r="A56" s="6"/>
      <c r="B56" s="804" t="s">
        <v>143</v>
      </c>
      <c r="C56" s="805"/>
      <c r="D56" s="804" t="s">
        <v>106</v>
      </c>
      <c r="E56" s="805"/>
      <c r="F56" s="275" t="s">
        <v>234</v>
      </c>
      <c r="G56" s="593"/>
      <c r="H56" s="354" t="s">
        <v>104</v>
      </c>
      <c r="I56" s="593"/>
      <c r="J56" s="275" t="s">
        <v>3</v>
      </c>
      <c r="K56" s="261"/>
    </row>
    <row r="57" spans="1:11" ht="18.75" customHeight="1" x14ac:dyDescent="0.2">
      <c r="A57" s="6"/>
      <c r="B57" s="26"/>
      <c r="C57" s="592"/>
      <c r="D57" s="26"/>
      <c r="E57" s="592"/>
      <c r="F57" s="24"/>
      <c r="G57" s="595"/>
      <c r="H57" s="595"/>
      <c r="I57" s="595"/>
      <c r="J57" s="21" t="s">
        <v>103</v>
      </c>
      <c r="K57" s="261"/>
    </row>
    <row r="58" spans="1:11" ht="18.75" customHeight="1" x14ac:dyDescent="0.2">
      <c r="A58" s="6"/>
      <c r="B58" s="584">
        <v>1</v>
      </c>
      <c r="C58" s="268" t="s">
        <v>92</v>
      </c>
      <c r="D58" s="794"/>
      <c r="E58" s="819"/>
      <c r="F58" s="269"/>
      <c r="G58" s="589" t="s">
        <v>88</v>
      </c>
      <c r="H58" s="676">
        <v>0.16300000000000001</v>
      </c>
      <c r="I58" s="594" t="s">
        <v>91</v>
      </c>
      <c r="J58" s="271">
        <f>ROUND(F58*H58,0)</f>
        <v>0</v>
      </c>
      <c r="K58" s="261" t="s">
        <v>101</v>
      </c>
    </row>
    <row r="59" spans="1:11" ht="18.75" customHeight="1" x14ac:dyDescent="0.2">
      <c r="B59" s="584">
        <v>2</v>
      </c>
      <c r="C59" s="268" t="s">
        <v>465</v>
      </c>
      <c r="D59" s="794"/>
      <c r="E59" s="819"/>
      <c r="F59" s="269"/>
      <c r="G59" s="589" t="s">
        <v>88</v>
      </c>
      <c r="H59" s="676">
        <v>0.17899999999999999</v>
      </c>
      <c r="I59" s="593" t="s">
        <v>91</v>
      </c>
      <c r="J59" s="271">
        <f>ROUND(F59*H59,0)</f>
        <v>0</v>
      </c>
      <c r="K59" s="261" t="s">
        <v>99</v>
      </c>
    </row>
    <row r="60" spans="1:11" ht="18.75" customHeight="1" thickBot="1" x14ac:dyDescent="0.25">
      <c r="B60" s="584">
        <v>3</v>
      </c>
      <c r="C60" s="268" t="s">
        <v>485</v>
      </c>
      <c r="D60" s="794"/>
      <c r="E60" s="819"/>
      <c r="F60" s="269"/>
      <c r="G60" s="589" t="s">
        <v>88</v>
      </c>
      <c r="H60" s="676">
        <v>0.19500000000000001</v>
      </c>
      <c r="I60" s="593" t="s">
        <v>91</v>
      </c>
      <c r="J60" s="271">
        <f>ROUND(F60*H60,0)</f>
        <v>0</v>
      </c>
      <c r="K60" s="261" t="s">
        <v>97</v>
      </c>
    </row>
    <row r="61" spans="1:11" ht="18.75" customHeight="1" x14ac:dyDescent="0.2">
      <c r="B61" s="181"/>
      <c r="C61" s="12"/>
      <c r="D61" s="13"/>
      <c r="E61" s="13"/>
      <c r="F61" s="182"/>
      <c r="G61" s="598"/>
      <c r="H61" s="800" t="s">
        <v>700</v>
      </c>
      <c r="I61" s="801"/>
      <c r="J61" s="183"/>
      <c r="K61" s="261"/>
    </row>
    <row r="62" spans="1:11" ht="18.75" customHeight="1" thickBot="1" x14ac:dyDescent="0.25">
      <c r="B62" s="38"/>
      <c r="C62" s="261"/>
      <c r="D62" s="261"/>
      <c r="E62" s="261"/>
      <c r="F62" s="10"/>
      <c r="G62" s="39"/>
      <c r="H62" s="926" t="s">
        <v>89</v>
      </c>
      <c r="I62" s="926"/>
      <c r="J62" s="8">
        <f>SUM(J58:J60)</f>
        <v>0</v>
      </c>
      <c r="K62" s="261" t="s">
        <v>675</v>
      </c>
    </row>
    <row r="63" spans="1:11" ht="18.75" customHeight="1" x14ac:dyDescent="0.2">
      <c r="B63" s="38"/>
      <c r="C63" s="261"/>
      <c r="D63" s="261"/>
      <c r="E63" s="261"/>
      <c r="F63" s="10"/>
      <c r="G63" s="39"/>
      <c r="H63" s="598"/>
      <c r="I63" s="598"/>
      <c r="J63" s="11"/>
      <c r="K63" s="261"/>
    </row>
    <row r="64" spans="1:11" ht="18.75" customHeight="1" thickBot="1" x14ac:dyDescent="0.25">
      <c r="B64" s="38"/>
      <c r="C64" s="261"/>
      <c r="D64" s="261"/>
      <c r="E64" s="261"/>
      <c r="F64" s="10"/>
      <c r="G64" s="39"/>
      <c r="H64" s="598"/>
      <c r="I64" s="598"/>
      <c r="J64" s="11"/>
      <c r="K64" s="261"/>
    </row>
    <row r="65" spans="2:11" ht="18.75" customHeight="1" x14ac:dyDescent="0.2">
      <c r="B65" s="38"/>
      <c r="C65" s="261"/>
      <c r="D65" s="261"/>
      <c r="E65" s="261"/>
      <c r="F65" s="10"/>
      <c r="G65" s="39"/>
      <c r="H65" s="796" t="s">
        <v>1010</v>
      </c>
      <c r="I65" s="797"/>
      <c r="J65" s="9"/>
      <c r="K65" s="261"/>
    </row>
    <row r="66" spans="2:11" ht="18.75" customHeight="1" thickBot="1" x14ac:dyDescent="0.25">
      <c r="B66" s="38"/>
      <c r="C66" s="261"/>
      <c r="D66" s="261"/>
      <c r="E66" s="261"/>
      <c r="F66" s="10"/>
      <c r="G66" s="261"/>
      <c r="H66" s="798" t="s">
        <v>231</v>
      </c>
      <c r="I66" s="799"/>
      <c r="J66" s="8" t="e">
        <f>J25+J45+J53+J62</f>
        <v>#DIV/0!</v>
      </c>
      <c r="K66" s="261" t="s">
        <v>28</v>
      </c>
    </row>
  </sheetData>
  <mergeCells count="53">
    <mergeCell ref="D14:E14"/>
    <mergeCell ref="A1:B1"/>
    <mergeCell ref="C1:E1"/>
    <mergeCell ref="I1:K1"/>
    <mergeCell ref="B6:C6"/>
    <mergeCell ref="D6:E6"/>
    <mergeCell ref="D8:E8"/>
    <mergeCell ref="B9:C9"/>
    <mergeCell ref="D9:E9"/>
    <mergeCell ref="B10:C12"/>
    <mergeCell ref="D10:E12"/>
    <mergeCell ref="D13:E13"/>
    <mergeCell ref="B30:C30"/>
    <mergeCell ref="D30:E30"/>
    <mergeCell ref="D15:E15"/>
    <mergeCell ref="D16:E16"/>
    <mergeCell ref="D17:E17"/>
    <mergeCell ref="D18:E18"/>
    <mergeCell ref="D19:E19"/>
    <mergeCell ref="D20:E20"/>
    <mergeCell ref="D37:E37"/>
    <mergeCell ref="D21:E21"/>
    <mergeCell ref="D22:E22"/>
    <mergeCell ref="D23:E23"/>
    <mergeCell ref="H24:I24"/>
    <mergeCell ref="H25:I25"/>
    <mergeCell ref="D32:E32"/>
    <mergeCell ref="D33:E33"/>
    <mergeCell ref="D34:E34"/>
    <mergeCell ref="D35:E35"/>
    <mergeCell ref="D36:E36"/>
    <mergeCell ref="H52:I52"/>
    <mergeCell ref="D38:E38"/>
    <mergeCell ref="D39:E39"/>
    <mergeCell ref="D40:E40"/>
    <mergeCell ref="D41:E41"/>
    <mergeCell ref="D42:E42"/>
    <mergeCell ref="D43:E43"/>
    <mergeCell ref="H44:I44"/>
    <mergeCell ref="H45:I45"/>
    <mergeCell ref="B49:C49"/>
    <mergeCell ref="D49:E49"/>
    <mergeCell ref="D51:E51"/>
    <mergeCell ref="B56:C56"/>
    <mergeCell ref="D56:E56"/>
    <mergeCell ref="H65:I65"/>
    <mergeCell ref="H66:I66"/>
    <mergeCell ref="H53:I53"/>
    <mergeCell ref="D58:E58"/>
    <mergeCell ref="D59:E59"/>
    <mergeCell ref="D60:E60"/>
    <mergeCell ref="H61:I61"/>
    <mergeCell ref="H62:I62"/>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45"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78"/>
  <sheetViews>
    <sheetView showGridLines="0" view="pageBreakPreview" zoomScaleNormal="80" zoomScaleSheetLayoutView="100" workbookViewId="0">
      <pane ySplit="2" topLeftCell="A3" activePane="bottomLeft" state="frozen"/>
      <selection activeCell="A3" sqref="A3"/>
      <selection pane="bottomLeft" sqref="A1:B1"/>
    </sheetView>
  </sheetViews>
  <sheetFormatPr defaultColWidth="9" defaultRowHeight="18.75" customHeight="1" x14ac:dyDescent="0.2"/>
  <cols>
    <col min="1" max="1" width="3.90625" style="478" customWidth="1"/>
    <col min="2" max="2" width="5.08984375" style="478" customWidth="1"/>
    <col min="3" max="3" width="8.08984375" style="478" customWidth="1"/>
    <col min="4" max="4" width="3" style="478" bestFit="1" customWidth="1"/>
    <col min="5" max="5" width="12" style="478" customWidth="1"/>
    <col min="6" max="6" width="13.6328125" style="42" customWidth="1"/>
    <col min="7" max="7" width="2.08984375" style="478" bestFit="1" customWidth="1"/>
    <col min="8" max="8" width="11.90625" style="478" customWidth="1"/>
    <col min="9" max="9" width="2.08984375" style="478" bestFit="1" customWidth="1"/>
    <col min="10" max="10" width="13.6328125" style="42" customWidth="1"/>
    <col min="11" max="11" width="5.453125" style="478" bestFit="1" customWidth="1"/>
    <col min="12" max="16384" width="9" style="478"/>
  </cols>
  <sheetData>
    <row r="1" spans="1:13" ht="18.75" customHeight="1" x14ac:dyDescent="0.2">
      <c r="A1" s="815" t="s">
        <v>140</v>
      </c>
      <c r="B1" s="816"/>
      <c r="C1" s="815" t="s">
        <v>246</v>
      </c>
      <c r="D1" s="817"/>
      <c r="E1" s="816"/>
      <c r="H1" s="604" t="s">
        <v>0</v>
      </c>
      <c r="I1" s="923">
        <f>総括表!H4</f>
        <v>0</v>
      </c>
      <c r="J1" s="923"/>
      <c r="K1" s="923"/>
    </row>
    <row r="2" spans="1:13" ht="18.75" customHeight="1" x14ac:dyDescent="0.2">
      <c r="J2" s="49"/>
    </row>
    <row r="3" spans="1:13" ht="18.75" customHeight="1" x14ac:dyDescent="0.2">
      <c r="J3" s="49"/>
    </row>
    <row r="4" spans="1:13" ht="18.75" customHeight="1" x14ac:dyDescent="0.2">
      <c r="A4" s="6" t="s">
        <v>1</v>
      </c>
      <c r="B4" s="479" t="s">
        <v>245</v>
      </c>
    </row>
    <row r="5" spans="1:13" ht="11.25" customHeight="1" x14ac:dyDescent="0.2">
      <c r="A5" s="480"/>
    </row>
    <row r="6" spans="1:13" ht="18.75" customHeight="1" x14ac:dyDescent="0.2">
      <c r="A6" s="480"/>
      <c r="B6" s="804" t="s">
        <v>107</v>
      </c>
      <c r="C6" s="805"/>
      <c r="D6" s="804" t="s">
        <v>106</v>
      </c>
      <c r="E6" s="805"/>
      <c r="F6" s="275" t="s">
        <v>105</v>
      </c>
      <c r="G6" s="593"/>
      <c r="H6" s="593" t="s">
        <v>104</v>
      </c>
      <c r="I6" s="593"/>
      <c r="J6" s="275" t="s">
        <v>3</v>
      </c>
      <c r="K6" s="261"/>
    </row>
    <row r="7" spans="1:13" ht="15" customHeight="1" x14ac:dyDescent="0.2">
      <c r="A7" s="480"/>
      <c r="B7" s="28"/>
      <c r="C7" s="591"/>
      <c r="D7" s="26"/>
      <c r="E7" s="592"/>
      <c r="F7" s="24"/>
      <c r="G7" s="595"/>
      <c r="H7" s="595"/>
      <c r="I7" s="595"/>
      <c r="J7" s="21" t="s">
        <v>103</v>
      </c>
      <c r="K7" s="261"/>
    </row>
    <row r="8" spans="1:13" s="479" customFormat="1" ht="15" customHeight="1" x14ac:dyDescent="0.2">
      <c r="B8" s="585">
        <v>1</v>
      </c>
      <c r="C8" s="266" t="s">
        <v>112</v>
      </c>
      <c r="D8" s="818"/>
      <c r="E8" s="819"/>
      <c r="F8" s="269"/>
      <c r="G8" s="589" t="s">
        <v>88</v>
      </c>
      <c r="H8" s="648">
        <v>3.5000000000000003E-2</v>
      </c>
      <c r="I8" s="589" t="s">
        <v>91</v>
      </c>
      <c r="J8" s="270">
        <f>ROUND(F8*H8,0)</f>
        <v>0</v>
      </c>
      <c r="K8" s="261" t="s">
        <v>101</v>
      </c>
      <c r="L8" s="261"/>
      <c r="M8" s="478"/>
    </row>
    <row r="9" spans="1:13" s="479" customFormat="1" ht="15" customHeight="1" x14ac:dyDescent="0.2">
      <c r="B9" s="585">
        <v>2</v>
      </c>
      <c r="C9" s="266" t="s">
        <v>102</v>
      </c>
      <c r="D9" s="818"/>
      <c r="E9" s="819"/>
      <c r="F9" s="269"/>
      <c r="G9" s="589" t="s">
        <v>88</v>
      </c>
      <c r="H9" s="677">
        <v>5.3999999999999999E-2</v>
      </c>
      <c r="I9" s="593" t="s">
        <v>91</v>
      </c>
      <c r="J9" s="271">
        <f t="shared" ref="J9:J27" si="0">ROUND(F9*H9,0)</f>
        <v>0</v>
      </c>
      <c r="K9" s="261" t="s">
        <v>99</v>
      </c>
      <c r="L9" s="261"/>
      <c r="M9" s="478"/>
    </row>
    <row r="10" spans="1:13" s="479" customFormat="1" ht="15" customHeight="1" x14ac:dyDescent="0.2">
      <c r="B10" s="585">
        <v>3</v>
      </c>
      <c r="C10" s="266" t="s">
        <v>100</v>
      </c>
      <c r="D10" s="818"/>
      <c r="E10" s="819"/>
      <c r="F10" s="269"/>
      <c r="G10" s="589" t="s">
        <v>88</v>
      </c>
      <c r="H10" s="648">
        <v>7.0999999999999994E-2</v>
      </c>
      <c r="I10" s="589" t="s">
        <v>91</v>
      </c>
      <c r="J10" s="270">
        <f t="shared" si="0"/>
        <v>0</v>
      </c>
      <c r="K10" s="261" t="s">
        <v>97</v>
      </c>
      <c r="L10" s="261"/>
      <c r="M10" s="478"/>
    </row>
    <row r="11" spans="1:13" s="479" customFormat="1" ht="15" customHeight="1" x14ac:dyDescent="0.2">
      <c r="B11" s="585">
        <v>4</v>
      </c>
      <c r="C11" s="266" t="s">
        <v>98</v>
      </c>
      <c r="D11" s="818"/>
      <c r="E11" s="819"/>
      <c r="F11" s="269"/>
      <c r="G11" s="589" t="s">
        <v>88</v>
      </c>
      <c r="H11" s="677">
        <v>0.107</v>
      </c>
      <c r="I11" s="593" t="s">
        <v>91</v>
      </c>
      <c r="J11" s="271">
        <f t="shared" si="0"/>
        <v>0</v>
      </c>
      <c r="K11" s="261" t="s">
        <v>95</v>
      </c>
      <c r="L11" s="261"/>
      <c r="M11" s="478"/>
    </row>
    <row r="12" spans="1:13" s="479" customFormat="1" ht="15" customHeight="1" x14ac:dyDescent="0.2">
      <c r="B12" s="584">
        <v>5</v>
      </c>
      <c r="C12" s="268" t="s">
        <v>96</v>
      </c>
      <c r="D12" s="818"/>
      <c r="E12" s="819"/>
      <c r="F12" s="269"/>
      <c r="G12" s="589" t="s">
        <v>88</v>
      </c>
      <c r="H12" s="648">
        <v>0.127</v>
      </c>
      <c r="I12" s="589" t="s">
        <v>91</v>
      </c>
      <c r="J12" s="270">
        <f t="shared" si="0"/>
        <v>0</v>
      </c>
      <c r="K12" s="261" t="s">
        <v>93</v>
      </c>
      <c r="L12" s="261"/>
      <c r="M12" s="478"/>
    </row>
    <row r="13" spans="1:13" s="479" customFormat="1" ht="15" customHeight="1" x14ac:dyDescent="0.2">
      <c r="B13" s="584">
        <v>6</v>
      </c>
      <c r="C13" s="268" t="s">
        <v>94</v>
      </c>
      <c r="D13" s="818"/>
      <c r="E13" s="819"/>
      <c r="F13" s="269"/>
      <c r="G13" s="589" t="s">
        <v>88</v>
      </c>
      <c r="H13" s="648">
        <v>0.14599999999999999</v>
      </c>
      <c r="I13" s="589" t="s">
        <v>91</v>
      </c>
      <c r="J13" s="270">
        <f t="shared" si="0"/>
        <v>0</v>
      </c>
      <c r="K13" s="261" t="s">
        <v>90</v>
      </c>
      <c r="L13" s="261"/>
      <c r="M13" s="478"/>
    </row>
    <row r="14" spans="1:13" s="479" customFormat="1" ht="15" customHeight="1" x14ac:dyDescent="0.2">
      <c r="B14" s="584">
        <v>7</v>
      </c>
      <c r="C14" s="268" t="s">
        <v>92</v>
      </c>
      <c r="D14" s="818"/>
      <c r="E14" s="819"/>
      <c r="F14" s="269"/>
      <c r="G14" s="589" t="s">
        <v>88</v>
      </c>
      <c r="H14" s="648">
        <v>0.16</v>
      </c>
      <c r="I14" s="589" t="s">
        <v>91</v>
      </c>
      <c r="J14" s="270">
        <f>ROUND(F14*H14,0)</f>
        <v>0</v>
      </c>
      <c r="K14" s="261" t="s">
        <v>111</v>
      </c>
      <c r="L14" s="261"/>
      <c r="M14" s="478"/>
    </row>
    <row r="15" spans="1:13" s="479" customFormat="1" ht="15" customHeight="1" x14ac:dyDescent="0.2">
      <c r="B15" s="584">
        <v>8</v>
      </c>
      <c r="C15" s="268" t="s">
        <v>465</v>
      </c>
      <c r="D15" s="806" t="s">
        <v>482</v>
      </c>
      <c r="E15" s="807"/>
      <c r="F15" s="269"/>
      <c r="G15" s="589" t="s">
        <v>88</v>
      </c>
      <c r="H15" s="648">
        <v>0.17899999999999999</v>
      </c>
      <c r="I15" s="589" t="s">
        <v>91</v>
      </c>
      <c r="J15" s="270">
        <f>ROUND(F15*H15,0)</f>
        <v>0</v>
      </c>
      <c r="K15" s="261" t="s">
        <v>110</v>
      </c>
      <c r="L15" s="261"/>
      <c r="M15" s="478"/>
    </row>
    <row r="16" spans="1:13" s="479" customFormat="1" ht="15" customHeight="1" x14ac:dyDescent="0.2">
      <c r="B16" s="584">
        <v>9</v>
      </c>
      <c r="C16" s="268" t="s">
        <v>465</v>
      </c>
      <c r="D16" s="866" t="s">
        <v>483</v>
      </c>
      <c r="E16" s="930"/>
      <c r="F16" s="269"/>
      <c r="G16" s="589" t="s">
        <v>88</v>
      </c>
      <c r="H16" s="648">
        <v>0.20899999999999999</v>
      </c>
      <c r="I16" s="589" t="s">
        <v>91</v>
      </c>
      <c r="J16" s="270">
        <f t="shared" si="0"/>
        <v>0</v>
      </c>
      <c r="K16" s="261" t="s">
        <v>109</v>
      </c>
      <c r="L16" s="261"/>
    </row>
    <row r="17" spans="1:12" s="479" customFormat="1" ht="15" customHeight="1" x14ac:dyDescent="0.2">
      <c r="B17" s="584">
        <v>10</v>
      </c>
      <c r="C17" s="268" t="s">
        <v>485</v>
      </c>
      <c r="D17" s="818"/>
      <c r="E17" s="819"/>
      <c r="F17" s="269"/>
      <c r="G17" s="589" t="s">
        <v>88</v>
      </c>
      <c r="H17" s="648">
        <v>0.19500000000000001</v>
      </c>
      <c r="I17" s="589" t="s">
        <v>91</v>
      </c>
      <c r="J17" s="270">
        <f t="shared" si="0"/>
        <v>0</v>
      </c>
      <c r="K17" s="261" t="s">
        <v>121</v>
      </c>
      <c r="L17" s="261"/>
    </row>
    <row r="18" spans="1:12" s="479" customFormat="1" ht="15" customHeight="1" x14ac:dyDescent="0.2">
      <c r="B18" s="584">
        <v>11</v>
      </c>
      <c r="C18" s="268" t="s">
        <v>525</v>
      </c>
      <c r="D18" s="818"/>
      <c r="E18" s="819"/>
      <c r="F18" s="269"/>
      <c r="G18" s="589" t="s">
        <v>88</v>
      </c>
      <c r="H18" s="648">
        <v>0.21099999999999999</v>
      </c>
      <c r="I18" s="589" t="s">
        <v>91</v>
      </c>
      <c r="J18" s="270">
        <f t="shared" si="0"/>
        <v>0</v>
      </c>
      <c r="K18" s="261" t="s">
        <v>120</v>
      </c>
      <c r="L18" s="261"/>
    </row>
    <row r="19" spans="1:12" s="479" customFormat="1" ht="15" customHeight="1" x14ac:dyDescent="0.2">
      <c r="B19" s="584">
        <v>12</v>
      </c>
      <c r="C19" s="268" t="s">
        <v>565</v>
      </c>
      <c r="D19" s="818"/>
      <c r="E19" s="819"/>
      <c r="F19" s="269"/>
      <c r="G19" s="589" t="s">
        <v>88</v>
      </c>
      <c r="H19" s="648">
        <v>0.22800000000000001</v>
      </c>
      <c r="I19" s="589" t="s">
        <v>91</v>
      </c>
      <c r="J19" s="270">
        <f t="shared" si="0"/>
        <v>0</v>
      </c>
      <c r="K19" s="261" t="s">
        <v>119</v>
      </c>
      <c r="L19" s="261"/>
    </row>
    <row r="20" spans="1:12" s="479" customFormat="1" ht="15" customHeight="1" x14ac:dyDescent="0.2">
      <c r="B20" s="584">
        <v>13</v>
      </c>
      <c r="C20" s="268" t="s">
        <v>603</v>
      </c>
      <c r="D20" s="818"/>
      <c r="E20" s="819"/>
      <c r="F20" s="269"/>
      <c r="G20" s="589" t="s">
        <v>88</v>
      </c>
      <c r="H20" s="648">
        <v>0.24399999999999999</v>
      </c>
      <c r="I20" s="589" t="s">
        <v>91</v>
      </c>
      <c r="J20" s="270">
        <f t="shared" si="0"/>
        <v>0</v>
      </c>
      <c r="K20" s="261" t="s">
        <v>118</v>
      </c>
      <c r="L20" s="261"/>
    </row>
    <row r="21" spans="1:12" s="479" customFormat="1" ht="15" customHeight="1" x14ac:dyDescent="0.2">
      <c r="B21" s="584">
        <v>14</v>
      </c>
      <c r="C21" s="268" t="s">
        <v>634</v>
      </c>
      <c r="D21" s="818"/>
      <c r="E21" s="819"/>
      <c r="F21" s="269"/>
      <c r="G21" s="589" t="s">
        <v>88</v>
      </c>
      <c r="H21" s="648">
        <v>0.26</v>
      </c>
      <c r="I21" s="589" t="s">
        <v>91</v>
      </c>
      <c r="J21" s="270">
        <f t="shared" si="0"/>
        <v>0</v>
      </c>
      <c r="K21" s="261" t="s">
        <v>117</v>
      </c>
      <c r="L21" s="261"/>
    </row>
    <row r="22" spans="1:12" s="479" customFormat="1" ht="15" customHeight="1" x14ac:dyDescent="0.2">
      <c r="B22" s="584">
        <v>15</v>
      </c>
      <c r="C22" s="268" t="s">
        <v>669</v>
      </c>
      <c r="D22" s="818"/>
      <c r="E22" s="819"/>
      <c r="F22" s="269"/>
      <c r="G22" s="589" t="s">
        <v>88</v>
      </c>
      <c r="H22" s="648">
        <v>0.27600000000000002</v>
      </c>
      <c r="I22" s="589" t="s">
        <v>91</v>
      </c>
      <c r="J22" s="270">
        <f t="shared" si="0"/>
        <v>0</v>
      </c>
      <c r="K22" s="261" t="s">
        <v>116</v>
      </c>
      <c r="L22" s="261"/>
    </row>
    <row r="23" spans="1:12" s="479" customFormat="1" ht="15" customHeight="1" x14ac:dyDescent="0.2">
      <c r="B23" s="584">
        <v>16</v>
      </c>
      <c r="C23" s="268" t="s">
        <v>702</v>
      </c>
      <c r="D23" s="818"/>
      <c r="E23" s="819"/>
      <c r="F23" s="269"/>
      <c r="G23" s="589" t="s">
        <v>88</v>
      </c>
      <c r="H23" s="648">
        <v>0.28799999999999998</v>
      </c>
      <c r="I23" s="589" t="s">
        <v>91</v>
      </c>
      <c r="J23" s="270">
        <f t="shared" si="0"/>
        <v>0</v>
      </c>
      <c r="K23" s="261" t="s">
        <v>636</v>
      </c>
      <c r="L23" s="261"/>
    </row>
    <row r="24" spans="1:12" s="479" customFormat="1" ht="15" customHeight="1" x14ac:dyDescent="0.2">
      <c r="B24" s="584">
        <f>B23+1</f>
        <v>17</v>
      </c>
      <c r="C24" s="268" t="s">
        <v>708</v>
      </c>
      <c r="D24" s="818"/>
      <c r="E24" s="819"/>
      <c r="F24" s="269"/>
      <c r="G24" s="589" t="s">
        <v>88</v>
      </c>
      <c r="H24" s="648">
        <v>0.3</v>
      </c>
      <c r="I24" s="589" t="s">
        <v>91</v>
      </c>
      <c r="J24" s="270">
        <f t="shared" si="0"/>
        <v>0</v>
      </c>
      <c r="K24" s="261" t="s">
        <v>515</v>
      </c>
      <c r="L24" s="261"/>
    </row>
    <row r="25" spans="1:12" s="479" customFormat="1" ht="15" customHeight="1" x14ac:dyDescent="0.2">
      <c r="B25" s="584">
        <f>B24+1</f>
        <v>18</v>
      </c>
      <c r="C25" s="268" t="s">
        <v>1011</v>
      </c>
      <c r="D25" s="818"/>
      <c r="E25" s="819"/>
      <c r="F25" s="269"/>
      <c r="G25" s="589" t="s">
        <v>88</v>
      </c>
      <c r="H25" s="648">
        <v>0.3</v>
      </c>
      <c r="I25" s="589" t="s">
        <v>91</v>
      </c>
      <c r="J25" s="270">
        <f t="shared" si="0"/>
        <v>0</v>
      </c>
      <c r="K25" s="261" t="s">
        <v>681</v>
      </c>
      <c r="L25" s="261"/>
    </row>
    <row r="26" spans="1:12" s="479" customFormat="1" ht="15" customHeight="1" x14ac:dyDescent="0.2">
      <c r="B26" s="584">
        <f>B25+1</f>
        <v>19</v>
      </c>
      <c r="C26" s="268" t="s">
        <v>1192</v>
      </c>
      <c r="D26" s="818"/>
      <c r="E26" s="819"/>
      <c r="F26" s="269"/>
      <c r="G26" s="589" t="s">
        <v>88</v>
      </c>
      <c r="H26" s="648">
        <v>0.3</v>
      </c>
      <c r="I26" s="589" t="s">
        <v>91</v>
      </c>
      <c r="J26" s="270">
        <f t="shared" si="0"/>
        <v>0</v>
      </c>
      <c r="K26" s="261" t="s">
        <v>517</v>
      </c>
      <c r="L26" s="261"/>
    </row>
    <row r="27" spans="1:12" s="479" customFormat="1" ht="15" customHeight="1" thickBot="1" x14ac:dyDescent="0.25">
      <c r="B27" s="584">
        <f>B26+1</f>
        <v>20</v>
      </c>
      <c r="C27" s="268" t="s">
        <v>1335</v>
      </c>
      <c r="D27" s="818"/>
      <c r="E27" s="819"/>
      <c r="F27" s="269"/>
      <c r="G27" s="589" t="s">
        <v>88</v>
      </c>
      <c r="H27" s="648">
        <v>0.3</v>
      </c>
      <c r="I27" s="589" t="s">
        <v>91</v>
      </c>
      <c r="J27" s="270">
        <f t="shared" si="0"/>
        <v>0</v>
      </c>
      <c r="K27" s="261" t="s">
        <v>707</v>
      </c>
      <c r="L27" s="261"/>
    </row>
    <row r="28" spans="1:12" s="479" customFormat="1" ht="15" customHeight="1" x14ac:dyDescent="0.2">
      <c r="B28" s="12"/>
      <c r="C28" s="13"/>
      <c r="D28" s="12"/>
      <c r="E28" s="12"/>
      <c r="F28" s="11"/>
      <c r="G28" s="598"/>
      <c r="H28" s="800" t="s">
        <v>1199</v>
      </c>
      <c r="I28" s="801"/>
      <c r="J28" s="9"/>
      <c r="K28" s="261"/>
    </row>
    <row r="29" spans="1:12" s="479" customFormat="1" ht="15" customHeight="1" thickBot="1" x14ac:dyDescent="0.25">
      <c r="B29" s="261"/>
      <c r="C29" s="261"/>
      <c r="D29" s="261"/>
      <c r="E29" s="261"/>
      <c r="F29" s="10"/>
      <c r="G29" s="261"/>
      <c r="H29" s="802" t="s">
        <v>89</v>
      </c>
      <c r="I29" s="803"/>
      <c r="J29" s="8">
        <f>SUM(J8:J27)</f>
        <v>0</v>
      </c>
      <c r="K29" s="261" t="s">
        <v>520</v>
      </c>
      <c r="L29" s="479" t="s">
        <v>88</v>
      </c>
    </row>
    <row r="30" spans="1:12" s="479" customFormat="1" ht="18.75" customHeight="1" x14ac:dyDescent="0.2">
      <c r="F30" s="481"/>
      <c r="J30" s="481"/>
    </row>
    <row r="31" spans="1:12" ht="18.75" customHeight="1" x14ac:dyDescent="0.2">
      <c r="A31" s="6" t="s">
        <v>12</v>
      </c>
      <c r="B31" s="479" t="s">
        <v>244</v>
      </c>
    </row>
    <row r="32" spans="1:12" ht="11.25" customHeight="1" x14ac:dyDescent="0.2">
      <c r="A32" s="480"/>
    </row>
    <row r="33" spans="1:13" ht="18.75" customHeight="1" x14ac:dyDescent="0.2">
      <c r="A33" s="480"/>
      <c r="B33" s="804" t="s">
        <v>107</v>
      </c>
      <c r="C33" s="805"/>
      <c r="D33" s="804" t="s">
        <v>106</v>
      </c>
      <c r="E33" s="805"/>
      <c r="F33" s="275" t="s">
        <v>105</v>
      </c>
      <c r="G33" s="593"/>
      <c r="H33" s="593" t="s">
        <v>104</v>
      </c>
      <c r="I33" s="593"/>
      <c r="J33" s="275" t="s">
        <v>3</v>
      </c>
      <c r="K33" s="261"/>
    </row>
    <row r="34" spans="1:13" ht="15" customHeight="1" x14ac:dyDescent="0.2">
      <c r="A34" s="480"/>
      <c r="B34" s="28"/>
      <c r="C34" s="591"/>
      <c r="D34" s="26"/>
      <c r="E34" s="592"/>
      <c r="F34" s="24"/>
      <c r="G34" s="595"/>
      <c r="H34" s="595"/>
      <c r="I34" s="595"/>
      <c r="J34" s="21" t="s">
        <v>103</v>
      </c>
      <c r="K34" s="261"/>
    </row>
    <row r="35" spans="1:13" s="479" customFormat="1" ht="15" customHeight="1" x14ac:dyDescent="0.2">
      <c r="B35" s="585">
        <v>1</v>
      </c>
      <c r="C35" s="266" t="s">
        <v>112</v>
      </c>
      <c r="D35" s="818"/>
      <c r="E35" s="819"/>
      <c r="F35" s="269"/>
      <c r="G35" s="589" t="s">
        <v>88</v>
      </c>
      <c r="H35" s="652">
        <v>5.8999999999999997E-2</v>
      </c>
      <c r="I35" s="589" t="s">
        <v>91</v>
      </c>
      <c r="J35" s="270">
        <f t="shared" ref="J35:J53" si="1">ROUND(F35*H35,0)</f>
        <v>0</v>
      </c>
      <c r="K35" s="261" t="s">
        <v>101</v>
      </c>
      <c r="L35" s="261"/>
      <c r="M35" s="478"/>
    </row>
    <row r="36" spans="1:13" s="479" customFormat="1" ht="15" customHeight="1" x14ac:dyDescent="0.2">
      <c r="B36" s="585">
        <v>2</v>
      </c>
      <c r="C36" s="266" t="s">
        <v>102</v>
      </c>
      <c r="D36" s="818"/>
      <c r="E36" s="819"/>
      <c r="F36" s="269"/>
      <c r="G36" s="589" t="s">
        <v>88</v>
      </c>
      <c r="H36" s="652">
        <v>0.09</v>
      </c>
      <c r="I36" s="593" t="s">
        <v>91</v>
      </c>
      <c r="J36" s="271">
        <f t="shared" si="1"/>
        <v>0</v>
      </c>
      <c r="K36" s="261" t="s">
        <v>99</v>
      </c>
      <c r="L36" s="261"/>
      <c r="M36" s="478"/>
    </row>
    <row r="37" spans="1:13" s="479" customFormat="1" ht="15" customHeight="1" x14ac:dyDescent="0.2">
      <c r="B37" s="585">
        <v>3</v>
      </c>
      <c r="C37" s="266" t="s">
        <v>100</v>
      </c>
      <c r="D37" s="818"/>
      <c r="E37" s="819"/>
      <c r="F37" s="269"/>
      <c r="G37" s="589" t="s">
        <v>88</v>
      </c>
      <c r="H37" s="652">
        <v>0.11799999999999999</v>
      </c>
      <c r="I37" s="589" t="s">
        <v>91</v>
      </c>
      <c r="J37" s="270">
        <f t="shared" si="1"/>
        <v>0</v>
      </c>
      <c r="K37" s="261" t="s">
        <v>97</v>
      </c>
      <c r="L37" s="261"/>
      <c r="M37" s="478"/>
    </row>
    <row r="38" spans="1:13" s="479" customFormat="1" ht="15" customHeight="1" x14ac:dyDescent="0.2">
      <c r="B38" s="585">
        <v>4</v>
      </c>
      <c r="C38" s="266" t="s">
        <v>98</v>
      </c>
      <c r="D38" s="818"/>
      <c r="E38" s="819"/>
      <c r="F38" s="269"/>
      <c r="G38" s="589" t="s">
        <v>88</v>
      </c>
      <c r="H38" s="652">
        <v>0.17799999999999999</v>
      </c>
      <c r="I38" s="593" t="s">
        <v>91</v>
      </c>
      <c r="J38" s="271">
        <f t="shared" si="1"/>
        <v>0</v>
      </c>
      <c r="K38" s="261" t="s">
        <v>95</v>
      </c>
      <c r="L38" s="261"/>
      <c r="M38" s="478"/>
    </row>
    <row r="39" spans="1:13" s="479" customFormat="1" ht="15" customHeight="1" x14ac:dyDescent="0.2">
      <c r="B39" s="584">
        <v>5</v>
      </c>
      <c r="C39" s="268" t="s">
        <v>96</v>
      </c>
      <c r="D39" s="818"/>
      <c r="E39" s="819"/>
      <c r="F39" s="269"/>
      <c r="G39" s="589" t="s">
        <v>88</v>
      </c>
      <c r="H39" s="652">
        <v>0.21199999999999999</v>
      </c>
      <c r="I39" s="589" t="s">
        <v>91</v>
      </c>
      <c r="J39" s="270">
        <f t="shared" si="1"/>
        <v>0</v>
      </c>
      <c r="K39" s="261" t="s">
        <v>93</v>
      </c>
      <c r="L39" s="261"/>
      <c r="M39" s="478"/>
    </row>
    <row r="40" spans="1:13" s="479" customFormat="1" ht="15" customHeight="1" x14ac:dyDescent="0.2">
      <c r="B40" s="584">
        <v>6</v>
      </c>
      <c r="C40" s="268" t="s">
        <v>94</v>
      </c>
      <c r="D40" s="818"/>
      <c r="E40" s="819"/>
      <c r="F40" s="269"/>
      <c r="G40" s="589" t="s">
        <v>88</v>
      </c>
      <c r="H40" s="652">
        <v>0.24299999999999999</v>
      </c>
      <c r="I40" s="589" t="s">
        <v>91</v>
      </c>
      <c r="J40" s="270">
        <f t="shared" si="1"/>
        <v>0</v>
      </c>
      <c r="K40" s="261" t="s">
        <v>90</v>
      </c>
      <c r="L40" s="261"/>
      <c r="M40" s="478"/>
    </row>
    <row r="41" spans="1:13" s="479" customFormat="1" ht="15" customHeight="1" x14ac:dyDescent="0.2">
      <c r="B41" s="584">
        <v>7</v>
      </c>
      <c r="C41" s="268" t="s">
        <v>92</v>
      </c>
      <c r="D41" s="818"/>
      <c r="E41" s="819"/>
      <c r="F41" s="269"/>
      <c r="G41" s="589" t="s">
        <v>88</v>
      </c>
      <c r="H41" s="652">
        <v>0.26700000000000002</v>
      </c>
      <c r="I41" s="589" t="s">
        <v>91</v>
      </c>
      <c r="J41" s="270">
        <f>ROUND(F41*H41,0)</f>
        <v>0</v>
      </c>
      <c r="K41" s="261" t="s">
        <v>111</v>
      </c>
      <c r="L41" s="261"/>
      <c r="M41" s="478"/>
    </row>
    <row r="42" spans="1:13" s="479" customFormat="1" ht="15" customHeight="1" x14ac:dyDescent="0.2">
      <c r="B42" s="584">
        <v>8</v>
      </c>
      <c r="C42" s="268" t="s">
        <v>465</v>
      </c>
      <c r="D42" s="818"/>
      <c r="E42" s="819"/>
      <c r="F42" s="269"/>
      <c r="G42" s="589" t="s">
        <v>88</v>
      </c>
      <c r="H42" s="652">
        <v>0.29899999999999999</v>
      </c>
      <c r="I42" s="589" t="s">
        <v>91</v>
      </c>
      <c r="J42" s="270">
        <f t="shared" si="1"/>
        <v>0</v>
      </c>
      <c r="K42" s="261" t="s">
        <v>110</v>
      </c>
      <c r="L42" s="261"/>
      <c r="M42" s="478"/>
    </row>
    <row r="43" spans="1:13" s="479" customFormat="1" ht="15" customHeight="1" x14ac:dyDescent="0.2">
      <c r="B43" s="584">
        <v>9</v>
      </c>
      <c r="C43" s="268" t="s">
        <v>485</v>
      </c>
      <c r="D43" s="818"/>
      <c r="E43" s="819"/>
      <c r="F43" s="269"/>
      <c r="G43" s="589" t="s">
        <v>88</v>
      </c>
      <c r="H43" s="652">
        <v>0.32400000000000001</v>
      </c>
      <c r="I43" s="589" t="s">
        <v>91</v>
      </c>
      <c r="J43" s="270">
        <f t="shared" si="1"/>
        <v>0</v>
      </c>
      <c r="K43" s="261" t="s">
        <v>109</v>
      </c>
      <c r="L43" s="261"/>
      <c r="M43" s="478"/>
    </row>
    <row r="44" spans="1:13" s="479" customFormat="1" ht="15" customHeight="1" x14ac:dyDescent="0.2">
      <c r="B44" s="584">
        <v>10</v>
      </c>
      <c r="C44" s="268" t="s">
        <v>525</v>
      </c>
      <c r="D44" s="818"/>
      <c r="E44" s="819"/>
      <c r="F44" s="269"/>
      <c r="G44" s="589" t="s">
        <v>88</v>
      </c>
      <c r="H44" s="652">
        <v>0.35199999999999998</v>
      </c>
      <c r="I44" s="589" t="s">
        <v>91</v>
      </c>
      <c r="J44" s="270">
        <f t="shared" si="1"/>
        <v>0</v>
      </c>
      <c r="K44" s="261" t="s">
        <v>121</v>
      </c>
      <c r="L44" s="261"/>
      <c r="M44" s="478"/>
    </row>
    <row r="45" spans="1:13" s="479" customFormat="1" ht="15" customHeight="1" x14ac:dyDescent="0.2">
      <c r="B45" s="584">
        <v>11</v>
      </c>
      <c r="C45" s="268" t="s">
        <v>565</v>
      </c>
      <c r="D45" s="818"/>
      <c r="E45" s="819"/>
      <c r="F45" s="269"/>
      <c r="G45" s="589" t="s">
        <v>88</v>
      </c>
      <c r="H45" s="652">
        <v>0.379</v>
      </c>
      <c r="I45" s="589" t="s">
        <v>91</v>
      </c>
      <c r="J45" s="270">
        <f t="shared" si="1"/>
        <v>0</v>
      </c>
      <c r="K45" s="261" t="s">
        <v>120</v>
      </c>
      <c r="L45" s="261"/>
      <c r="M45" s="478"/>
    </row>
    <row r="46" spans="1:13" s="479" customFormat="1" ht="15" customHeight="1" x14ac:dyDescent="0.2">
      <c r="B46" s="584">
        <v>12</v>
      </c>
      <c r="C46" s="268" t="s">
        <v>603</v>
      </c>
      <c r="D46" s="818"/>
      <c r="E46" s="819"/>
      <c r="F46" s="269"/>
      <c r="G46" s="589" t="s">
        <v>88</v>
      </c>
      <c r="H46" s="652">
        <v>0.40600000000000003</v>
      </c>
      <c r="I46" s="589" t="s">
        <v>91</v>
      </c>
      <c r="J46" s="270">
        <f t="shared" si="1"/>
        <v>0</v>
      </c>
      <c r="K46" s="261" t="s">
        <v>119</v>
      </c>
      <c r="L46" s="261"/>
      <c r="M46" s="478"/>
    </row>
    <row r="47" spans="1:13" s="479" customFormat="1" ht="15" customHeight="1" x14ac:dyDescent="0.2">
      <c r="B47" s="584">
        <v>13</v>
      </c>
      <c r="C47" s="268" t="s">
        <v>634</v>
      </c>
      <c r="D47" s="818"/>
      <c r="E47" s="819"/>
      <c r="F47" s="269"/>
      <c r="G47" s="589" t="s">
        <v>88</v>
      </c>
      <c r="H47" s="652">
        <v>0.434</v>
      </c>
      <c r="I47" s="589" t="s">
        <v>91</v>
      </c>
      <c r="J47" s="270">
        <f t="shared" si="1"/>
        <v>0</v>
      </c>
      <c r="K47" s="261" t="s">
        <v>118</v>
      </c>
      <c r="L47" s="261"/>
      <c r="M47" s="478"/>
    </row>
    <row r="48" spans="1:13" s="479" customFormat="1" ht="15" customHeight="1" x14ac:dyDescent="0.2">
      <c r="B48" s="584">
        <v>14</v>
      </c>
      <c r="C48" s="268" t="s">
        <v>669</v>
      </c>
      <c r="D48" s="818"/>
      <c r="E48" s="819"/>
      <c r="F48" s="269"/>
      <c r="G48" s="589" t="s">
        <v>88</v>
      </c>
      <c r="H48" s="652">
        <v>0.46</v>
      </c>
      <c r="I48" s="589" t="s">
        <v>91</v>
      </c>
      <c r="J48" s="270">
        <f t="shared" si="1"/>
        <v>0</v>
      </c>
      <c r="K48" s="261" t="s">
        <v>117</v>
      </c>
      <c r="L48" s="261"/>
      <c r="M48" s="478"/>
    </row>
    <row r="49" spans="1:13" s="479" customFormat="1" ht="15" customHeight="1" x14ac:dyDescent="0.2">
      <c r="B49" s="584">
        <v>15</v>
      </c>
      <c r="C49" s="268" t="s">
        <v>702</v>
      </c>
      <c r="D49" s="818"/>
      <c r="E49" s="819"/>
      <c r="F49" s="269"/>
      <c r="G49" s="589" t="s">
        <v>88</v>
      </c>
      <c r="H49" s="652">
        <v>0.47899999999999998</v>
      </c>
      <c r="I49" s="589" t="s">
        <v>91</v>
      </c>
      <c r="J49" s="270">
        <f t="shared" si="1"/>
        <v>0</v>
      </c>
      <c r="K49" s="261" t="s">
        <v>116</v>
      </c>
      <c r="L49" s="261"/>
      <c r="M49" s="478"/>
    </row>
    <row r="50" spans="1:13" s="479" customFormat="1" ht="15" customHeight="1" x14ac:dyDescent="0.2">
      <c r="B50" s="584">
        <f>B49+1</f>
        <v>16</v>
      </c>
      <c r="C50" s="268" t="s">
        <v>708</v>
      </c>
      <c r="D50" s="818"/>
      <c r="E50" s="819"/>
      <c r="F50" s="269"/>
      <c r="G50" s="589" t="s">
        <v>88</v>
      </c>
      <c r="H50" s="652">
        <v>0.5</v>
      </c>
      <c r="I50" s="589" t="s">
        <v>91</v>
      </c>
      <c r="J50" s="270">
        <f t="shared" si="1"/>
        <v>0</v>
      </c>
      <c r="K50" s="261" t="s">
        <v>636</v>
      </c>
      <c r="L50" s="261"/>
      <c r="M50" s="478"/>
    </row>
    <row r="51" spans="1:13" s="479" customFormat="1" ht="15" customHeight="1" x14ac:dyDescent="0.2">
      <c r="B51" s="584">
        <f>B50+1</f>
        <v>17</v>
      </c>
      <c r="C51" s="268" t="s">
        <v>1011</v>
      </c>
      <c r="D51" s="818"/>
      <c r="E51" s="819"/>
      <c r="F51" s="269"/>
      <c r="G51" s="589" t="s">
        <v>88</v>
      </c>
      <c r="H51" s="652">
        <v>0.5</v>
      </c>
      <c r="I51" s="589" t="s">
        <v>91</v>
      </c>
      <c r="J51" s="270">
        <f t="shared" si="1"/>
        <v>0</v>
      </c>
      <c r="K51" s="261" t="s">
        <v>515</v>
      </c>
      <c r="L51" s="261"/>
      <c r="M51" s="478"/>
    </row>
    <row r="52" spans="1:13" s="479" customFormat="1" ht="15" customHeight="1" x14ac:dyDescent="0.2">
      <c r="B52" s="584">
        <f>B51+1</f>
        <v>18</v>
      </c>
      <c r="C52" s="268" t="s">
        <v>1192</v>
      </c>
      <c r="D52" s="818"/>
      <c r="E52" s="819"/>
      <c r="F52" s="269"/>
      <c r="G52" s="589" t="s">
        <v>88</v>
      </c>
      <c r="H52" s="652">
        <v>0.5</v>
      </c>
      <c r="I52" s="589" t="s">
        <v>91</v>
      </c>
      <c r="J52" s="270">
        <f t="shared" si="1"/>
        <v>0</v>
      </c>
      <c r="K52" s="261" t="s">
        <v>681</v>
      </c>
      <c r="L52" s="261"/>
      <c r="M52" s="478"/>
    </row>
    <row r="53" spans="1:13" s="479" customFormat="1" ht="15" customHeight="1" thickBot="1" x14ac:dyDescent="0.25">
      <c r="B53" s="584">
        <f>B52+1</f>
        <v>19</v>
      </c>
      <c r="C53" s="268" t="s">
        <v>1335</v>
      </c>
      <c r="D53" s="818"/>
      <c r="E53" s="819"/>
      <c r="F53" s="269"/>
      <c r="G53" s="589" t="s">
        <v>88</v>
      </c>
      <c r="H53" s="678">
        <v>0.5</v>
      </c>
      <c r="I53" s="589" t="s">
        <v>91</v>
      </c>
      <c r="J53" s="270">
        <f t="shared" si="1"/>
        <v>0</v>
      </c>
      <c r="K53" s="261" t="s">
        <v>175</v>
      </c>
      <c r="L53" s="261"/>
      <c r="M53" s="478"/>
    </row>
    <row r="54" spans="1:13" s="479" customFormat="1" ht="15" customHeight="1" x14ac:dyDescent="0.2">
      <c r="B54" s="12"/>
      <c r="C54" s="13"/>
      <c r="D54" s="12"/>
      <c r="E54" s="12"/>
      <c r="F54" s="11"/>
      <c r="G54" s="598"/>
      <c r="H54" s="800" t="s">
        <v>1293</v>
      </c>
      <c r="I54" s="801"/>
      <c r="J54" s="9"/>
      <c r="K54" s="261"/>
    </row>
    <row r="55" spans="1:13" s="479" customFormat="1" ht="15" customHeight="1" thickBot="1" x14ac:dyDescent="0.25">
      <c r="B55" s="261"/>
      <c r="C55" s="261"/>
      <c r="D55" s="261"/>
      <c r="E55" s="261"/>
      <c r="F55" s="10"/>
      <c r="G55" s="261"/>
      <c r="H55" s="802" t="s">
        <v>89</v>
      </c>
      <c r="I55" s="803"/>
      <c r="J55" s="8">
        <f>SUM(J35:J53)</f>
        <v>0</v>
      </c>
      <c r="K55" s="261" t="s">
        <v>540</v>
      </c>
      <c r="L55" s="479" t="s">
        <v>88</v>
      </c>
    </row>
    <row r="56" spans="1:13" s="479" customFormat="1" ht="18.75" customHeight="1" x14ac:dyDescent="0.2">
      <c r="F56" s="481"/>
      <c r="J56" s="481"/>
    </row>
    <row r="57" spans="1:13" ht="18.75" customHeight="1" x14ac:dyDescent="0.2">
      <c r="A57" s="6" t="s">
        <v>17</v>
      </c>
      <c r="B57" s="479" t="s">
        <v>243</v>
      </c>
    </row>
    <row r="58" spans="1:13" ht="11.25" customHeight="1" x14ac:dyDescent="0.2">
      <c r="A58" s="480"/>
    </row>
    <row r="59" spans="1:13" ht="18.75" customHeight="1" x14ac:dyDescent="0.2">
      <c r="A59" s="480"/>
      <c r="B59" s="804" t="s">
        <v>235</v>
      </c>
      <c r="C59" s="805"/>
      <c r="D59" s="804" t="s">
        <v>106</v>
      </c>
      <c r="E59" s="805"/>
      <c r="F59" s="275" t="s">
        <v>234</v>
      </c>
      <c r="G59" s="593"/>
      <c r="H59" s="593" t="s">
        <v>104</v>
      </c>
      <c r="I59" s="593"/>
      <c r="J59" s="275" t="s">
        <v>3</v>
      </c>
      <c r="K59" s="261"/>
    </row>
    <row r="60" spans="1:13" ht="15" customHeight="1" x14ac:dyDescent="0.2">
      <c r="A60" s="480"/>
      <c r="B60" s="28"/>
      <c r="C60" s="591"/>
      <c r="D60" s="26"/>
      <c r="E60" s="592"/>
      <c r="F60" s="24"/>
      <c r="G60" s="595"/>
      <c r="H60" s="595"/>
      <c r="I60" s="595"/>
      <c r="J60" s="21" t="s">
        <v>103</v>
      </c>
      <c r="K60" s="261"/>
    </row>
    <row r="61" spans="1:13" s="479" customFormat="1" ht="15" customHeight="1" x14ac:dyDescent="0.2">
      <c r="B61" s="585">
        <v>1</v>
      </c>
      <c r="C61" s="266" t="s">
        <v>113</v>
      </c>
      <c r="D61" s="818"/>
      <c r="E61" s="819"/>
      <c r="F61" s="269"/>
      <c r="G61" s="589" t="s">
        <v>88</v>
      </c>
      <c r="H61" s="652">
        <v>1.7999999999999999E-2</v>
      </c>
      <c r="I61" s="589" t="s">
        <v>91</v>
      </c>
      <c r="J61" s="270">
        <f t="shared" ref="J61:J67" si="2">ROUND(F61*H61,0)</f>
        <v>0</v>
      </c>
      <c r="K61" s="261" t="s">
        <v>188</v>
      </c>
      <c r="L61" s="261"/>
      <c r="M61" s="478"/>
    </row>
    <row r="62" spans="1:13" s="479" customFormat="1" ht="15" customHeight="1" x14ac:dyDescent="0.2">
      <c r="B62" s="585">
        <f>B61+1</f>
        <v>2</v>
      </c>
      <c r="C62" s="266" t="s">
        <v>112</v>
      </c>
      <c r="D62" s="818"/>
      <c r="E62" s="819"/>
      <c r="F62" s="269"/>
      <c r="G62" s="589" t="s">
        <v>88</v>
      </c>
      <c r="H62" s="652">
        <v>3.5000000000000003E-2</v>
      </c>
      <c r="I62" s="593" t="s">
        <v>91</v>
      </c>
      <c r="J62" s="271">
        <f t="shared" si="2"/>
        <v>0</v>
      </c>
      <c r="K62" s="261" t="s">
        <v>187</v>
      </c>
      <c r="L62" s="261"/>
      <c r="M62" s="478"/>
    </row>
    <row r="63" spans="1:13" s="479" customFormat="1" ht="15" customHeight="1" x14ac:dyDescent="0.2">
      <c r="B63" s="585">
        <f t="shared" ref="B63:B67" si="3">B62+1</f>
        <v>3</v>
      </c>
      <c r="C63" s="266" t="s">
        <v>102</v>
      </c>
      <c r="D63" s="818"/>
      <c r="E63" s="819"/>
      <c r="F63" s="269"/>
      <c r="G63" s="589" t="s">
        <v>88</v>
      </c>
      <c r="H63" s="652">
        <v>5.3999999999999999E-2</v>
      </c>
      <c r="I63" s="589" t="s">
        <v>91</v>
      </c>
      <c r="J63" s="270">
        <f t="shared" si="2"/>
        <v>0</v>
      </c>
      <c r="K63" s="261" t="s">
        <v>186</v>
      </c>
      <c r="L63" s="261"/>
      <c r="M63" s="478"/>
    </row>
    <row r="64" spans="1:13" s="479" customFormat="1" ht="15" customHeight="1" x14ac:dyDescent="0.2">
      <c r="B64" s="585">
        <f t="shared" si="3"/>
        <v>4</v>
      </c>
      <c r="C64" s="266" t="s">
        <v>100</v>
      </c>
      <c r="D64" s="818"/>
      <c r="E64" s="819"/>
      <c r="F64" s="269"/>
      <c r="G64" s="589" t="s">
        <v>88</v>
      </c>
      <c r="H64" s="652">
        <v>7.0999999999999994E-2</v>
      </c>
      <c r="I64" s="589" t="s">
        <v>91</v>
      </c>
      <c r="J64" s="270">
        <f t="shared" si="2"/>
        <v>0</v>
      </c>
      <c r="K64" s="261" t="s">
        <v>185</v>
      </c>
      <c r="L64" s="261"/>
      <c r="M64" s="478"/>
    </row>
    <row r="65" spans="1:14" s="479" customFormat="1" ht="15" customHeight="1" x14ac:dyDescent="0.2">
      <c r="B65" s="585">
        <f t="shared" si="3"/>
        <v>5</v>
      </c>
      <c r="C65" s="266" t="s">
        <v>98</v>
      </c>
      <c r="D65" s="818"/>
      <c r="E65" s="819"/>
      <c r="F65" s="269"/>
      <c r="G65" s="589" t="s">
        <v>88</v>
      </c>
      <c r="H65" s="652">
        <v>0.107</v>
      </c>
      <c r="I65" s="593" t="s">
        <v>91</v>
      </c>
      <c r="J65" s="271">
        <f t="shared" si="2"/>
        <v>0</v>
      </c>
      <c r="K65" s="261" t="s">
        <v>184</v>
      </c>
      <c r="L65" s="261"/>
      <c r="M65" s="478"/>
    </row>
    <row r="66" spans="1:14" s="479" customFormat="1" ht="15" customHeight="1" x14ac:dyDescent="0.2">
      <c r="B66" s="585">
        <f t="shared" si="3"/>
        <v>6</v>
      </c>
      <c r="C66" s="266" t="s">
        <v>96</v>
      </c>
      <c r="D66" s="818"/>
      <c r="E66" s="819"/>
      <c r="F66" s="269"/>
      <c r="G66" s="589" t="s">
        <v>88</v>
      </c>
      <c r="H66" s="652">
        <v>0.127</v>
      </c>
      <c r="I66" s="589" t="s">
        <v>91</v>
      </c>
      <c r="J66" s="270">
        <f t="shared" si="2"/>
        <v>0</v>
      </c>
      <c r="K66" s="261" t="s">
        <v>158</v>
      </c>
      <c r="L66" s="261"/>
      <c r="M66" s="478"/>
    </row>
    <row r="67" spans="1:14" s="479" customFormat="1" ht="15" customHeight="1" x14ac:dyDescent="0.2">
      <c r="B67" s="585">
        <f t="shared" si="3"/>
        <v>7</v>
      </c>
      <c r="C67" s="268" t="s">
        <v>94</v>
      </c>
      <c r="D67" s="818"/>
      <c r="E67" s="819"/>
      <c r="F67" s="269"/>
      <c r="G67" s="589" t="s">
        <v>88</v>
      </c>
      <c r="H67" s="678">
        <v>0.14599999999999999</v>
      </c>
      <c r="I67" s="589" t="s">
        <v>91</v>
      </c>
      <c r="J67" s="270">
        <f t="shared" si="2"/>
        <v>0</v>
      </c>
      <c r="K67" s="261" t="s">
        <v>157</v>
      </c>
      <c r="L67" s="261"/>
      <c r="M67" s="478"/>
    </row>
    <row r="68" spans="1:14" s="479" customFormat="1" ht="15" customHeight="1" thickBot="1" x14ac:dyDescent="0.25">
      <c r="B68" s="806" t="s">
        <v>127</v>
      </c>
      <c r="C68" s="807"/>
      <c r="D68" s="818"/>
      <c r="E68" s="819"/>
      <c r="F68" s="35"/>
      <c r="G68" s="34"/>
      <c r="H68" s="48"/>
      <c r="I68" s="34"/>
      <c r="J68" s="271">
        <f>SUM(J61:J67)</f>
        <v>0</v>
      </c>
      <c r="K68" s="261" t="s">
        <v>156</v>
      </c>
      <c r="N68" s="261"/>
    </row>
    <row r="69" spans="1:14" s="479" customFormat="1" ht="13" x14ac:dyDescent="0.2">
      <c r="B69" s="824"/>
      <c r="C69" s="825"/>
      <c r="D69" s="824"/>
      <c r="E69" s="825"/>
      <c r="F69" s="274" t="s">
        <v>1353</v>
      </c>
      <c r="G69" s="593"/>
      <c r="H69" s="459" t="s">
        <v>1419</v>
      </c>
      <c r="I69" s="574"/>
      <c r="J69" s="9"/>
      <c r="K69" s="261"/>
      <c r="N69" s="261"/>
    </row>
    <row r="70" spans="1:14" s="479" customFormat="1" ht="15" customHeight="1" x14ac:dyDescent="0.2">
      <c r="B70" s="810"/>
      <c r="C70" s="811"/>
      <c r="D70" s="810"/>
      <c r="E70" s="811"/>
      <c r="F70" s="32">
        <f>J68</f>
        <v>0</v>
      </c>
      <c r="G70" s="594" t="s">
        <v>88</v>
      </c>
      <c r="H70" s="169" t="e">
        <f>●財政力附表!S28</f>
        <v>#DIV/0!</v>
      </c>
      <c r="I70" s="28" t="s">
        <v>91</v>
      </c>
      <c r="J70" s="47">
        <f>IFERROR(ROUND(F70*H70,0),0)</f>
        <v>0</v>
      </c>
      <c r="K70" s="261" t="s">
        <v>518</v>
      </c>
      <c r="L70" s="479" t="s">
        <v>88</v>
      </c>
      <c r="N70" s="261"/>
    </row>
    <row r="71" spans="1:14" s="479" customFormat="1" ht="13.5" thickBot="1" x14ac:dyDescent="0.25">
      <c r="B71" s="812"/>
      <c r="C71" s="813"/>
      <c r="D71" s="812"/>
      <c r="E71" s="813"/>
      <c r="F71" s="31"/>
      <c r="G71" s="23"/>
      <c r="H71" s="46" t="s">
        <v>128</v>
      </c>
      <c r="I71" s="45"/>
      <c r="J71" s="44"/>
      <c r="K71" s="261"/>
    </row>
    <row r="72" spans="1:14" ht="18.75" customHeight="1" x14ac:dyDescent="0.2">
      <c r="A72" s="6" t="s">
        <v>18</v>
      </c>
      <c r="B72" s="479" t="s">
        <v>242</v>
      </c>
    </row>
    <row r="73" spans="1:14" ht="11.25" customHeight="1" x14ac:dyDescent="0.2">
      <c r="A73" s="480"/>
    </row>
    <row r="74" spans="1:14" ht="18.75" customHeight="1" x14ac:dyDescent="0.2">
      <c r="A74" s="480"/>
      <c r="B74" s="804" t="s">
        <v>235</v>
      </c>
      <c r="C74" s="805"/>
      <c r="D74" s="804" t="s">
        <v>106</v>
      </c>
      <c r="E74" s="805"/>
      <c r="F74" s="275" t="s">
        <v>234</v>
      </c>
      <c r="G74" s="593"/>
      <c r="H74" s="593" t="s">
        <v>104</v>
      </c>
      <c r="I74" s="593"/>
      <c r="J74" s="275" t="s">
        <v>3</v>
      </c>
      <c r="K74" s="261"/>
    </row>
    <row r="75" spans="1:14" ht="15" customHeight="1" x14ac:dyDescent="0.2">
      <c r="A75" s="480"/>
      <c r="B75" s="28"/>
      <c r="C75" s="591"/>
      <c r="D75" s="26"/>
      <c r="E75" s="592"/>
      <c r="F75" s="24"/>
      <c r="G75" s="595"/>
      <c r="H75" s="595"/>
      <c r="I75" s="595"/>
      <c r="J75" s="21" t="s">
        <v>103</v>
      </c>
      <c r="K75" s="261"/>
    </row>
    <row r="76" spans="1:14" s="479" customFormat="1" ht="15" customHeight="1" x14ac:dyDescent="0.2">
      <c r="B76" s="585">
        <v>1</v>
      </c>
      <c r="C76" s="266" t="s">
        <v>113</v>
      </c>
      <c r="D76" s="794"/>
      <c r="E76" s="795"/>
      <c r="F76" s="269"/>
      <c r="G76" s="589" t="s">
        <v>88</v>
      </c>
      <c r="H76" s="652">
        <v>5.8999999999999997E-2</v>
      </c>
      <c r="I76" s="589" t="s">
        <v>91</v>
      </c>
      <c r="J76" s="270">
        <f t="shared" ref="J76:J82" si="4">ROUND(F76*H76,0)</f>
        <v>0</v>
      </c>
      <c r="K76" s="261" t="s">
        <v>188</v>
      </c>
      <c r="L76" s="261"/>
      <c r="M76" s="478"/>
    </row>
    <row r="77" spans="1:14" s="479" customFormat="1" ht="15" customHeight="1" x14ac:dyDescent="0.2">
      <c r="B77" s="585">
        <f>B76+1</f>
        <v>2</v>
      </c>
      <c r="C77" s="266" t="s">
        <v>112</v>
      </c>
      <c r="D77" s="794"/>
      <c r="E77" s="795"/>
      <c r="F77" s="269"/>
      <c r="G77" s="589" t="s">
        <v>88</v>
      </c>
      <c r="H77" s="652">
        <v>0.11799999999999999</v>
      </c>
      <c r="I77" s="593" t="s">
        <v>91</v>
      </c>
      <c r="J77" s="271">
        <f t="shared" si="4"/>
        <v>0</v>
      </c>
      <c r="K77" s="261" t="s">
        <v>187</v>
      </c>
      <c r="L77" s="261"/>
      <c r="M77" s="478"/>
    </row>
    <row r="78" spans="1:14" s="479" customFormat="1" ht="15" customHeight="1" x14ac:dyDescent="0.2">
      <c r="B78" s="585">
        <f t="shared" ref="B78:B82" si="5">B77+1</f>
        <v>3</v>
      </c>
      <c r="C78" s="266" t="s">
        <v>102</v>
      </c>
      <c r="D78" s="794"/>
      <c r="E78" s="795"/>
      <c r="F78" s="269"/>
      <c r="G78" s="589" t="s">
        <v>88</v>
      </c>
      <c r="H78" s="652">
        <v>0.18</v>
      </c>
      <c r="I78" s="589" t="s">
        <v>91</v>
      </c>
      <c r="J78" s="270">
        <f t="shared" si="4"/>
        <v>0</v>
      </c>
      <c r="K78" s="261" t="s">
        <v>186</v>
      </c>
      <c r="L78" s="261"/>
      <c r="M78" s="478"/>
    </row>
    <row r="79" spans="1:14" s="479" customFormat="1" ht="15" customHeight="1" x14ac:dyDescent="0.2">
      <c r="B79" s="585">
        <f t="shared" si="5"/>
        <v>4</v>
      </c>
      <c r="C79" s="266" t="s">
        <v>100</v>
      </c>
      <c r="D79" s="794"/>
      <c r="E79" s="795"/>
      <c r="F79" s="269"/>
      <c r="G79" s="589" t="s">
        <v>88</v>
      </c>
      <c r="H79" s="652">
        <v>0.23599999999999999</v>
      </c>
      <c r="I79" s="589" t="s">
        <v>91</v>
      </c>
      <c r="J79" s="270">
        <f t="shared" si="4"/>
        <v>0</v>
      </c>
      <c r="K79" s="261" t="s">
        <v>185</v>
      </c>
      <c r="L79" s="261"/>
      <c r="M79" s="478"/>
    </row>
    <row r="80" spans="1:14" s="479" customFormat="1" ht="15" customHeight="1" x14ac:dyDescent="0.2">
      <c r="B80" s="585">
        <f t="shared" si="5"/>
        <v>5</v>
      </c>
      <c r="C80" s="266" t="s">
        <v>98</v>
      </c>
      <c r="D80" s="794"/>
      <c r="E80" s="795"/>
      <c r="F80" s="269"/>
      <c r="G80" s="589" t="s">
        <v>88</v>
      </c>
      <c r="H80" s="652">
        <v>0.35599999999999998</v>
      </c>
      <c r="I80" s="593" t="s">
        <v>91</v>
      </c>
      <c r="J80" s="271">
        <f t="shared" si="4"/>
        <v>0</v>
      </c>
      <c r="K80" s="261" t="s">
        <v>184</v>
      </c>
      <c r="L80" s="261"/>
      <c r="M80" s="478"/>
    </row>
    <row r="81" spans="1:13" s="479" customFormat="1" ht="15" customHeight="1" x14ac:dyDescent="0.2">
      <c r="B81" s="585">
        <f t="shared" si="5"/>
        <v>6</v>
      </c>
      <c r="C81" s="266" t="s">
        <v>96</v>
      </c>
      <c r="D81" s="794"/>
      <c r="E81" s="795"/>
      <c r="F81" s="269"/>
      <c r="G81" s="589" t="s">
        <v>88</v>
      </c>
      <c r="H81" s="652">
        <v>0.42299999999999999</v>
      </c>
      <c r="I81" s="589" t="s">
        <v>91</v>
      </c>
      <c r="J81" s="270">
        <f t="shared" si="4"/>
        <v>0</v>
      </c>
      <c r="K81" s="261" t="s">
        <v>158</v>
      </c>
      <c r="L81" s="261"/>
      <c r="M81" s="478"/>
    </row>
    <row r="82" spans="1:13" s="479" customFormat="1" ht="15" customHeight="1" thickBot="1" x14ac:dyDescent="0.25">
      <c r="B82" s="584">
        <f t="shared" si="5"/>
        <v>7</v>
      </c>
      <c r="C82" s="268" t="s">
        <v>94</v>
      </c>
      <c r="D82" s="794"/>
      <c r="E82" s="795"/>
      <c r="F82" s="269"/>
      <c r="G82" s="589" t="s">
        <v>88</v>
      </c>
      <c r="H82" s="678">
        <v>0.48599999999999999</v>
      </c>
      <c r="I82" s="589" t="s">
        <v>91</v>
      </c>
      <c r="J82" s="270">
        <f t="shared" si="4"/>
        <v>0</v>
      </c>
      <c r="K82" s="261" t="s">
        <v>157</v>
      </c>
      <c r="L82" s="261"/>
      <c r="M82" s="478"/>
    </row>
    <row r="83" spans="1:13" s="479" customFormat="1" ht="15" customHeight="1" x14ac:dyDescent="0.2">
      <c r="B83" s="12"/>
      <c r="C83" s="13"/>
      <c r="D83" s="12"/>
      <c r="E83" s="12"/>
      <c r="F83" s="11"/>
      <c r="G83" s="598"/>
      <c r="H83" s="800" t="s">
        <v>1296</v>
      </c>
      <c r="I83" s="801"/>
      <c r="J83" s="9"/>
      <c r="K83" s="261"/>
    </row>
    <row r="84" spans="1:13" s="479" customFormat="1" ht="15" customHeight="1" thickBot="1" x14ac:dyDescent="0.25">
      <c r="B84" s="261"/>
      <c r="C84" s="261"/>
      <c r="D84" s="261"/>
      <c r="E84" s="261"/>
      <c r="F84" s="10"/>
      <c r="G84" s="261"/>
      <c r="H84" s="802" t="s">
        <v>89</v>
      </c>
      <c r="I84" s="803"/>
      <c r="J84" s="8">
        <f>SUM(J76:J82)</f>
        <v>0</v>
      </c>
      <c r="K84" s="261" t="s">
        <v>675</v>
      </c>
      <c r="L84" s="479" t="s">
        <v>88</v>
      </c>
    </row>
    <row r="85" spans="1:13" s="479" customFormat="1" ht="18.75" customHeight="1" x14ac:dyDescent="0.2">
      <c r="F85" s="481"/>
      <c r="J85" s="481"/>
    </row>
    <row r="86" spans="1:13" ht="18.75" customHeight="1" x14ac:dyDescent="0.2">
      <c r="A86" s="6" t="s">
        <v>19</v>
      </c>
      <c r="B86" s="479" t="s">
        <v>241</v>
      </c>
    </row>
    <row r="87" spans="1:13" ht="11.25" customHeight="1" x14ac:dyDescent="0.2">
      <c r="A87" s="480"/>
    </row>
    <row r="88" spans="1:13" ht="18.75" customHeight="1" x14ac:dyDescent="0.2">
      <c r="A88" s="480"/>
      <c r="B88" s="804" t="s">
        <v>238</v>
      </c>
      <c r="C88" s="805"/>
      <c r="D88" s="804" t="s">
        <v>106</v>
      </c>
      <c r="E88" s="805"/>
      <c r="F88" s="275" t="s">
        <v>142</v>
      </c>
      <c r="G88" s="593"/>
      <c r="H88" s="593" t="s">
        <v>104</v>
      </c>
      <c r="I88" s="593"/>
      <c r="J88" s="275" t="s">
        <v>3</v>
      </c>
      <c r="K88" s="261"/>
    </row>
    <row r="89" spans="1:13" ht="15" customHeight="1" x14ac:dyDescent="0.2">
      <c r="A89" s="480"/>
      <c r="B89" s="28"/>
      <c r="C89" s="591"/>
      <c r="D89" s="26"/>
      <c r="E89" s="592"/>
      <c r="F89" s="24"/>
      <c r="G89" s="595"/>
      <c r="H89" s="595"/>
      <c r="I89" s="595"/>
      <c r="J89" s="21" t="s">
        <v>103</v>
      </c>
      <c r="K89" s="261"/>
    </row>
    <row r="90" spans="1:13" s="479" customFormat="1" ht="15" customHeight="1" thickBot="1" x14ac:dyDescent="0.25">
      <c r="B90" s="584">
        <v>1</v>
      </c>
      <c r="C90" s="268" t="s">
        <v>113</v>
      </c>
      <c r="D90" s="794"/>
      <c r="E90" s="795"/>
      <c r="F90" s="269"/>
      <c r="G90" s="589" t="s">
        <v>88</v>
      </c>
      <c r="H90" s="679">
        <v>0.03</v>
      </c>
      <c r="I90" s="233" t="s">
        <v>91</v>
      </c>
      <c r="J90" s="234">
        <f>ROUND(F90*H90,0)</f>
        <v>0</v>
      </c>
      <c r="K90" s="261"/>
      <c r="L90" s="261"/>
    </row>
    <row r="91" spans="1:13" s="479" customFormat="1" ht="15" customHeight="1" thickBot="1" x14ac:dyDescent="0.25">
      <c r="B91" s="261"/>
      <c r="C91" s="261"/>
      <c r="D91" s="261"/>
      <c r="E91" s="261"/>
      <c r="F91" s="10"/>
      <c r="G91" s="261"/>
      <c r="H91" s="802" t="s">
        <v>89</v>
      </c>
      <c r="I91" s="803"/>
      <c r="J91" s="8">
        <f>SUM(J90:J90)</f>
        <v>0</v>
      </c>
      <c r="K91" s="261" t="s">
        <v>829</v>
      </c>
      <c r="L91" s="479" t="s">
        <v>88</v>
      </c>
    </row>
    <row r="92" spans="1:13" s="479" customFormat="1" ht="18.75" customHeight="1" x14ac:dyDescent="0.2">
      <c r="F92" s="481"/>
      <c r="J92" s="481"/>
    </row>
    <row r="93" spans="1:13" ht="18.75" customHeight="1" x14ac:dyDescent="0.2">
      <c r="A93" s="6" t="s">
        <v>511</v>
      </c>
      <c r="B93" s="479" t="s">
        <v>240</v>
      </c>
    </row>
    <row r="94" spans="1:13" ht="11.25" customHeight="1" x14ac:dyDescent="0.2">
      <c r="A94" s="480"/>
    </row>
    <row r="95" spans="1:13" ht="18.75" customHeight="1" x14ac:dyDescent="0.2">
      <c r="A95" s="480"/>
      <c r="B95" s="804" t="s">
        <v>235</v>
      </c>
      <c r="C95" s="805"/>
      <c r="D95" s="804" t="s">
        <v>106</v>
      </c>
      <c r="E95" s="805"/>
      <c r="F95" s="275" t="s">
        <v>234</v>
      </c>
      <c r="G95" s="593"/>
      <c r="H95" s="593" t="s">
        <v>104</v>
      </c>
      <c r="I95" s="593"/>
      <c r="J95" s="275" t="s">
        <v>3</v>
      </c>
      <c r="K95" s="261"/>
    </row>
    <row r="96" spans="1:13" ht="15" customHeight="1" x14ac:dyDescent="0.2">
      <c r="A96" s="480"/>
      <c r="B96" s="28"/>
      <c r="C96" s="591"/>
      <c r="D96" s="26"/>
      <c r="E96" s="592"/>
      <c r="F96" s="24"/>
      <c r="G96" s="595"/>
      <c r="H96" s="595"/>
      <c r="I96" s="595"/>
      <c r="J96" s="21" t="s">
        <v>103</v>
      </c>
      <c r="K96" s="261"/>
    </row>
    <row r="97" spans="2:13" s="479" customFormat="1" ht="15" customHeight="1" x14ac:dyDescent="0.2">
      <c r="B97" s="585">
        <v>1</v>
      </c>
      <c r="C97" s="266" t="s">
        <v>112</v>
      </c>
      <c r="D97" s="794"/>
      <c r="E97" s="795"/>
      <c r="F97" s="269"/>
      <c r="G97" s="589" t="s">
        <v>88</v>
      </c>
      <c r="H97" s="652">
        <v>3.5000000000000003E-2</v>
      </c>
      <c r="I97" s="589" t="s">
        <v>91</v>
      </c>
      <c r="J97" s="270">
        <f t="shared" ref="J97:J115" si="6">ROUND(F97*H97,0)</f>
        <v>0</v>
      </c>
      <c r="K97" s="261" t="s">
        <v>101</v>
      </c>
      <c r="L97" s="261"/>
      <c r="M97" s="478"/>
    </row>
    <row r="98" spans="2:13" s="479" customFormat="1" ht="15" customHeight="1" x14ac:dyDescent="0.2">
      <c r="B98" s="585">
        <v>2</v>
      </c>
      <c r="C98" s="266" t="s">
        <v>102</v>
      </c>
      <c r="D98" s="794"/>
      <c r="E98" s="795"/>
      <c r="F98" s="269"/>
      <c r="G98" s="589" t="s">
        <v>88</v>
      </c>
      <c r="H98" s="652">
        <v>5.3999999999999999E-2</v>
      </c>
      <c r="I98" s="593" t="s">
        <v>91</v>
      </c>
      <c r="J98" s="271">
        <f t="shared" si="6"/>
        <v>0</v>
      </c>
      <c r="K98" s="261" t="s">
        <v>99</v>
      </c>
      <c r="L98" s="261"/>
      <c r="M98" s="478"/>
    </row>
    <row r="99" spans="2:13" s="479" customFormat="1" ht="15" customHeight="1" x14ac:dyDescent="0.2">
      <c r="B99" s="585">
        <v>3</v>
      </c>
      <c r="C99" s="266" t="s">
        <v>100</v>
      </c>
      <c r="D99" s="794"/>
      <c r="E99" s="795"/>
      <c r="F99" s="269"/>
      <c r="G99" s="589" t="s">
        <v>88</v>
      </c>
      <c r="H99" s="652">
        <v>7.0999999999999994E-2</v>
      </c>
      <c r="I99" s="589" t="s">
        <v>91</v>
      </c>
      <c r="J99" s="270">
        <f t="shared" si="6"/>
        <v>0</v>
      </c>
      <c r="K99" s="261" t="s">
        <v>97</v>
      </c>
      <c r="L99" s="261"/>
      <c r="M99" s="478"/>
    </row>
    <row r="100" spans="2:13" s="479" customFormat="1" ht="15" customHeight="1" x14ac:dyDescent="0.2">
      <c r="B100" s="585">
        <v>4</v>
      </c>
      <c r="C100" s="266" t="s">
        <v>98</v>
      </c>
      <c r="D100" s="794"/>
      <c r="E100" s="795"/>
      <c r="F100" s="269"/>
      <c r="G100" s="589" t="s">
        <v>88</v>
      </c>
      <c r="H100" s="652">
        <v>0.107</v>
      </c>
      <c r="I100" s="593" t="s">
        <v>91</v>
      </c>
      <c r="J100" s="271">
        <f t="shared" si="6"/>
        <v>0</v>
      </c>
      <c r="K100" s="261" t="s">
        <v>95</v>
      </c>
      <c r="L100" s="261"/>
      <c r="M100" s="478"/>
    </row>
    <row r="101" spans="2:13" s="479" customFormat="1" ht="15" customHeight="1" x14ac:dyDescent="0.2">
      <c r="B101" s="584">
        <v>5</v>
      </c>
      <c r="C101" s="268" t="s">
        <v>96</v>
      </c>
      <c r="D101" s="794"/>
      <c r="E101" s="795"/>
      <c r="F101" s="269"/>
      <c r="G101" s="589" t="s">
        <v>88</v>
      </c>
      <c r="H101" s="652">
        <v>0.127</v>
      </c>
      <c r="I101" s="589" t="s">
        <v>91</v>
      </c>
      <c r="J101" s="270">
        <f t="shared" si="6"/>
        <v>0</v>
      </c>
      <c r="K101" s="261" t="s">
        <v>93</v>
      </c>
      <c r="L101" s="261"/>
      <c r="M101" s="478"/>
    </row>
    <row r="102" spans="2:13" s="479" customFormat="1" ht="15" customHeight="1" x14ac:dyDescent="0.2">
      <c r="B102" s="584">
        <v>6</v>
      </c>
      <c r="C102" s="268" t="s">
        <v>94</v>
      </c>
      <c r="D102" s="794"/>
      <c r="E102" s="795"/>
      <c r="F102" s="269"/>
      <c r="G102" s="589" t="s">
        <v>88</v>
      </c>
      <c r="H102" s="652">
        <v>0.14599999999999999</v>
      </c>
      <c r="I102" s="589" t="s">
        <v>91</v>
      </c>
      <c r="J102" s="270">
        <f t="shared" si="6"/>
        <v>0</v>
      </c>
      <c r="K102" s="261" t="s">
        <v>90</v>
      </c>
      <c r="L102" s="261"/>
      <c r="M102" s="478"/>
    </row>
    <row r="103" spans="2:13" s="479" customFormat="1" ht="15" customHeight="1" x14ac:dyDescent="0.2">
      <c r="B103" s="584">
        <v>7</v>
      </c>
      <c r="C103" s="268" t="s">
        <v>92</v>
      </c>
      <c r="D103" s="794"/>
      <c r="E103" s="795"/>
      <c r="F103" s="269"/>
      <c r="G103" s="589" t="s">
        <v>88</v>
      </c>
      <c r="H103" s="652">
        <v>0.16</v>
      </c>
      <c r="I103" s="589" t="s">
        <v>91</v>
      </c>
      <c r="J103" s="270">
        <f>ROUND(F103*H103,0)</f>
        <v>0</v>
      </c>
      <c r="K103" s="261" t="s">
        <v>111</v>
      </c>
      <c r="L103" s="261"/>
      <c r="M103" s="478"/>
    </row>
    <row r="104" spans="2:13" s="479" customFormat="1" ht="15" customHeight="1" x14ac:dyDescent="0.2">
      <c r="B104" s="584">
        <v>8</v>
      </c>
      <c r="C104" s="268" t="s">
        <v>465</v>
      </c>
      <c r="D104" s="794"/>
      <c r="E104" s="795"/>
      <c r="F104" s="269"/>
      <c r="G104" s="589" t="s">
        <v>88</v>
      </c>
      <c r="H104" s="652">
        <v>0.17899999999999999</v>
      </c>
      <c r="I104" s="589" t="s">
        <v>91</v>
      </c>
      <c r="J104" s="270">
        <f t="shared" si="6"/>
        <v>0</v>
      </c>
      <c r="K104" s="261" t="s">
        <v>110</v>
      </c>
      <c r="L104" s="261"/>
      <c r="M104" s="478"/>
    </row>
    <row r="105" spans="2:13" s="479" customFormat="1" ht="15" customHeight="1" x14ac:dyDescent="0.2">
      <c r="B105" s="584">
        <v>9</v>
      </c>
      <c r="C105" s="268" t="s">
        <v>485</v>
      </c>
      <c r="D105" s="794"/>
      <c r="E105" s="795"/>
      <c r="F105" s="269"/>
      <c r="G105" s="589" t="s">
        <v>88</v>
      </c>
      <c r="H105" s="652">
        <v>0.19500000000000001</v>
      </c>
      <c r="I105" s="589" t="s">
        <v>91</v>
      </c>
      <c r="J105" s="270">
        <f t="shared" si="6"/>
        <v>0</v>
      </c>
      <c r="K105" s="261" t="s">
        <v>109</v>
      </c>
      <c r="L105" s="261"/>
      <c r="M105" s="478"/>
    </row>
    <row r="106" spans="2:13" s="479" customFormat="1" ht="15" customHeight="1" x14ac:dyDescent="0.2">
      <c r="B106" s="584">
        <v>10</v>
      </c>
      <c r="C106" s="268" t="s">
        <v>525</v>
      </c>
      <c r="D106" s="794"/>
      <c r="E106" s="795"/>
      <c r="F106" s="269"/>
      <c r="G106" s="589" t="s">
        <v>88</v>
      </c>
      <c r="H106" s="652">
        <v>0.21099999999999999</v>
      </c>
      <c r="I106" s="589" t="s">
        <v>91</v>
      </c>
      <c r="J106" s="270">
        <f t="shared" si="6"/>
        <v>0</v>
      </c>
      <c r="K106" s="261" t="s">
        <v>121</v>
      </c>
      <c r="L106" s="261"/>
      <c r="M106" s="478"/>
    </row>
    <row r="107" spans="2:13" s="479" customFormat="1" ht="15" customHeight="1" x14ac:dyDescent="0.2">
      <c r="B107" s="584">
        <v>11</v>
      </c>
      <c r="C107" s="268" t="s">
        <v>565</v>
      </c>
      <c r="D107" s="794"/>
      <c r="E107" s="795"/>
      <c r="F107" s="269"/>
      <c r="G107" s="589" t="s">
        <v>88</v>
      </c>
      <c r="H107" s="652">
        <v>0.22800000000000001</v>
      </c>
      <c r="I107" s="589" t="s">
        <v>91</v>
      </c>
      <c r="J107" s="270">
        <f t="shared" si="6"/>
        <v>0</v>
      </c>
      <c r="K107" s="261" t="s">
        <v>120</v>
      </c>
      <c r="L107" s="261"/>
      <c r="M107" s="478"/>
    </row>
    <row r="108" spans="2:13" s="479" customFormat="1" ht="15" customHeight="1" x14ac:dyDescent="0.2">
      <c r="B108" s="584">
        <v>12</v>
      </c>
      <c r="C108" s="268" t="s">
        <v>603</v>
      </c>
      <c r="D108" s="794"/>
      <c r="E108" s="795"/>
      <c r="F108" s="269"/>
      <c r="G108" s="589" t="s">
        <v>88</v>
      </c>
      <c r="H108" s="652">
        <v>0.24399999999999999</v>
      </c>
      <c r="I108" s="589" t="s">
        <v>91</v>
      </c>
      <c r="J108" s="270">
        <f t="shared" si="6"/>
        <v>0</v>
      </c>
      <c r="K108" s="261" t="s">
        <v>119</v>
      </c>
      <c r="L108" s="261"/>
      <c r="M108" s="478"/>
    </row>
    <row r="109" spans="2:13" s="479" customFormat="1" ht="15" customHeight="1" x14ac:dyDescent="0.2">
      <c r="B109" s="584">
        <v>13</v>
      </c>
      <c r="C109" s="268" t="s">
        <v>634</v>
      </c>
      <c r="D109" s="794"/>
      <c r="E109" s="795"/>
      <c r="F109" s="269"/>
      <c r="G109" s="589" t="s">
        <v>88</v>
      </c>
      <c r="H109" s="652">
        <v>0.26</v>
      </c>
      <c r="I109" s="589" t="s">
        <v>91</v>
      </c>
      <c r="J109" s="270">
        <f t="shared" si="6"/>
        <v>0</v>
      </c>
      <c r="K109" s="261" t="s">
        <v>118</v>
      </c>
      <c r="L109" s="261"/>
      <c r="M109" s="478"/>
    </row>
    <row r="110" spans="2:13" s="479" customFormat="1" ht="15" customHeight="1" x14ac:dyDescent="0.2">
      <c r="B110" s="584">
        <v>14</v>
      </c>
      <c r="C110" s="268" t="s">
        <v>669</v>
      </c>
      <c r="D110" s="794"/>
      <c r="E110" s="795"/>
      <c r="F110" s="269"/>
      <c r="G110" s="589" t="s">
        <v>88</v>
      </c>
      <c r="H110" s="652">
        <v>0.27600000000000002</v>
      </c>
      <c r="I110" s="589" t="s">
        <v>91</v>
      </c>
      <c r="J110" s="270">
        <f t="shared" si="6"/>
        <v>0</v>
      </c>
      <c r="K110" s="261" t="s">
        <v>117</v>
      </c>
      <c r="L110" s="261"/>
      <c r="M110" s="478"/>
    </row>
    <row r="111" spans="2:13" s="479" customFormat="1" ht="15" customHeight="1" x14ac:dyDescent="0.2">
      <c r="B111" s="584">
        <v>15</v>
      </c>
      <c r="C111" s="268" t="s">
        <v>702</v>
      </c>
      <c r="D111" s="794"/>
      <c r="E111" s="795"/>
      <c r="F111" s="269"/>
      <c r="G111" s="589" t="s">
        <v>88</v>
      </c>
      <c r="H111" s="652">
        <v>0.28799999999999998</v>
      </c>
      <c r="I111" s="589" t="s">
        <v>91</v>
      </c>
      <c r="J111" s="270">
        <f t="shared" si="6"/>
        <v>0</v>
      </c>
      <c r="K111" s="261" t="s">
        <v>116</v>
      </c>
      <c r="L111" s="261"/>
      <c r="M111" s="478"/>
    </row>
    <row r="112" spans="2:13" s="479" customFormat="1" ht="15" customHeight="1" x14ac:dyDescent="0.2">
      <c r="B112" s="584">
        <f>B111+1</f>
        <v>16</v>
      </c>
      <c r="C112" s="268" t="s">
        <v>708</v>
      </c>
      <c r="D112" s="794"/>
      <c r="E112" s="795"/>
      <c r="F112" s="269"/>
      <c r="G112" s="589" t="s">
        <v>88</v>
      </c>
      <c r="H112" s="652">
        <v>0.3</v>
      </c>
      <c r="I112" s="589" t="s">
        <v>91</v>
      </c>
      <c r="J112" s="270">
        <f t="shared" si="6"/>
        <v>0</v>
      </c>
      <c r="K112" s="261" t="s">
        <v>636</v>
      </c>
      <c r="L112" s="261"/>
      <c r="M112" s="478"/>
    </row>
    <row r="113" spans="1:13" s="479" customFormat="1" ht="15" customHeight="1" x14ac:dyDescent="0.2">
      <c r="B113" s="584">
        <f>B112+1</f>
        <v>17</v>
      </c>
      <c r="C113" s="268" t="s">
        <v>1011</v>
      </c>
      <c r="D113" s="794"/>
      <c r="E113" s="795"/>
      <c r="F113" s="269"/>
      <c r="G113" s="589" t="s">
        <v>88</v>
      </c>
      <c r="H113" s="652">
        <v>0.3</v>
      </c>
      <c r="I113" s="589" t="s">
        <v>91</v>
      </c>
      <c r="J113" s="270">
        <f t="shared" si="6"/>
        <v>0</v>
      </c>
      <c r="K113" s="261" t="s">
        <v>515</v>
      </c>
      <c r="L113" s="261"/>
      <c r="M113" s="478"/>
    </row>
    <row r="114" spans="1:13" s="479" customFormat="1" ht="15" customHeight="1" x14ac:dyDescent="0.2">
      <c r="B114" s="584">
        <f>B113+1</f>
        <v>18</v>
      </c>
      <c r="C114" s="268" t="s">
        <v>1192</v>
      </c>
      <c r="D114" s="794"/>
      <c r="E114" s="795"/>
      <c r="F114" s="269"/>
      <c r="G114" s="589" t="s">
        <v>88</v>
      </c>
      <c r="H114" s="652">
        <v>0.3</v>
      </c>
      <c r="I114" s="589" t="s">
        <v>91</v>
      </c>
      <c r="J114" s="270">
        <f t="shared" si="6"/>
        <v>0</v>
      </c>
      <c r="K114" s="261" t="s">
        <v>681</v>
      </c>
      <c r="L114" s="261"/>
      <c r="M114" s="478"/>
    </row>
    <row r="115" spans="1:13" s="479" customFormat="1" ht="15" customHeight="1" thickBot="1" x14ac:dyDescent="0.25">
      <c r="B115" s="584">
        <f>B114+1</f>
        <v>19</v>
      </c>
      <c r="C115" s="268" t="s">
        <v>1335</v>
      </c>
      <c r="D115" s="794"/>
      <c r="E115" s="795"/>
      <c r="F115" s="269"/>
      <c r="G115" s="589" t="s">
        <v>88</v>
      </c>
      <c r="H115" s="678">
        <v>0.3</v>
      </c>
      <c r="I115" s="589" t="s">
        <v>91</v>
      </c>
      <c r="J115" s="270">
        <f t="shared" si="6"/>
        <v>0</v>
      </c>
      <c r="K115" s="261" t="s">
        <v>517</v>
      </c>
      <c r="L115" s="261"/>
      <c r="M115" s="478"/>
    </row>
    <row r="116" spans="1:13" s="479" customFormat="1" ht="15" customHeight="1" x14ac:dyDescent="0.2">
      <c r="B116" s="12"/>
      <c r="C116" s="13"/>
      <c r="D116" s="12"/>
      <c r="E116" s="12"/>
      <c r="F116" s="11"/>
      <c r="G116" s="598"/>
      <c r="H116" s="800" t="s">
        <v>1293</v>
      </c>
      <c r="I116" s="801"/>
      <c r="J116" s="9"/>
      <c r="K116" s="261"/>
    </row>
    <row r="117" spans="1:13" s="479" customFormat="1" ht="15" customHeight="1" thickBot="1" x14ac:dyDescent="0.25">
      <c r="B117" s="261"/>
      <c r="C117" s="261"/>
      <c r="D117" s="261"/>
      <c r="E117" s="261"/>
      <c r="F117" s="10"/>
      <c r="G117" s="261"/>
      <c r="H117" s="802" t="s">
        <v>89</v>
      </c>
      <c r="I117" s="803"/>
      <c r="J117" s="8">
        <f>SUM(J97:J115)</f>
        <v>0</v>
      </c>
      <c r="K117" s="261" t="s">
        <v>814</v>
      </c>
      <c r="L117" s="479" t="s">
        <v>88</v>
      </c>
    </row>
    <row r="118" spans="1:13" s="479" customFormat="1" ht="18.75" customHeight="1" x14ac:dyDescent="0.2">
      <c r="F118" s="481"/>
      <c r="J118" s="481"/>
    </row>
    <row r="119" spans="1:13" ht="18.75" customHeight="1" x14ac:dyDescent="0.2">
      <c r="A119" s="6" t="s">
        <v>20</v>
      </c>
      <c r="B119" s="479" t="s">
        <v>239</v>
      </c>
    </row>
    <row r="120" spans="1:13" ht="11.25" customHeight="1" x14ac:dyDescent="0.2">
      <c r="A120" s="480"/>
    </row>
    <row r="121" spans="1:13" ht="18.75" customHeight="1" x14ac:dyDescent="0.2">
      <c r="A121" s="480"/>
      <c r="B121" s="804" t="s">
        <v>238</v>
      </c>
      <c r="C121" s="805"/>
      <c r="D121" s="804" t="s">
        <v>106</v>
      </c>
      <c r="E121" s="805"/>
      <c r="F121" s="275" t="s">
        <v>142</v>
      </c>
      <c r="G121" s="593"/>
      <c r="H121" s="593" t="s">
        <v>104</v>
      </c>
      <c r="I121" s="593"/>
      <c r="J121" s="275" t="s">
        <v>3</v>
      </c>
      <c r="K121" s="261"/>
    </row>
    <row r="122" spans="1:13" ht="15" customHeight="1" x14ac:dyDescent="0.2">
      <c r="A122" s="480"/>
      <c r="B122" s="28"/>
      <c r="C122" s="591"/>
      <c r="D122" s="26"/>
      <c r="E122" s="592"/>
      <c r="F122" s="24"/>
      <c r="G122" s="595"/>
      <c r="H122" s="595"/>
      <c r="I122" s="595"/>
      <c r="J122" s="21" t="s">
        <v>103</v>
      </c>
      <c r="K122" s="261"/>
    </row>
    <row r="123" spans="1:13" s="479" customFormat="1" ht="15" customHeight="1" x14ac:dyDescent="0.2">
      <c r="B123" s="585">
        <v>1</v>
      </c>
      <c r="C123" s="266" t="s">
        <v>112</v>
      </c>
      <c r="D123" s="794"/>
      <c r="E123" s="795"/>
      <c r="F123" s="269"/>
      <c r="G123" s="589" t="s">
        <v>88</v>
      </c>
      <c r="H123" s="648">
        <v>3.5000000000000003E-2</v>
      </c>
      <c r="I123" s="589" t="s">
        <v>91</v>
      </c>
      <c r="J123" s="270">
        <f>ROUND(F123*H123,0)</f>
        <v>0</v>
      </c>
      <c r="K123" s="261" t="s">
        <v>101</v>
      </c>
      <c r="L123" s="261"/>
    </row>
    <row r="124" spans="1:13" s="479" customFormat="1" ht="15" customHeight="1" x14ac:dyDescent="0.2">
      <c r="B124" s="585">
        <v>2</v>
      </c>
      <c r="C124" s="266" t="s">
        <v>102</v>
      </c>
      <c r="D124" s="794"/>
      <c r="E124" s="795"/>
      <c r="F124" s="269"/>
      <c r="G124" s="589" t="s">
        <v>88</v>
      </c>
      <c r="H124" s="677">
        <v>5.3999999999999999E-2</v>
      </c>
      <c r="I124" s="593" t="s">
        <v>91</v>
      </c>
      <c r="J124" s="271">
        <f>ROUND(F124*H124,0)</f>
        <v>0</v>
      </c>
      <c r="K124" s="261" t="s">
        <v>99</v>
      </c>
      <c r="L124" s="261"/>
    </row>
    <row r="125" spans="1:13" s="479" customFormat="1" ht="15" customHeight="1" thickBot="1" x14ac:dyDescent="0.25">
      <c r="B125" s="584">
        <v>3</v>
      </c>
      <c r="C125" s="268" t="s">
        <v>100</v>
      </c>
      <c r="D125" s="794"/>
      <c r="E125" s="795"/>
      <c r="F125" s="269"/>
      <c r="G125" s="589" t="s">
        <v>88</v>
      </c>
      <c r="H125" s="648">
        <v>7.0999999999999994E-2</v>
      </c>
      <c r="I125" s="589" t="s">
        <v>91</v>
      </c>
      <c r="J125" s="270">
        <f>ROUND(F125*H125,0)</f>
        <v>0</v>
      </c>
      <c r="K125" s="261" t="s">
        <v>97</v>
      </c>
      <c r="L125" s="261"/>
    </row>
    <row r="126" spans="1:13" s="479" customFormat="1" ht="15" customHeight="1" x14ac:dyDescent="0.2">
      <c r="B126" s="12"/>
      <c r="C126" s="13"/>
      <c r="D126" s="12"/>
      <c r="E126" s="12"/>
      <c r="F126" s="11"/>
      <c r="G126" s="598"/>
      <c r="H126" s="800" t="s">
        <v>700</v>
      </c>
      <c r="I126" s="801"/>
      <c r="J126" s="9"/>
      <c r="K126" s="261"/>
    </row>
    <row r="127" spans="1:13" s="479" customFormat="1" ht="15" customHeight="1" thickBot="1" x14ac:dyDescent="0.25">
      <c r="B127" s="261"/>
      <c r="C127" s="261"/>
      <c r="D127" s="261"/>
      <c r="E127" s="261"/>
      <c r="F127" s="10"/>
      <c r="G127" s="261"/>
      <c r="H127" s="802" t="s">
        <v>89</v>
      </c>
      <c r="I127" s="803"/>
      <c r="J127" s="8">
        <f>SUM(J123:J125)</f>
        <v>0</v>
      </c>
      <c r="K127" s="261" t="s">
        <v>815</v>
      </c>
      <c r="L127" s="479" t="s">
        <v>88</v>
      </c>
    </row>
    <row r="128" spans="1:13" s="479" customFormat="1" ht="18.75" customHeight="1" x14ac:dyDescent="0.2">
      <c r="F128" s="481"/>
      <c r="J128" s="481"/>
    </row>
    <row r="129" spans="1:28" ht="18.75" customHeight="1" x14ac:dyDescent="0.2">
      <c r="A129" s="6" t="s">
        <v>23</v>
      </c>
      <c r="B129" s="479" t="s">
        <v>237</v>
      </c>
    </row>
    <row r="130" spans="1:28" ht="11.25" customHeight="1" x14ac:dyDescent="0.2">
      <c r="A130" s="480"/>
    </row>
    <row r="131" spans="1:28" ht="18.75" customHeight="1" x14ac:dyDescent="0.2">
      <c r="A131" s="480"/>
      <c r="B131" s="804" t="s">
        <v>235</v>
      </c>
      <c r="C131" s="805"/>
      <c r="D131" s="804" t="s">
        <v>106</v>
      </c>
      <c r="E131" s="805"/>
      <c r="F131" s="275" t="s">
        <v>234</v>
      </c>
      <c r="G131" s="593"/>
      <c r="H131" s="593" t="s">
        <v>104</v>
      </c>
      <c r="I131" s="593"/>
      <c r="J131" s="275" t="s">
        <v>3</v>
      </c>
      <c r="K131" s="261"/>
    </row>
    <row r="132" spans="1:28" ht="15" customHeight="1" x14ac:dyDescent="0.2">
      <c r="A132" s="480"/>
      <c r="B132" s="28"/>
      <c r="C132" s="591"/>
      <c r="D132" s="26"/>
      <c r="E132" s="592"/>
      <c r="F132" s="24"/>
      <c r="G132" s="595"/>
      <c r="H132" s="595"/>
      <c r="I132" s="595"/>
      <c r="J132" s="21" t="s">
        <v>103</v>
      </c>
      <c r="K132" s="261"/>
    </row>
    <row r="133" spans="1:28" s="479" customFormat="1" ht="15" customHeight="1" x14ac:dyDescent="0.2">
      <c r="B133" s="585">
        <v>1</v>
      </c>
      <c r="C133" s="266" t="s">
        <v>112</v>
      </c>
      <c r="D133" s="794"/>
      <c r="E133" s="795"/>
      <c r="F133" s="269"/>
      <c r="G133" s="589" t="s">
        <v>88</v>
      </c>
      <c r="H133" s="652">
        <v>5.8999999999999997E-2</v>
      </c>
      <c r="I133" s="589" t="s">
        <v>91</v>
      </c>
      <c r="J133" s="270">
        <f t="shared" ref="J133:J148" si="7">ROUND(F133*H133,0)</f>
        <v>0</v>
      </c>
      <c r="K133" s="261" t="s">
        <v>101</v>
      </c>
      <c r="L133" s="261"/>
      <c r="M133" s="478"/>
      <c r="AB133" s="479">
        <v>0.5</v>
      </c>
    </row>
    <row r="134" spans="1:28" s="479" customFormat="1" ht="15" customHeight="1" x14ac:dyDescent="0.2">
      <c r="B134" s="585">
        <v>2</v>
      </c>
      <c r="C134" s="266" t="s">
        <v>102</v>
      </c>
      <c r="D134" s="794"/>
      <c r="E134" s="795"/>
      <c r="F134" s="269"/>
      <c r="G134" s="589" t="s">
        <v>88</v>
      </c>
      <c r="H134" s="652">
        <v>0.09</v>
      </c>
      <c r="I134" s="593" t="s">
        <v>91</v>
      </c>
      <c r="J134" s="271">
        <f t="shared" si="7"/>
        <v>0</v>
      </c>
      <c r="K134" s="261" t="s">
        <v>99</v>
      </c>
      <c r="L134" s="261"/>
      <c r="M134" s="478"/>
    </row>
    <row r="135" spans="1:28" s="479" customFormat="1" ht="15" customHeight="1" x14ac:dyDescent="0.2">
      <c r="B135" s="585">
        <v>3</v>
      </c>
      <c r="C135" s="266" t="s">
        <v>100</v>
      </c>
      <c r="D135" s="794"/>
      <c r="E135" s="795"/>
      <c r="F135" s="269"/>
      <c r="G135" s="589" t="s">
        <v>88</v>
      </c>
      <c r="H135" s="652">
        <v>0.11799999999999999</v>
      </c>
      <c r="I135" s="589" t="s">
        <v>91</v>
      </c>
      <c r="J135" s="270">
        <f t="shared" si="7"/>
        <v>0</v>
      </c>
      <c r="K135" s="261" t="s">
        <v>97</v>
      </c>
      <c r="L135" s="261"/>
      <c r="M135" s="478"/>
    </row>
    <row r="136" spans="1:28" s="479" customFormat="1" ht="15" customHeight="1" x14ac:dyDescent="0.2">
      <c r="B136" s="585">
        <v>4</v>
      </c>
      <c r="C136" s="266" t="s">
        <v>98</v>
      </c>
      <c r="D136" s="794"/>
      <c r="E136" s="795"/>
      <c r="F136" s="269"/>
      <c r="G136" s="589" t="s">
        <v>88</v>
      </c>
      <c r="H136" s="652">
        <v>0.17799999999999999</v>
      </c>
      <c r="I136" s="593" t="s">
        <v>91</v>
      </c>
      <c r="J136" s="271">
        <f t="shared" si="7"/>
        <v>0</v>
      </c>
      <c r="K136" s="261" t="s">
        <v>95</v>
      </c>
      <c r="L136" s="261"/>
      <c r="M136" s="478"/>
    </row>
    <row r="137" spans="1:28" s="479" customFormat="1" ht="15" customHeight="1" x14ac:dyDescent="0.2">
      <c r="B137" s="584">
        <v>5</v>
      </c>
      <c r="C137" s="268" t="s">
        <v>96</v>
      </c>
      <c r="D137" s="794"/>
      <c r="E137" s="795"/>
      <c r="F137" s="269"/>
      <c r="G137" s="589" t="s">
        <v>88</v>
      </c>
      <c r="H137" s="652">
        <v>0.21199999999999999</v>
      </c>
      <c r="I137" s="589" t="s">
        <v>91</v>
      </c>
      <c r="J137" s="270">
        <f t="shared" si="7"/>
        <v>0</v>
      </c>
      <c r="K137" s="261" t="s">
        <v>93</v>
      </c>
      <c r="L137" s="261"/>
      <c r="M137" s="478"/>
    </row>
    <row r="138" spans="1:28" s="479" customFormat="1" ht="15" customHeight="1" x14ac:dyDescent="0.2">
      <c r="B138" s="584">
        <v>6</v>
      </c>
      <c r="C138" s="268" t="s">
        <v>94</v>
      </c>
      <c r="D138" s="794"/>
      <c r="E138" s="795"/>
      <c r="F138" s="269"/>
      <c r="G138" s="589" t="s">
        <v>88</v>
      </c>
      <c r="H138" s="652">
        <v>0.24299999999999999</v>
      </c>
      <c r="I138" s="589" t="s">
        <v>91</v>
      </c>
      <c r="J138" s="270">
        <f t="shared" si="7"/>
        <v>0</v>
      </c>
      <c r="K138" s="261" t="s">
        <v>90</v>
      </c>
      <c r="L138" s="261"/>
      <c r="M138" s="478"/>
    </row>
    <row r="139" spans="1:28" s="479" customFormat="1" ht="15" customHeight="1" x14ac:dyDescent="0.2">
      <c r="B139" s="584">
        <v>7</v>
      </c>
      <c r="C139" s="268" t="s">
        <v>92</v>
      </c>
      <c r="D139" s="794"/>
      <c r="E139" s="795"/>
      <c r="F139" s="269"/>
      <c r="G139" s="589" t="s">
        <v>88</v>
      </c>
      <c r="H139" s="652">
        <v>0.26700000000000002</v>
      </c>
      <c r="I139" s="589" t="s">
        <v>91</v>
      </c>
      <c r="J139" s="270">
        <f>ROUND(F139*H139,0)</f>
        <v>0</v>
      </c>
      <c r="K139" s="261" t="s">
        <v>111</v>
      </c>
      <c r="L139" s="261"/>
      <c r="M139" s="478"/>
    </row>
    <row r="140" spans="1:28" s="479" customFormat="1" ht="15" customHeight="1" x14ac:dyDescent="0.2">
      <c r="B140" s="584">
        <v>8</v>
      </c>
      <c r="C140" s="268" t="s">
        <v>465</v>
      </c>
      <c r="D140" s="794"/>
      <c r="E140" s="795"/>
      <c r="F140" s="269"/>
      <c r="G140" s="589" t="s">
        <v>88</v>
      </c>
      <c r="H140" s="652">
        <v>0.29899999999999999</v>
      </c>
      <c r="I140" s="589" t="s">
        <v>91</v>
      </c>
      <c r="J140" s="270">
        <f t="shared" si="7"/>
        <v>0</v>
      </c>
      <c r="K140" s="261" t="s">
        <v>110</v>
      </c>
      <c r="L140" s="261"/>
      <c r="M140" s="478"/>
    </row>
    <row r="141" spans="1:28" s="479" customFormat="1" ht="15" customHeight="1" x14ac:dyDescent="0.2">
      <c r="B141" s="584">
        <v>9</v>
      </c>
      <c r="C141" s="268" t="s">
        <v>485</v>
      </c>
      <c r="D141" s="794"/>
      <c r="E141" s="795"/>
      <c r="F141" s="269"/>
      <c r="G141" s="589" t="s">
        <v>88</v>
      </c>
      <c r="H141" s="652">
        <v>0.32400000000000001</v>
      </c>
      <c r="I141" s="589" t="s">
        <v>91</v>
      </c>
      <c r="J141" s="270">
        <f t="shared" si="7"/>
        <v>0</v>
      </c>
      <c r="K141" s="261" t="s">
        <v>109</v>
      </c>
      <c r="L141" s="261"/>
      <c r="M141" s="478"/>
    </row>
    <row r="142" spans="1:28" s="479" customFormat="1" ht="15" customHeight="1" x14ac:dyDescent="0.2">
      <c r="B142" s="584">
        <v>10</v>
      </c>
      <c r="C142" s="268" t="s">
        <v>525</v>
      </c>
      <c r="D142" s="794"/>
      <c r="E142" s="795"/>
      <c r="F142" s="269"/>
      <c r="G142" s="589" t="s">
        <v>88</v>
      </c>
      <c r="H142" s="652">
        <v>0.35199999999999998</v>
      </c>
      <c r="I142" s="589" t="s">
        <v>91</v>
      </c>
      <c r="J142" s="270">
        <f t="shared" si="7"/>
        <v>0</v>
      </c>
      <c r="K142" s="261" t="s">
        <v>121</v>
      </c>
      <c r="L142" s="261"/>
      <c r="M142" s="478"/>
    </row>
    <row r="143" spans="1:28" s="479" customFormat="1" ht="15" customHeight="1" x14ac:dyDescent="0.2">
      <c r="B143" s="584">
        <v>11</v>
      </c>
      <c r="C143" s="268" t="s">
        <v>565</v>
      </c>
      <c r="D143" s="794"/>
      <c r="E143" s="795"/>
      <c r="F143" s="269"/>
      <c r="G143" s="589" t="s">
        <v>88</v>
      </c>
      <c r="H143" s="652">
        <v>0.379</v>
      </c>
      <c r="I143" s="589" t="s">
        <v>91</v>
      </c>
      <c r="J143" s="270">
        <f t="shared" si="7"/>
        <v>0</v>
      </c>
      <c r="K143" s="261" t="s">
        <v>120</v>
      </c>
      <c r="L143" s="261"/>
      <c r="M143" s="478"/>
    </row>
    <row r="144" spans="1:28" s="479" customFormat="1" ht="15" customHeight="1" x14ac:dyDescent="0.2">
      <c r="B144" s="584">
        <v>12</v>
      </c>
      <c r="C144" s="268" t="s">
        <v>603</v>
      </c>
      <c r="D144" s="794"/>
      <c r="E144" s="795"/>
      <c r="F144" s="269"/>
      <c r="G144" s="589" t="s">
        <v>88</v>
      </c>
      <c r="H144" s="652">
        <v>0.40600000000000003</v>
      </c>
      <c r="I144" s="589" t="s">
        <v>91</v>
      </c>
      <c r="J144" s="270">
        <f t="shared" si="7"/>
        <v>0</v>
      </c>
      <c r="K144" s="261" t="s">
        <v>119</v>
      </c>
      <c r="L144" s="261"/>
      <c r="M144" s="478"/>
    </row>
    <row r="145" spans="1:13" s="479" customFormat="1" ht="15" customHeight="1" x14ac:dyDescent="0.2">
      <c r="B145" s="584">
        <v>13</v>
      </c>
      <c r="C145" s="268" t="s">
        <v>634</v>
      </c>
      <c r="D145" s="794"/>
      <c r="E145" s="795"/>
      <c r="F145" s="269"/>
      <c r="G145" s="589" t="s">
        <v>88</v>
      </c>
      <c r="H145" s="652">
        <v>0.434</v>
      </c>
      <c r="I145" s="589" t="s">
        <v>91</v>
      </c>
      <c r="J145" s="270">
        <f t="shared" si="7"/>
        <v>0</v>
      </c>
      <c r="K145" s="261" t="s">
        <v>118</v>
      </c>
      <c r="L145" s="261"/>
      <c r="M145" s="478"/>
    </row>
    <row r="146" spans="1:13" s="479" customFormat="1" ht="15" customHeight="1" x14ac:dyDescent="0.2">
      <c r="B146" s="584">
        <v>14</v>
      </c>
      <c r="C146" s="268" t="s">
        <v>669</v>
      </c>
      <c r="D146" s="794"/>
      <c r="E146" s="795"/>
      <c r="F146" s="269"/>
      <c r="G146" s="589" t="s">
        <v>88</v>
      </c>
      <c r="H146" s="652">
        <v>0.46</v>
      </c>
      <c r="I146" s="589" t="s">
        <v>91</v>
      </c>
      <c r="J146" s="270">
        <f t="shared" si="7"/>
        <v>0</v>
      </c>
      <c r="K146" s="261" t="s">
        <v>117</v>
      </c>
      <c r="L146" s="261"/>
      <c r="M146" s="478"/>
    </row>
    <row r="147" spans="1:13" s="479" customFormat="1" ht="15" customHeight="1" x14ac:dyDescent="0.2">
      <c r="B147" s="584">
        <v>15</v>
      </c>
      <c r="C147" s="268" t="s">
        <v>702</v>
      </c>
      <c r="D147" s="794"/>
      <c r="E147" s="795"/>
      <c r="F147" s="269"/>
      <c r="G147" s="589" t="s">
        <v>88</v>
      </c>
      <c r="H147" s="652">
        <v>0.47899999999999998</v>
      </c>
      <c r="I147" s="589" t="s">
        <v>91</v>
      </c>
      <c r="J147" s="270">
        <f t="shared" si="7"/>
        <v>0</v>
      </c>
      <c r="K147" s="261" t="s">
        <v>116</v>
      </c>
      <c r="L147" s="261"/>
      <c r="M147" s="478"/>
    </row>
    <row r="148" spans="1:13" s="479" customFormat="1" ht="15" customHeight="1" x14ac:dyDescent="0.2">
      <c r="B148" s="584">
        <f>B147+1</f>
        <v>16</v>
      </c>
      <c r="C148" s="268" t="s">
        <v>708</v>
      </c>
      <c r="D148" s="794"/>
      <c r="E148" s="795"/>
      <c r="F148" s="269"/>
      <c r="G148" s="589" t="s">
        <v>88</v>
      </c>
      <c r="H148" s="652">
        <v>0.5</v>
      </c>
      <c r="I148" s="589" t="s">
        <v>91</v>
      </c>
      <c r="J148" s="270">
        <f t="shared" si="7"/>
        <v>0</v>
      </c>
      <c r="K148" s="261" t="s">
        <v>636</v>
      </c>
      <c r="L148" s="261"/>
      <c r="M148" s="478"/>
    </row>
    <row r="149" spans="1:13" s="479" customFormat="1" ht="15" customHeight="1" x14ac:dyDescent="0.2">
      <c r="B149" s="584">
        <f>B148+1</f>
        <v>17</v>
      </c>
      <c r="C149" s="268" t="s">
        <v>1011</v>
      </c>
      <c r="D149" s="794"/>
      <c r="E149" s="795"/>
      <c r="F149" s="269"/>
      <c r="G149" s="589" t="s">
        <v>88</v>
      </c>
      <c r="H149" s="652">
        <v>0.5</v>
      </c>
      <c r="I149" s="589" t="s">
        <v>91</v>
      </c>
      <c r="J149" s="270">
        <f>ROUND(F149*H149,0)</f>
        <v>0</v>
      </c>
      <c r="K149" s="261" t="s">
        <v>515</v>
      </c>
      <c r="L149" s="261"/>
      <c r="M149" s="478"/>
    </row>
    <row r="150" spans="1:13" s="479" customFormat="1" ht="15" customHeight="1" x14ac:dyDescent="0.2">
      <c r="B150" s="584">
        <f>B149+1</f>
        <v>18</v>
      </c>
      <c r="C150" s="268" t="s">
        <v>1192</v>
      </c>
      <c r="D150" s="794"/>
      <c r="E150" s="795"/>
      <c r="F150" s="269"/>
      <c r="G150" s="589" t="s">
        <v>88</v>
      </c>
      <c r="H150" s="652">
        <v>0.5</v>
      </c>
      <c r="I150" s="589" t="s">
        <v>91</v>
      </c>
      <c r="J150" s="270">
        <f>ROUND(F150*H150,0)</f>
        <v>0</v>
      </c>
      <c r="K150" s="261" t="s">
        <v>681</v>
      </c>
      <c r="L150" s="261"/>
      <c r="M150" s="478"/>
    </row>
    <row r="151" spans="1:13" s="479" customFormat="1" ht="15" customHeight="1" thickBot="1" x14ac:dyDescent="0.25">
      <c r="B151" s="584">
        <f>B150+1</f>
        <v>19</v>
      </c>
      <c r="C151" s="268" t="s">
        <v>1335</v>
      </c>
      <c r="D151" s="794"/>
      <c r="E151" s="795"/>
      <c r="F151" s="269"/>
      <c r="G151" s="589" t="s">
        <v>88</v>
      </c>
      <c r="H151" s="678">
        <v>0.5</v>
      </c>
      <c r="I151" s="589" t="s">
        <v>91</v>
      </c>
      <c r="J151" s="270">
        <f>ROUND(F151*H151,0)</f>
        <v>0</v>
      </c>
      <c r="K151" s="261" t="s">
        <v>517</v>
      </c>
      <c r="L151" s="261"/>
      <c r="M151" s="478"/>
    </row>
    <row r="152" spans="1:13" s="479" customFormat="1" ht="15" customHeight="1" x14ac:dyDescent="0.2">
      <c r="B152" s="12"/>
      <c r="C152" s="13"/>
      <c r="D152" s="12"/>
      <c r="E152" s="12"/>
      <c r="F152" s="11"/>
      <c r="G152" s="598"/>
      <c r="H152" s="800" t="s">
        <v>1293</v>
      </c>
      <c r="I152" s="801"/>
      <c r="J152" s="9"/>
      <c r="K152" s="261"/>
    </row>
    <row r="153" spans="1:13" s="479" customFormat="1" ht="15" customHeight="1" thickBot="1" x14ac:dyDescent="0.25">
      <c r="B153" s="261"/>
      <c r="C153" s="261"/>
      <c r="D153" s="261"/>
      <c r="E153" s="261"/>
      <c r="F153" s="10"/>
      <c r="G153" s="261"/>
      <c r="H153" s="802" t="s">
        <v>89</v>
      </c>
      <c r="I153" s="803"/>
      <c r="J153" s="8">
        <f>SUM(J133:J151)</f>
        <v>0</v>
      </c>
      <c r="K153" s="261" t="s">
        <v>817</v>
      </c>
      <c r="L153" s="479" t="s">
        <v>88</v>
      </c>
    </row>
    <row r="154" spans="1:13" ht="18.75" customHeight="1" x14ac:dyDescent="0.2">
      <c r="A154" s="479"/>
      <c r="B154" s="261"/>
      <c r="C154" s="261"/>
      <c r="D154" s="261"/>
      <c r="E154" s="261"/>
      <c r="F154" s="10"/>
      <c r="G154" s="39"/>
      <c r="H154" s="598"/>
      <c r="I154" s="598"/>
      <c r="J154" s="11"/>
    </row>
    <row r="155" spans="1:13" ht="18.75" customHeight="1" x14ac:dyDescent="0.2">
      <c r="A155" s="6" t="s">
        <v>806</v>
      </c>
      <c r="B155" s="479" t="s">
        <v>236</v>
      </c>
    </row>
    <row r="156" spans="1:13" ht="11.25" customHeight="1" x14ac:dyDescent="0.2">
      <c r="A156" s="480"/>
    </row>
    <row r="157" spans="1:13" ht="18.75" customHeight="1" x14ac:dyDescent="0.2">
      <c r="A157" s="480"/>
      <c r="B157" s="804" t="s">
        <v>235</v>
      </c>
      <c r="C157" s="805"/>
      <c r="D157" s="804" t="s">
        <v>106</v>
      </c>
      <c r="E157" s="805"/>
      <c r="F157" s="275" t="s">
        <v>234</v>
      </c>
      <c r="G157" s="593"/>
      <c r="H157" s="593" t="s">
        <v>104</v>
      </c>
      <c r="I157" s="593"/>
      <c r="J157" s="275" t="s">
        <v>3</v>
      </c>
      <c r="K157" s="261"/>
    </row>
    <row r="158" spans="1:13" ht="15" customHeight="1" x14ac:dyDescent="0.2">
      <c r="A158" s="480"/>
      <c r="B158" s="28"/>
      <c r="C158" s="591"/>
      <c r="D158" s="26"/>
      <c r="E158" s="592"/>
      <c r="F158" s="24"/>
      <c r="G158" s="595"/>
      <c r="H158" s="595"/>
      <c r="I158" s="595"/>
      <c r="J158" s="21" t="s">
        <v>103</v>
      </c>
      <c r="K158" s="261"/>
    </row>
    <row r="159" spans="1:13" s="479" customFormat="1" ht="15" customHeight="1" x14ac:dyDescent="0.2">
      <c r="B159" s="585">
        <v>1</v>
      </c>
      <c r="C159" s="268" t="s">
        <v>96</v>
      </c>
      <c r="D159" s="794"/>
      <c r="E159" s="795"/>
      <c r="F159" s="269"/>
      <c r="G159" s="589" t="s">
        <v>88</v>
      </c>
      <c r="H159" s="652">
        <v>0.16900000000000001</v>
      </c>
      <c r="I159" s="589" t="s">
        <v>91</v>
      </c>
      <c r="J159" s="270">
        <f t="shared" ref="J159:J173" si="8">ROUND(F159*H159,0)</f>
        <v>0</v>
      </c>
      <c r="K159" s="261" t="s">
        <v>101</v>
      </c>
      <c r="L159" s="261"/>
      <c r="M159" s="478"/>
    </row>
    <row r="160" spans="1:13" s="479" customFormat="1" ht="15" customHeight="1" x14ac:dyDescent="0.2">
      <c r="B160" s="584">
        <v>2</v>
      </c>
      <c r="C160" s="268" t="s">
        <v>94</v>
      </c>
      <c r="D160" s="794"/>
      <c r="E160" s="795"/>
      <c r="F160" s="269"/>
      <c r="G160" s="589" t="s">
        <v>88</v>
      </c>
      <c r="H160" s="652">
        <v>0.19400000000000001</v>
      </c>
      <c r="I160" s="593" t="s">
        <v>91</v>
      </c>
      <c r="J160" s="271">
        <f t="shared" si="8"/>
        <v>0</v>
      </c>
      <c r="K160" s="261" t="s">
        <v>99</v>
      </c>
      <c r="L160" s="261"/>
      <c r="M160" s="478"/>
    </row>
    <row r="161" spans="1:13" s="479" customFormat="1" ht="15" customHeight="1" x14ac:dyDescent="0.2">
      <c r="B161" s="584">
        <v>3</v>
      </c>
      <c r="C161" s="268" t="s">
        <v>92</v>
      </c>
      <c r="D161" s="794"/>
      <c r="E161" s="795"/>
      <c r="F161" s="269"/>
      <c r="G161" s="589" t="s">
        <v>88</v>
      </c>
      <c r="H161" s="652">
        <v>0.21299999999999999</v>
      </c>
      <c r="I161" s="593" t="s">
        <v>91</v>
      </c>
      <c r="J161" s="271">
        <f t="shared" si="8"/>
        <v>0</v>
      </c>
      <c r="K161" s="261" t="s">
        <v>97</v>
      </c>
      <c r="L161" s="261"/>
      <c r="M161" s="478"/>
    </row>
    <row r="162" spans="1:13" s="479" customFormat="1" ht="15" customHeight="1" x14ac:dyDescent="0.2">
      <c r="B162" s="584">
        <v>4</v>
      </c>
      <c r="C162" s="268" t="s">
        <v>465</v>
      </c>
      <c r="D162" s="794"/>
      <c r="E162" s="795"/>
      <c r="F162" s="269"/>
      <c r="G162" s="589" t="s">
        <v>88</v>
      </c>
      <c r="H162" s="652">
        <v>0.23899999999999999</v>
      </c>
      <c r="I162" s="589" t="s">
        <v>91</v>
      </c>
      <c r="J162" s="270">
        <f t="shared" si="8"/>
        <v>0</v>
      </c>
      <c r="K162" s="261" t="s">
        <v>95</v>
      </c>
      <c r="L162" s="261"/>
      <c r="M162" s="478"/>
    </row>
    <row r="163" spans="1:13" s="479" customFormat="1" ht="15" customHeight="1" x14ac:dyDescent="0.2">
      <c r="B163" s="584">
        <v>5</v>
      </c>
      <c r="C163" s="268" t="s">
        <v>485</v>
      </c>
      <c r="D163" s="794"/>
      <c r="E163" s="795"/>
      <c r="F163" s="269"/>
      <c r="G163" s="589" t="s">
        <v>88</v>
      </c>
      <c r="H163" s="652">
        <v>0.25900000000000001</v>
      </c>
      <c r="I163" s="589" t="s">
        <v>91</v>
      </c>
      <c r="J163" s="270">
        <f t="shared" si="8"/>
        <v>0</v>
      </c>
      <c r="K163" s="261" t="s">
        <v>93</v>
      </c>
      <c r="L163" s="261"/>
      <c r="M163" s="478"/>
    </row>
    <row r="164" spans="1:13" s="479" customFormat="1" ht="15" customHeight="1" x14ac:dyDescent="0.2">
      <c r="B164" s="584">
        <v>6</v>
      </c>
      <c r="C164" s="268" t="s">
        <v>525</v>
      </c>
      <c r="D164" s="794"/>
      <c r="E164" s="795"/>
      <c r="F164" s="269"/>
      <c r="G164" s="589" t="s">
        <v>88</v>
      </c>
      <c r="H164" s="652">
        <v>0.28199999999999997</v>
      </c>
      <c r="I164" s="589" t="s">
        <v>91</v>
      </c>
      <c r="J164" s="270">
        <f>ROUND(F164*H164,0)</f>
        <v>0</v>
      </c>
      <c r="K164" s="261" t="s">
        <v>90</v>
      </c>
      <c r="L164" s="261"/>
      <c r="M164" s="478"/>
    </row>
    <row r="165" spans="1:13" s="479" customFormat="1" ht="15" customHeight="1" x14ac:dyDescent="0.2">
      <c r="B165" s="584">
        <v>7</v>
      </c>
      <c r="C165" s="268" t="s">
        <v>565</v>
      </c>
      <c r="D165" s="794"/>
      <c r="E165" s="795"/>
      <c r="F165" s="269"/>
      <c r="G165" s="589" t="s">
        <v>88</v>
      </c>
      <c r="H165" s="652">
        <v>0.30299999999999999</v>
      </c>
      <c r="I165" s="589" t="s">
        <v>91</v>
      </c>
      <c r="J165" s="270">
        <f>ROUND(F165*H165,0)</f>
        <v>0</v>
      </c>
      <c r="K165" s="261" t="s">
        <v>111</v>
      </c>
      <c r="L165" s="261"/>
      <c r="M165" s="478"/>
    </row>
    <row r="166" spans="1:13" s="479" customFormat="1" ht="15" customHeight="1" x14ac:dyDescent="0.2">
      <c r="B166" s="584">
        <v>8</v>
      </c>
      <c r="C166" s="268" t="s">
        <v>603</v>
      </c>
      <c r="D166" s="794"/>
      <c r="E166" s="795"/>
      <c r="F166" s="269"/>
      <c r="G166" s="589" t="s">
        <v>88</v>
      </c>
      <c r="H166" s="652">
        <v>0.32500000000000001</v>
      </c>
      <c r="I166" s="589" t="s">
        <v>91</v>
      </c>
      <c r="J166" s="270">
        <f>ROUND(F166*H166,0)</f>
        <v>0</v>
      </c>
      <c r="K166" s="261" t="s">
        <v>110</v>
      </c>
      <c r="L166" s="261"/>
      <c r="M166" s="478"/>
    </row>
    <row r="167" spans="1:13" s="479" customFormat="1" ht="15" customHeight="1" x14ac:dyDescent="0.2">
      <c r="B167" s="584">
        <v>9</v>
      </c>
      <c r="C167" s="268" t="s">
        <v>634</v>
      </c>
      <c r="D167" s="794"/>
      <c r="E167" s="795"/>
      <c r="F167" s="269"/>
      <c r="G167" s="589" t="s">
        <v>88</v>
      </c>
      <c r="H167" s="652">
        <v>0.34699999999999998</v>
      </c>
      <c r="I167" s="589" t="s">
        <v>91</v>
      </c>
      <c r="J167" s="270">
        <f t="shared" si="8"/>
        <v>0</v>
      </c>
      <c r="K167" s="261" t="s">
        <v>109</v>
      </c>
      <c r="L167" s="261"/>
      <c r="M167" s="478"/>
    </row>
    <row r="168" spans="1:13" s="479" customFormat="1" ht="15" customHeight="1" x14ac:dyDescent="0.2">
      <c r="B168" s="584">
        <v>10</v>
      </c>
      <c r="C168" s="268" t="s">
        <v>669</v>
      </c>
      <c r="D168" s="794"/>
      <c r="E168" s="795"/>
      <c r="F168" s="269"/>
      <c r="G168" s="589" t="s">
        <v>88</v>
      </c>
      <c r="H168" s="652">
        <v>0.36799999999999999</v>
      </c>
      <c r="I168" s="589" t="s">
        <v>91</v>
      </c>
      <c r="J168" s="270">
        <f t="shared" si="8"/>
        <v>0</v>
      </c>
      <c r="K168" s="261" t="s">
        <v>121</v>
      </c>
      <c r="L168" s="261"/>
      <c r="M168" s="478"/>
    </row>
    <row r="169" spans="1:13" s="479" customFormat="1" ht="15" customHeight="1" x14ac:dyDescent="0.2">
      <c r="B169" s="584">
        <v>11</v>
      </c>
      <c r="C169" s="268" t="s">
        <v>702</v>
      </c>
      <c r="D169" s="794"/>
      <c r="E169" s="795"/>
      <c r="F169" s="269"/>
      <c r="G169" s="589" t="s">
        <v>88</v>
      </c>
      <c r="H169" s="652">
        <v>0.38400000000000001</v>
      </c>
      <c r="I169" s="589" t="s">
        <v>91</v>
      </c>
      <c r="J169" s="270">
        <f t="shared" si="8"/>
        <v>0</v>
      </c>
      <c r="K169" s="261" t="s">
        <v>120</v>
      </c>
      <c r="L169" s="261"/>
      <c r="M169" s="478"/>
    </row>
    <row r="170" spans="1:13" s="479" customFormat="1" ht="15" customHeight="1" x14ac:dyDescent="0.2">
      <c r="B170" s="584">
        <f>B169+1</f>
        <v>12</v>
      </c>
      <c r="C170" s="268" t="s">
        <v>708</v>
      </c>
      <c r="D170" s="794"/>
      <c r="E170" s="795"/>
      <c r="F170" s="269"/>
      <c r="G170" s="589" t="s">
        <v>88</v>
      </c>
      <c r="H170" s="652">
        <v>0.4</v>
      </c>
      <c r="I170" s="589" t="s">
        <v>91</v>
      </c>
      <c r="J170" s="270">
        <f t="shared" si="8"/>
        <v>0</v>
      </c>
      <c r="K170" s="261" t="s">
        <v>119</v>
      </c>
      <c r="L170" s="261"/>
      <c r="M170" s="478"/>
    </row>
    <row r="171" spans="1:13" s="479" customFormat="1" ht="15" customHeight="1" x14ac:dyDescent="0.2">
      <c r="B171" s="584">
        <f>B170+1</f>
        <v>13</v>
      </c>
      <c r="C171" s="268" t="s">
        <v>1011</v>
      </c>
      <c r="D171" s="794"/>
      <c r="E171" s="795"/>
      <c r="F171" s="269"/>
      <c r="G171" s="589" t="s">
        <v>88</v>
      </c>
      <c r="H171" s="652">
        <v>0.4</v>
      </c>
      <c r="I171" s="589" t="s">
        <v>91</v>
      </c>
      <c r="J171" s="270">
        <f t="shared" si="8"/>
        <v>0</v>
      </c>
      <c r="K171" s="261" t="s">
        <v>118</v>
      </c>
      <c r="L171" s="261"/>
      <c r="M171" s="478"/>
    </row>
    <row r="172" spans="1:13" s="479" customFormat="1" ht="15" customHeight="1" x14ac:dyDescent="0.2">
      <c r="B172" s="584">
        <f t="shared" ref="B172:B173" si="9">B171+1</f>
        <v>14</v>
      </c>
      <c r="C172" s="268" t="s">
        <v>1192</v>
      </c>
      <c r="D172" s="794"/>
      <c r="E172" s="795"/>
      <c r="F172" s="269"/>
      <c r="G172" s="589" t="s">
        <v>88</v>
      </c>
      <c r="H172" s="652">
        <v>0.4</v>
      </c>
      <c r="I172" s="589" t="s">
        <v>91</v>
      </c>
      <c r="J172" s="270">
        <f t="shared" si="8"/>
        <v>0</v>
      </c>
      <c r="K172" s="261" t="s">
        <v>117</v>
      </c>
      <c r="L172" s="261"/>
      <c r="M172" s="478"/>
    </row>
    <row r="173" spans="1:13" s="479" customFormat="1" ht="15" customHeight="1" thickBot="1" x14ac:dyDescent="0.25">
      <c r="B173" s="584">
        <f t="shared" si="9"/>
        <v>15</v>
      </c>
      <c r="C173" s="268" t="s">
        <v>1335</v>
      </c>
      <c r="D173" s="794"/>
      <c r="E173" s="795"/>
      <c r="F173" s="269"/>
      <c r="G173" s="589" t="s">
        <v>88</v>
      </c>
      <c r="H173" s="678">
        <v>0.4</v>
      </c>
      <c r="I173" s="589" t="s">
        <v>91</v>
      </c>
      <c r="J173" s="270">
        <f t="shared" si="8"/>
        <v>0</v>
      </c>
      <c r="K173" s="261" t="s">
        <v>179</v>
      </c>
      <c r="L173" s="261"/>
      <c r="M173" s="478"/>
    </row>
    <row r="174" spans="1:13" s="479" customFormat="1" ht="15" customHeight="1" x14ac:dyDescent="0.2">
      <c r="B174" s="12"/>
      <c r="C174" s="13"/>
      <c r="D174" s="12"/>
      <c r="E174" s="12"/>
      <c r="F174" s="11"/>
      <c r="G174" s="598"/>
      <c r="H174" s="800" t="s">
        <v>676</v>
      </c>
      <c r="I174" s="801"/>
      <c r="J174" s="9"/>
      <c r="K174" s="261"/>
    </row>
    <row r="175" spans="1:13" s="479" customFormat="1" ht="15" customHeight="1" thickBot="1" x14ac:dyDescent="0.25">
      <c r="B175" s="261"/>
      <c r="C175" s="261"/>
      <c r="D175" s="261"/>
      <c r="E175" s="261"/>
      <c r="F175" s="10"/>
      <c r="G175" s="261"/>
      <c r="H175" s="802" t="s">
        <v>89</v>
      </c>
      <c r="I175" s="803"/>
      <c r="J175" s="8">
        <f>SUM(J159:J173)</f>
        <v>0</v>
      </c>
      <c r="K175" s="261" t="s">
        <v>818</v>
      </c>
      <c r="L175" s="479" t="s">
        <v>88</v>
      </c>
    </row>
    <row r="176" spans="1:13" ht="18.75" customHeight="1" thickBot="1" x14ac:dyDescent="0.25">
      <c r="A176" s="479"/>
      <c r="B176" s="261"/>
      <c r="C176" s="261"/>
      <c r="D176" s="261"/>
      <c r="E176" s="261"/>
      <c r="F176" s="10"/>
      <c r="G176" s="39"/>
      <c r="H176" s="598"/>
      <c r="I176" s="598"/>
      <c r="J176" s="11"/>
    </row>
    <row r="177" spans="1:11" ht="18.75" customHeight="1" x14ac:dyDescent="0.2">
      <c r="A177" s="479"/>
      <c r="B177" s="261"/>
      <c r="C177" s="261"/>
      <c r="D177" s="261"/>
      <c r="E177" s="261"/>
      <c r="F177" s="10"/>
      <c r="G177" s="39"/>
      <c r="H177" s="796" t="s">
        <v>1354</v>
      </c>
      <c r="I177" s="797"/>
      <c r="J177" s="9"/>
    </row>
    <row r="178" spans="1:11" ht="18.75" customHeight="1" thickBot="1" x14ac:dyDescent="0.25">
      <c r="H178" s="798" t="s">
        <v>233</v>
      </c>
      <c r="I178" s="799"/>
      <c r="J178" s="8">
        <f>SUMIF(L28:L175,"*",J28:J175)</f>
        <v>0</v>
      </c>
      <c r="K178" s="478" t="s">
        <v>809</v>
      </c>
    </row>
  </sheetData>
  <mergeCells count="152">
    <mergeCell ref="D172:E172"/>
    <mergeCell ref="D173:E173"/>
    <mergeCell ref="H174:I174"/>
    <mergeCell ref="H175:I175"/>
    <mergeCell ref="H177:I177"/>
    <mergeCell ref="H178:I178"/>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1:E151"/>
    <mergeCell ref="H152:I152"/>
    <mergeCell ref="H153:I153"/>
    <mergeCell ref="B157:C157"/>
    <mergeCell ref="D157:E157"/>
    <mergeCell ref="D159:E159"/>
    <mergeCell ref="D145:E145"/>
    <mergeCell ref="D146:E146"/>
    <mergeCell ref="D147:E147"/>
    <mergeCell ref="D148:E148"/>
    <mergeCell ref="D149:E149"/>
    <mergeCell ref="D150:E150"/>
    <mergeCell ref="D139:E139"/>
    <mergeCell ref="D140:E140"/>
    <mergeCell ref="D141:E141"/>
    <mergeCell ref="D142:E142"/>
    <mergeCell ref="D143:E143"/>
    <mergeCell ref="D144:E144"/>
    <mergeCell ref="D133:E133"/>
    <mergeCell ref="D134:E134"/>
    <mergeCell ref="D135:E135"/>
    <mergeCell ref="D136:E136"/>
    <mergeCell ref="D137:E137"/>
    <mergeCell ref="D138:E138"/>
    <mergeCell ref="D124:E124"/>
    <mergeCell ref="D125:E125"/>
    <mergeCell ref="H126:I126"/>
    <mergeCell ref="H127:I127"/>
    <mergeCell ref="B131:C131"/>
    <mergeCell ref="D131:E131"/>
    <mergeCell ref="D115:E115"/>
    <mergeCell ref="H116:I116"/>
    <mergeCell ref="H117:I117"/>
    <mergeCell ref="B121:C121"/>
    <mergeCell ref="D121:E121"/>
    <mergeCell ref="D123:E123"/>
    <mergeCell ref="D109:E109"/>
    <mergeCell ref="D110:E110"/>
    <mergeCell ref="D111:E111"/>
    <mergeCell ref="D112:E112"/>
    <mergeCell ref="D113:E113"/>
    <mergeCell ref="D114:E114"/>
    <mergeCell ref="D103:E103"/>
    <mergeCell ref="D104:E104"/>
    <mergeCell ref="D105:E105"/>
    <mergeCell ref="D106:E106"/>
    <mergeCell ref="D107:E107"/>
    <mergeCell ref="D108:E108"/>
    <mergeCell ref="D97:E97"/>
    <mergeCell ref="D98:E98"/>
    <mergeCell ref="D99:E99"/>
    <mergeCell ref="D100:E100"/>
    <mergeCell ref="D101:E101"/>
    <mergeCell ref="D102:E102"/>
    <mergeCell ref="H84:I84"/>
    <mergeCell ref="B88:C88"/>
    <mergeCell ref="D88:E88"/>
    <mergeCell ref="D90:E90"/>
    <mergeCell ref="H91:I91"/>
    <mergeCell ref="B95:C95"/>
    <mergeCell ref="D95:E95"/>
    <mergeCell ref="D78:E78"/>
    <mergeCell ref="D79:E79"/>
    <mergeCell ref="D80:E80"/>
    <mergeCell ref="D81:E81"/>
    <mergeCell ref="D82:E82"/>
    <mergeCell ref="H83:I83"/>
    <mergeCell ref="B69:C71"/>
    <mergeCell ref="D69:E71"/>
    <mergeCell ref="B74:C74"/>
    <mergeCell ref="D74:E74"/>
    <mergeCell ref="D76:E76"/>
    <mergeCell ref="D77:E77"/>
    <mergeCell ref="D63:E63"/>
    <mergeCell ref="D64:E64"/>
    <mergeCell ref="D65:E65"/>
    <mergeCell ref="D66:E66"/>
    <mergeCell ref="D67:E67"/>
    <mergeCell ref="B68:C68"/>
    <mergeCell ref="D68:E68"/>
    <mergeCell ref="H54:I54"/>
    <mergeCell ref="H55:I55"/>
    <mergeCell ref="B59:C59"/>
    <mergeCell ref="D59:E59"/>
    <mergeCell ref="D61:E61"/>
    <mergeCell ref="D62:E62"/>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27:E27"/>
    <mergeCell ref="H28:I28"/>
    <mergeCell ref="H29:I29"/>
    <mergeCell ref="B33:C33"/>
    <mergeCell ref="D33:E33"/>
    <mergeCell ref="D35:E35"/>
    <mergeCell ref="D21:E21"/>
    <mergeCell ref="D22:E22"/>
    <mergeCell ref="D23:E23"/>
    <mergeCell ref="D24:E24"/>
    <mergeCell ref="D25:E25"/>
    <mergeCell ref="D26:E26"/>
    <mergeCell ref="D18:E18"/>
    <mergeCell ref="D19:E19"/>
    <mergeCell ref="D20:E20"/>
    <mergeCell ref="D9:E9"/>
    <mergeCell ref="D10:E10"/>
    <mergeCell ref="D11:E11"/>
    <mergeCell ref="D12:E12"/>
    <mergeCell ref="D13:E13"/>
    <mergeCell ref="D14:E14"/>
    <mergeCell ref="A1:B1"/>
    <mergeCell ref="C1:E1"/>
    <mergeCell ref="I1:K1"/>
    <mergeCell ref="B6:C6"/>
    <mergeCell ref="D6:E6"/>
    <mergeCell ref="D8:E8"/>
    <mergeCell ref="D15:E15"/>
    <mergeCell ref="D16:E16"/>
    <mergeCell ref="D17:E17"/>
  </mergeCells>
  <phoneticPr fontId="2"/>
  <pageMargins left="0.98425196850393704" right="0.59055118110236227" top="0.51" bottom="0.46" header="0.32" footer="0.3"/>
  <pageSetup paperSize="9" scale="86" orientation="portrait" r:id="rId1"/>
  <headerFooter alignWithMargins="0"/>
  <rowBreaks count="3" manualBreakCount="3">
    <brk id="55" max="10" man="1"/>
    <brk id="91" max="10" man="1"/>
    <brk id="153"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44"/>
  <sheetViews>
    <sheetView showGridLines="0" view="pageBreakPreview" zoomScaleNormal="80" zoomScaleSheetLayoutView="100" workbookViewId="0">
      <selection sqref="A1:B1"/>
    </sheetView>
  </sheetViews>
  <sheetFormatPr defaultColWidth="9" defaultRowHeight="18.75" customHeight="1" x14ac:dyDescent="0.2"/>
  <cols>
    <col min="1" max="1" width="3.90625" style="478" customWidth="1"/>
    <col min="2" max="2" width="5.36328125" style="478" customWidth="1"/>
    <col min="3" max="3" width="8.08984375" style="478" customWidth="1"/>
    <col min="4" max="4" width="3" style="478" bestFit="1" customWidth="1"/>
    <col min="5" max="5" width="12" style="478" customWidth="1"/>
    <col min="6" max="6" width="13.6328125" style="42" customWidth="1"/>
    <col min="7" max="7" width="2.08984375" style="478" bestFit="1" customWidth="1"/>
    <col min="8" max="8" width="11.90625" style="478" customWidth="1"/>
    <col min="9" max="9" width="2.08984375" style="478" bestFit="1" customWidth="1"/>
    <col min="10" max="10" width="13.6328125" style="42" customWidth="1"/>
    <col min="11" max="11" width="5.90625" style="478" customWidth="1"/>
    <col min="12" max="12" width="9" style="478"/>
    <col min="13" max="13" width="9" style="50"/>
    <col min="14" max="16384" width="9" style="478"/>
  </cols>
  <sheetData>
    <row r="1" spans="1:13" ht="18.75" customHeight="1" x14ac:dyDescent="0.2">
      <c r="A1" s="815" t="s">
        <v>140</v>
      </c>
      <c r="B1" s="816"/>
      <c r="C1" s="815" t="s">
        <v>257</v>
      </c>
      <c r="D1" s="817"/>
      <c r="E1" s="816"/>
      <c r="H1" s="604" t="s">
        <v>0</v>
      </c>
      <c r="I1" s="923">
        <f>総括表!H4</f>
        <v>0</v>
      </c>
      <c r="J1" s="923"/>
      <c r="K1" s="923"/>
    </row>
    <row r="2" spans="1:13" ht="18.75" customHeight="1" x14ac:dyDescent="0.2">
      <c r="J2" s="49"/>
    </row>
    <row r="3" spans="1:13" ht="18.75" customHeight="1" x14ac:dyDescent="0.2">
      <c r="A3" s="6" t="s">
        <v>1</v>
      </c>
      <c r="B3" s="479" t="s">
        <v>256</v>
      </c>
    </row>
    <row r="4" spans="1:13" ht="11.25" customHeight="1" x14ac:dyDescent="0.2">
      <c r="A4" s="480"/>
    </row>
    <row r="5" spans="1:13" ht="18.75" customHeight="1" x14ac:dyDescent="0.2">
      <c r="A5" s="480"/>
      <c r="B5" s="804" t="s">
        <v>143</v>
      </c>
      <c r="C5" s="805"/>
      <c r="D5" s="804" t="s">
        <v>106</v>
      </c>
      <c r="E5" s="805"/>
      <c r="F5" s="275" t="s">
        <v>230</v>
      </c>
      <c r="G5" s="593"/>
      <c r="H5" s="593" t="s">
        <v>104</v>
      </c>
      <c r="I5" s="593"/>
      <c r="J5" s="275" t="s">
        <v>3</v>
      </c>
      <c r="K5" s="261"/>
    </row>
    <row r="6" spans="1:13" ht="15" customHeight="1" x14ac:dyDescent="0.2">
      <c r="A6" s="480"/>
      <c r="B6" s="28"/>
      <c r="C6" s="591"/>
      <c r="D6" s="26"/>
      <c r="E6" s="592"/>
      <c r="F6" s="24"/>
      <c r="G6" s="595"/>
      <c r="H6" s="595"/>
      <c r="I6" s="595"/>
      <c r="J6" s="21" t="s">
        <v>103</v>
      </c>
      <c r="K6" s="261"/>
    </row>
    <row r="7" spans="1:13" s="479" customFormat="1" ht="15" customHeight="1" thickBot="1" x14ac:dyDescent="0.25">
      <c r="B7" s="584">
        <v>1</v>
      </c>
      <c r="C7" s="268" t="s">
        <v>113</v>
      </c>
      <c r="D7" s="794"/>
      <c r="E7" s="795"/>
      <c r="F7" s="269"/>
      <c r="G7" s="589" t="s">
        <v>88</v>
      </c>
      <c r="H7" s="305">
        <v>0.03</v>
      </c>
      <c r="I7" s="593" t="s">
        <v>91</v>
      </c>
      <c r="J7" s="271">
        <f>ROUND(F7*H7,0)</f>
        <v>0</v>
      </c>
      <c r="K7" s="261"/>
      <c r="M7" s="36"/>
    </row>
    <row r="8" spans="1:13" s="479" customFormat="1" ht="15" customHeight="1" thickBot="1" x14ac:dyDescent="0.25">
      <c r="B8" s="261"/>
      <c r="C8" s="261"/>
      <c r="D8" s="261"/>
      <c r="E8" s="261"/>
      <c r="F8" s="10"/>
      <c r="G8" s="261"/>
      <c r="H8" s="931" t="s">
        <v>89</v>
      </c>
      <c r="I8" s="932"/>
      <c r="J8" s="490">
        <f>SUM(J7:J7)</f>
        <v>0</v>
      </c>
      <c r="K8" s="261" t="s">
        <v>520</v>
      </c>
      <c r="L8" s="479" t="s">
        <v>88</v>
      </c>
      <c r="M8" s="36"/>
    </row>
    <row r="9" spans="1:13" s="479" customFormat="1" ht="18.75" customHeight="1" x14ac:dyDescent="0.2">
      <c r="F9" s="481"/>
      <c r="J9" s="481"/>
      <c r="M9" s="36"/>
    </row>
    <row r="10" spans="1:13" ht="18.75" customHeight="1" x14ac:dyDescent="0.2">
      <c r="A10" s="6" t="s">
        <v>12</v>
      </c>
      <c r="B10" s="479" t="s">
        <v>1459</v>
      </c>
      <c r="M10" s="36"/>
    </row>
    <row r="11" spans="1:13" ht="18.649999999999999" customHeight="1" x14ac:dyDescent="0.2">
      <c r="A11" s="480"/>
      <c r="B11" s="37" t="s">
        <v>1420</v>
      </c>
      <c r="M11" s="36"/>
    </row>
    <row r="12" spans="1:13" ht="18.649999999999999" customHeight="1" x14ac:dyDescent="0.2">
      <c r="A12" s="480"/>
      <c r="B12" s="37" t="s">
        <v>1388</v>
      </c>
      <c r="M12" s="36"/>
    </row>
    <row r="13" spans="1:13" ht="18.75" customHeight="1" x14ac:dyDescent="0.2">
      <c r="A13" s="480"/>
      <c r="B13" s="804" t="s">
        <v>107</v>
      </c>
      <c r="C13" s="805"/>
      <c r="D13" s="804" t="s">
        <v>106</v>
      </c>
      <c r="E13" s="805"/>
      <c r="F13" s="275" t="s">
        <v>105</v>
      </c>
      <c r="G13" s="593"/>
      <c r="H13" s="593" t="s">
        <v>104</v>
      </c>
      <c r="I13" s="593"/>
      <c r="J13" s="275" t="s">
        <v>3</v>
      </c>
      <c r="K13" s="261"/>
      <c r="M13" s="36"/>
    </row>
    <row r="14" spans="1:13" ht="15" customHeight="1" x14ac:dyDescent="0.2">
      <c r="A14" s="480"/>
      <c r="B14" s="28"/>
      <c r="C14" s="591"/>
      <c r="D14" s="26"/>
      <c r="E14" s="592"/>
      <c r="F14" s="24"/>
      <c r="G14" s="595"/>
      <c r="H14" s="595"/>
      <c r="I14" s="595"/>
      <c r="J14" s="21" t="s">
        <v>103</v>
      </c>
      <c r="K14" s="261"/>
      <c r="M14" s="36"/>
    </row>
    <row r="15" spans="1:13" s="479" customFormat="1" ht="15" customHeight="1" x14ac:dyDescent="0.2">
      <c r="B15" s="585">
        <v>1</v>
      </c>
      <c r="C15" s="266" t="s">
        <v>112</v>
      </c>
      <c r="D15" s="794"/>
      <c r="E15" s="795"/>
      <c r="F15" s="269"/>
      <c r="G15" s="589" t="s">
        <v>88</v>
      </c>
      <c r="H15" s="652">
        <v>3.5000000000000003E-2</v>
      </c>
      <c r="I15" s="589" t="s">
        <v>91</v>
      </c>
      <c r="J15" s="270">
        <f t="shared" ref="J15:J31" si="0">ROUND(F15*H15,0)</f>
        <v>0</v>
      </c>
      <c r="K15" s="261" t="s">
        <v>101</v>
      </c>
      <c r="M15" s="36"/>
    </row>
    <row r="16" spans="1:13" s="479" customFormat="1" ht="15" customHeight="1" x14ac:dyDescent="0.2">
      <c r="B16" s="585">
        <v>2</v>
      </c>
      <c r="C16" s="266" t="s">
        <v>102</v>
      </c>
      <c r="D16" s="794"/>
      <c r="E16" s="795"/>
      <c r="F16" s="269"/>
      <c r="G16" s="589" t="s">
        <v>88</v>
      </c>
      <c r="H16" s="652">
        <v>5.3999999999999999E-2</v>
      </c>
      <c r="I16" s="589" t="s">
        <v>91</v>
      </c>
      <c r="J16" s="270">
        <f t="shared" si="0"/>
        <v>0</v>
      </c>
      <c r="K16" s="261" t="s">
        <v>99</v>
      </c>
      <c r="M16" s="478"/>
    </row>
    <row r="17" spans="2:13" s="479" customFormat="1" ht="15" customHeight="1" x14ac:dyDescent="0.2">
      <c r="B17" s="585">
        <v>3</v>
      </c>
      <c r="C17" s="266" t="s">
        <v>100</v>
      </c>
      <c r="D17" s="794"/>
      <c r="E17" s="795"/>
      <c r="F17" s="269"/>
      <c r="G17" s="589" t="s">
        <v>88</v>
      </c>
      <c r="H17" s="652">
        <v>7.0999999999999994E-2</v>
      </c>
      <c r="I17" s="589" t="s">
        <v>91</v>
      </c>
      <c r="J17" s="270">
        <f t="shared" si="0"/>
        <v>0</v>
      </c>
      <c r="K17" s="261" t="s">
        <v>97</v>
      </c>
      <c r="M17" s="478"/>
    </row>
    <row r="18" spans="2:13" s="479" customFormat="1" ht="15" customHeight="1" x14ac:dyDescent="0.2">
      <c r="B18" s="585">
        <v>4</v>
      </c>
      <c r="C18" s="266" t="s">
        <v>98</v>
      </c>
      <c r="D18" s="794"/>
      <c r="E18" s="795"/>
      <c r="F18" s="269"/>
      <c r="G18" s="589" t="s">
        <v>88</v>
      </c>
      <c r="H18" s="652">
        <v>0.107</v>
      </c>
      <c r="I18" s="589" t="s">
        <v>91</v>
      </c>
      <c r="J18" s="270">
        <f t="shared" si="0"/>
        <v>0</v>
      </c>
      <c r="K18" s="261" t="s">
        <v>95</v>
      </c>
      <c r="M18" s="478"/>
    </row>
    <row r="19" spans="2:13" s="479" customFormat="1" ht="15" customHeight="1" x14ac:dyDescent="0.2">
      <c r="B19" s="584">
        <v>5</v>
      </c>
      <c r="C19" s="268" t="s">
        <v>96</v>
      </c>
      <c r="D19" s="794"/>
      <c r="E19" s="795"/>
      <c r="F19" s="269"/>
      <c r="G19" s="589" t="s">
        <v>88</v>
      </c>
      <c r="H19" s="652">
        <v>0.127</v>
      </c>
      <c r="I19" s="589" t="s">
        <v>91</v>
      </c>
      <c r="J19" s="270">
        <f t="shared" si="0"/>
        <v>0</v>
      </c>
      <c r="K19" s="261" t="s">
        <v>93</v>
      </c>
      <c r="M19" s="478"/>
    </row>
    <row r="20" spans="2:13" s="479" customFormat="1" ht="15" customHeight="1" x14ac:dyDescent="0.2">
      <c r="B20" s="584">
        <v>6</v>
      </c>
      <c r="C20" s="268" t="s">
        <v>94</v>
      </c>
      <c r="D20" s="794"/>
      <c r="E20" s="795"/>
      <c r="F20" s="269"/>
      <c r="G20" s="589" t="s">
        <v>88</v>
      </c>
      <c r="H20" s="652">
        <v>0.14599999999999999</v>
      </c>
      <c r="I20" s="589" t="s">
        <v>91</v>
      </c>
      <c r="J20" s="270">
        <f t="shared" si="0"/>
        <v>0</v>
      </c>
      <c r="K20" s="261" t="s">
        <v>90</v>
      </c>
      <c r="M20" s="478"/>
    </row>
    <row r="21" spans="2:13" s="479" customFormat="1" ht="15" customHeight="1" x14ac:dyDescent="0.2">
      <c r="B21" s="584">
        <v>7</v>
      </c>
      <c r="C21" s="268" t="s">
        <v>92</v>
      </c>
      <c r="D21" s="794"/>
      <c r="E21" s="795"/>
      <c r="F21" s="269"/>
      <c r="G21" s="589" t="s">
        <v>88</v>
      </c>
      <c r="H21" s="652">
        <v>0.16</v>
      </c>
      <c r="I21" s="589" t="s">
        <v>91</v>
      </c>
      <c r="J21" s="270">
        <f t="shared" si="0"/>
        <v>0</v>
      </c>
      <c r="K21" s="261" t="s">
        <v>111</v>
      </c>
      <c r="M21" s="478"/>
    </row>
    <row r="22" spans="2:13" s="479" customFormat="1" ht="15" customHeight="1" x14ac:dyDescent="0.2">
      <c r="B22" s="584">
        <v>8</v>
      </c>
      <c r="C22" s="268" t="s">
        <v>465</v>
      </c>
      <c r="D22" s="794"/>
      <c r="E22" s="795"/>
      <c r="F22" s="269"/>
      <c r="G22" s="589" t="s">
        <v>88</v>
      </c>
      <c r="H22" s="652">
        <v>0.17899999999999999</v>
      </c>
      <c r="I22" s="589" t="s">
        <v>91</v>
      </c>
      <c r="J22" s="270">
        <f t="shared" si="0"/>
        <v>0</v>
      </c>
      <c r="K22" s="261" t="s">
        <v>110</v>
      </c>
      <c r="M22" s="478"/>
    </row>
    <row r="23" spans="2:13" s="479" customFormat="1" ht="15" customHeight="1" x14ac:dyDescent="0.2">
      <c r="B23" s="584">
        <v>9</v>
      </c>
      <c r="C23" s="268" t="s">
        <v>485</v>
      </c>
      <c r="D23" s="794"/>
      <c r="E23" s="795"/>
      <c r="F23" s="269"/>
      <c r="G23" s="589" t="s">
        <v>88</v>
      </c>
      <c r="H23" s="652">
        <v>0.19500000000000001</v>
      </c>
      <c r="I23" s="589" t="s">
        <v>91</v>
      </c>
      <c r="J23" s="270">
        <f t="shared" si="0"/>
        <v>0</v>
      </c>
      <c r="K23" s="261" t="s">
        <v>109</v>
      </c>
      <c r="M23" s="478"/>
    </row>
    <row r="24" spans="2:13" s="479" customFormat="1" ht="15" customHeight="1" x14ac:dyDescent="0.2">
      <c r="B24" s="584">
        <v>10</v>
      </c>
      <c r="C24" s="268" t="s">
        <v>525</v>
      </c>
      <c r="D24" s="794"/>
      <c r="E24" s="795"/>
      <c r="F24" s="269"/>
      <c r="G24" s="589" t="s">
        <v>88</v>
      </c>
      <c r="H24" s="652">
        <v>0.21099999999999999</v>
      </c>
      <c r="I24" s="589" t="s">
        <v>91</v>
      </c>
      <c r="J24" s="270">
        <f t="shared" si="0"/>
        <v>0</v>
      </c>
      <c r="K24" s="261" t="s">
        <v>121</v>
      </c>
      <c r="L24" s="261"/>
      <c r="M24" s="478"/>
    </row>
    <row r="25" spans="2:13" s="479" customFormat="1" ht="15" customHeight="1" x14ac:dyDescent="0.2">
      <c r="B25" s="584">
        <v>11</v>
      </c>
      <c r="C25" s="268" t="s">
        <v>565</v>
      </c>
      <c r="D25" s="794"/>
      <c r="E25" s="795"/>
      <c r="F25" s="269"/>
      <c r="G25" s="589" t="s">
        <v>88</v>
      </c>
      <c r="H25" s="652">
        <v>0.22800000000000001</v>
      </c>
      <c r="I25" s="589" t="s">
        <v>91</v>
      </c>
      <c r="J25" s="270">
        <f>ROUND(F25*H25,0)</f>
        <v>0</v>
      </c>
      <c r="K25" s="261" t="s">
        <v>120</v>
      </c>
      <c r="L25" s="261"/>
      <c r="M25" s="478"/>
    </row>
    <row r="26" spans="2:13" s="479" customFormat="1" ht="15" customHeight="1" x14ac:dyDescent="0.2">
      <c r="B26" s="584">
        <v>12</v>
      </c>
      <c r="C26" s="268" t="s">
        <v>603</v>
      </c>
      <c r="D26" s="794"/>
      <c r="E26" s="795"/>
      <c r="F26" s="269"/>
      <c r="G26" s="589" t="s">
        <v>88</v>
      </c>
      <c r="H26" s="652">
        <v>0.24399999999999999</v>
      </c>
      <c r="I26" s="589" t="s">
        <v>91</v>
      </c>
      <c r="J26" s="270">
        <f>ROUND(F26*H26,0)</f>
        <v>0</v>
      </c>
      <c r="K26" s="261" t="s">
        <v>119</v>
      </c>
      <c r="L26" s="261"/>
      <c r="M26" s="478"/>
    </row>
    <row r="27" spans="2:13" s="479" customFormat="1" ht="15" customHeight="1" x14ac:dyDescent="0.2">
      <c r="B27" s="584">
        <v>13</v>
      </c>
      <c r="C27" s="268" t="s">
        <v>634</v>
      </c>
      <c r="D27" s="794"/>
      <c r="E27" s="795"/>
      <c r="F27" s="269"/>
      <c r="G27" s="589" t="s">
        <v>88</v>
      </c>
      <c r="H27" s="652">
        <v>0.26</v>
      </c>
      <c r="I27" s="589" t="s">
        <v>91</v>
      </c>
      <c r="J27" s="270">
        <f t="shared" si="0"/>
        <v>0</v>
      </c>
      <c r="K27" s="261" t="s">
        <v>118</v>
      </c>
      <c r="L27" s="261"/>
      <c r="M27" s="478"/>
    </row>
    <row r="28" spans="2:13" s="479" customFormat="1" ht="15" customHeight="1" x14ac:dyDescent="0.2">
      <c r="B28" s="584">
        <v>14</v>
      </c>
      <c r="C28" s="268" t="s">
        <v>669</v>
      </c>
      <c r="D28" s="794"/>
      <c r="E28" s="795"/>
      <c r="F28" s="269"/>
      <c r="G28" s="589" t="s">
        <v>88</v>
      </c>
      <c r="H28" s="652">
        <v>0.27600000000000002</v>
      </c>
      <c r="I28" s="589" t="s">
        <v>91</v>
      </c>
      <c r="J28" s="270">
        <f t="shared" si="0"/>
        <v>0</v>
      </c>
      <c r="K28" s="261" t="s">
        <v>117</v>
      </c>
      <c r="L28" s="261"/>
      <c r="M28" s="478"/>
    </row>
    <row r="29" spans="2:13" s="479" customFormat="1" ht="15" customHeight="1" x14ac:dyDescent="0.2">
      <c r="B29" s="584">
        <v>15</v>
      </c>
      <c r="C29" s="268" t="s">
        <v>702</v>
      </c>
      <c r="D29" s="794"/>
      <c r="E29" s="795"/>
      <c r="F29" s="269"/>
      <c r="G29" s="589" t="s">
        <v>88</v>
      </c>
      <c r="H29" s="652">
        <v>0.28799999999999998</v>
      </c>
      <c r="I29" s="589" t="s">
        <v>91</v>
      </c>
      <c r="J29" s="270">
        <f t="shared" si="0"/>
        <v>0</v>
      </c>
      <c r="K29" s="261" t="s">
        <v>116</v>
      </c>
      <c r="L29" s="261"/>
      <c r="M29" s="478"/>
    </row>
    <row r="30" spans="2:13" s="479" customFormat="1" ht="15" customHeight="1" x14ac:dyDescent="0.2">
      <c r="B30" s="584">
        <f>B29+1</f>
        <v>16</v>
      </c>
      <c r="C30" s="268" t="s">
        <v>708</v>
      </c>
      <c r="D30" s="794"/>
      <c r="E30" s="795"/>
      <c r="F30" s="269"/>
      <c r="G30" s="589" t="s">
        <v>88</v>
      </c>
      <c r="H30" s="652">
        <v>0.3</v>
      </c>
      <c r="I30" s="589" t="s">
        <v>91</v>
      </c>
      <c r="J30" s="270">
        <f t="shared" si="0"/>
        <v>0</v>
      </c>
      <c r="K30" s="261" t="s">
        <v>636</v>
      </c>
      <c r="L30" s="261"/>
      <c r="M30" s="478"/>
    </row>
    <row r="31" spans="2:13" s="479" customFormat="1" ht="15" customHeight="1" x14ac:dyDescent="0.2">
      <c r="B31" s="584">
        <f>B30+1</f>
        <v>17</v>
      </c>
      <c r="C31" s="268" t="s">
        <v>1011</v>
      </c>
      <c r="D31" s="794"/>
      <c r="E31" s="795"/>
      <c r="F31" s="269"/>
      <c r="G31" s="589" t="s">
        <v>88</v>
      </c>
      <c r="H31" s="652">
        <v>0.3</v>
      </c>
      <c r="I31" s="589" t="s">
        <v>91</v>
      </c>
      <c r="J31" s="270">
        <f t="shared" si="0"/>
        <v>0</v>
      </c>
      <c r="K31" s="261" t="s">
        <v>515</v>
      </c>
      <c r="L31" s="261"/>
      <c r="M31" s="478"/>
    </row>
    <row r="32" spans="2:13" s="479" customFormat="1" ht="15" customHeight="1" x14ac:dyDescent="0.2">
      <c r="B32" s="584">
        <f t="shared" ref="B32:B33" si="1">B31+1</f>
        <v>18</v>
      </c>
      <c r="C32" s="268" t="s">
        <v>1192</v>
      </c>
      <c r="D32" s="794"/>
      <c r="E32" s="795"/>
      <c r="F32" s="269"/>
      <c r="G32" s="589" t="s">
        <v>88</v>
      </c>
      <c r="H32" s="652">
        <v>0.3</v>
      </c>
      <c r="I32" s="589" t="s">
        <v>91</v>
      </c>
      <c r="J32" s="270">
        <f>ROUND(F32*H32,0)</f>
        <v>0</v>
      </c>
      <c r="K32" s="261" t="s">
        <v>681</v>
      </c>
      <c r="L32" s="261"/>
      <c r="M32" s="478"/>
    </row>
    <row r="33" spans="1:13" s="479" customFormat="1" ht="15" customHeight="1" thickBot="1" x14ac:dyDescent="0.25">
      <c r="B33" s="584">
        <f t="shared" si="1"/>
        <v>19</v>
      </c>
      <c r="C33" s="268" t="s">
        <v>1335</v>
      </c>
      <c r="D33" s="794"/>
      <c r="E33" s="795"/>
      <c r="F33" s="269"/>
      <c r="G33" s="589" t="s">
        <v>88</v>
      </c>
      <c r="H33" s="678">
        <v>0.3</v>
      </c>
      <c r="I33" s="589" t="s">
        <v>91</v>
      </c>
      <c r="J33" s="270">
        <f>ROUND(F33*H33,0)</f>
        <v>0</v>
      </c>
      <c r="K33" s="261" t="s">
        <v>517</v>
      </c>
      <c r="L33" s="261"/>
      <c r="M33" s="478"/>
    </row>
    <row r="34" spans="1:13" s="479" customFormat="1" ht="15" customHeight="1" x14ac:dyDescent="0.2">
      <c r="B34" s="12"/>
      <c r="C34" s="13"/>
      <c r="D34" s="12"/>
      <c r="E34" s="12"/>
      <c r="F34" s="11"/>
      <c r="G34" s="598"/>
      <c r="H34" s="800" t="s">
        <v>1293</v>
      </c>
      <c r="I34" s="801"/>
      <c r="J34" s="9"/>
      <c r="K34" s="261"/>
      <c r="M34" s="36"/>
    </row>
    <row r="35" spans="1:13" s="479" customFormat="1" ht="15" customHeight="1" thickBot="1" x14ac:dyDescent="0.25">
      <c r="B35" s="261"/>
      <c r="C35" s="261"/>
      <c r="D35" s="261"/>
      <c r="E35" s="261"/>
      <c r="F35" s="10"/>
      <c r="G35" s="261"/>
      <c r="H35" s="802" t="s">
        <v>89</v>
      </c>
      <c r="I35" s="803"/>
      <c r="J35" s="8">
        <f>SUM(J15:J33)</f>
        <v>0</v>
      </c>
      <c r="K35" s="261" t="s">
        <v>540</v>
      </c>
      <c r="L35" s="479" t="s">
        <v>88</v>
      </c>
      <c r="M35" s="36"/>
    </row>
    <row r="36" spans="1:13" s="479" customFormat="1" ht="18.75" customHeight="1" x14ac:dyDescent="0.2">
      <c r="F36" s="481"/>
      <c r="J36" s="481"/>
      <c r="M36" s="36"/>
    </row>
    <row r="37" spans="1:13" ht="18.75" customHeight="1" x14ac:dyDescent="0.2">
      <c r="A37" s="6" t="s">
        <v>17</v>
      </c>
      <c r="B37" s="37" t="s">
        <v>1460</v>
      </c>
      <c r="M37" s="36"/>
    </row>
    <row r="38" spans="1:13" ht="18.649999999999999" customHeight="1" x14ac:dyDescent="0.2">
      <c r="A38" s="480"/>
      <c r="B38" s="37" t="s">
        <v>1461</v>
      </c>
      <c r="M38" s="36"/>
    </row>
    <row r="39" spans="1:13" ht="18.649999999999999" customHeight="1" x14ac:dyDescent="0.2">
      <c r="A39" s="480"/>
      <c r="B39" s="37" t="s">
        <v>1389</v>
      </c>
      <c r="M39" s="36"/>
    </row>
    <row r="40" spans="1:13" ht="18.75" customHeight="1" x14ac:dyDescent="0.2">
      <c r="A40" s="480"/>
      <c r="B40" s="804" t="s">
        <v>107</v>
      </c>
      <c r="C40" s="805"/>
      <c r="D40" s="804" t="s">
        <v>106</v>
      </c>
      <c r="E40" s="805"/>
      <c r="F40" s="275" t="s">
        <v>105</v>
      </c>
      <c r="G40" s="593"/>
      <c r="H40" s="593" t="s">
        <v>104</v>
      </c>
      <c r="I40" s="593"/>
      <c r="J40" s="275" t="s">
        <v>3</v>
      </c>
      <c r="K40" s="261"/>
      <c r="M40" s="59"/>
    </row>
    <row r="41" spans="1:13" ht="15" customHeight="1" x14ac:dyDescent="0.2">
      <c r="A41" s="480"/>
      <c r="B41" s="28"/>
      <c r="C41" s="591"/>
      <c r="D41" s="26"/>
      <c r="E41" s="592"/>
      <c r="F41" s="24"/>
      <c r="G41" s="595"/>
      <c r="H41" s="595"/>
      <c r="I41" s="595"/>
      <c r="J41" s="21" t="s">
        <v>103</v>
      </c>
      <c r="K41" s="261"/>
    </row>
    <row r="42" spans="1:13" s="479" customFormat="1" ht="15" customHeight="1" x14ac:dyDescent="0.2">
      <c r="B42" s="585">
        <v>1</v>
      </c>
      <c r="C42" s="266" t="s">
        <v>98</v>
      </c>
      <c r="D42" s="794"/>
      <c r="E42" s="795"/>
      <c r="F42" s="269"/>
      <c r="G42" s="589" t="s">
        <v>88</v>
      </c>
      <c r="H42" s="652">
        <v>0.17799999999999999</v>
      </c>
      <c r="I42" s="589" t="s">
        <v>91</v>
      </c>
      <c r="J42" s="270">
        <f t="shared" ref="J42:J57" si="2">ROUND(F42*H42,0)</f>
        <v>0</v>
      </c>
      <c r="K42" s="261" t="s">
        <v>101</v>
      </c>
      <c r="M42" s="50"/>
    </row>
    <row r="43" spans="1:13" s="479" customFormat="1" ht="15" customHeight="1" x14ac:dyDescent="0.2">
      <c r="B43" s="584">
        <v>2</v>
      </c>
      <c r="C43" s="268" t="s">
        <v>96</v>
      </c>
      <c r="D43" s="794"/>
      <c r="E43" s="795"/>
      <c r="F43" s="269"/>
      <c r="G43" s="589" t="s">
        <v>88</v>
      </c>
      <c r="H43" s="652">
        <v>0.21199999999999999</v>
      </c>
      <c r="I43" s="589" t="s">
        <v>91</v>
      </c>
      <c r="J43" s="270">
        <f t="shared" si="2"/>
        <v>0</v>
      </c>
      <c r="K43" s="261" t="s">
        <v>99</v>
      </c>
      <c r="M43" s="478"/>
    </row>
    <row r="44" spans="1:13" s="479" customFormat="1" ht="15" customHeight="1" x14ac:dyDescent="0.2">
      <c r="B44" s="584">
        <v>3</v>
      </c>
      <c r="C44" s="268" t="s">
        <v>94</v>
      </c>
      <c r="D44" s="794"/>
      <c r="E44" s="795"/>
      <c r="F44" s="269"/>
      <c r="G44" s="589" t="s">
        <v>88</v>
      </c>
      <c r="H44" s="652">
        <v>0.24299999999999999</v>
      </c>
      <c r="I44" s="589" t="s">
        <v>91</v>
      </c>
      <c r="J44" s="270">
        <f t="shared" si="2"/>
        <v>0</v>
      </c>
      <c r="K44" s="261" t="s">
        <v>97</v>
      </c>
      <c r="M44" s="478"/>
    </row>
    <row r="45" spans="1:13" s="479" customFormat="1" ht="15" customHeight="1" x14ac:dyDescent="0.2">
      <c r="B45" s="584">
        <v>4</v>
      </c>
      <c r="C45" s="268" t="s">
        <v>92</v>
      </c>
      <c r="D45" s="794"/>
      <c r="E45" s="795"/>
      <c r="F45" s="269"/>
      <c r="G45" s="589" t="s">
        <v>88</v>
      </c>
      <c r="H45" s="652">
        <v>0.26700000000000002</v>
      </c>
      <c r="I45" s="589" t="s">
        <v>91</v>
      </c>
      <c r="J45" s="270">
        <f t="shared" si="2"/>
        <v>0</v>
      </c>
      <c r="K45" s="261" t="s">
        <v>95</v>
      </c>
      <c r="M45" s="478"/>
    </row>
    <row r="46" spans="1:13" s="479" customFormat="1" ht="15" customHeight="1" x14ac:dyDescent="0.2">
      <c r="B46" s="584">
        <v>5</v>
      </c>
      <c r="C46" s="268" t="s">
        <v>465</v>
      </c>
      <c r="D46" s="794"/>
      <c r="E46" s="795"/>
      <c r="F46" s="269"/>
      <c r="G46" s="589" t="s">
        <v>88</v>
      </c>
      <c r="H46" s="652">
        <v>0.29899999999999999</v>
      </c>
      <c r="I46" s="589" t="s">
        <v>91</v>
      </c>
      <c r="J46" s="270">
        <f t="shared" si="2"/>
        <v>0</v>
      </c>
      <c r="K46" s="261" t="s">
        <v>93</v>
      </c>
      <c r="M46" s="478"/>
    </row>
    <row r="47" spans="1:13" s="479" customFormat="1" ht="15" customHeight="1" x14ac:dyDescent="0.2">
      <c r="B47" s="584">
        <v>6</v>
      </c>
      <c r="C47" s="268" t="s">
        <v>485</v>
      </c>
      <c r="D47" s="794"/>
      <c r="E47" s="795"/>
      <c r="F47" s="269"/>
      <c r="G47" s="589" t="s">
        <v>88</v>
      </c>
      <c r="H47" s="652">
        <v>0.32400000000000001</v>
      </c>
      <c r="I47" s="589" t="s">
        <v>91</v>
      </c>
      <c r="J47" s="270">
        <f t="shared" si="2"/>
        <v>0</v>
      </c>
      <c r="K47" s="261" t="s">
        <v>90</v>
      </c>
      <c r="M47" s="478"/>
    </row>
    <row r="48" spans="1:13" s="479" customFormat="1" ht="15" customHeight="1" x14ac:dyDescent="0.2">
      <c r="B48" s="584">
        <v>7</v>
      </c>
      <c r="C48" s="268" t="s">
        <v>525</v>
      </c>
      <c r="D48" s="794"/>
      <c r="E48" s="795"/>
      <c r="F48" s="269"/>
      <c r="G48" s="589" t="s">
        <v>88</v>
      </c>
      <c r="H48" s="652">
        <v>0.35199999999999998</v>
      </c>
      <c r="I48" s="589" t="s">
        <v>91</v>
      </c>
      <c r="J48" s="270">
        <f t="shared" si="2"/>
        <v>0</v>
      </c>
      <c r="K48" s="261" t="s">
        <v>111</v>
      </c>
      <c r="L48" s="261"/>
      <c r="M48" s="478"/>
    </row>
    <row r="49" spans="1:13" s="479" customFormat="1" ht="15" customHeight="1" x14ac:dyDescent="0.2">
      <c r="B49" s="584">
        <v>8</v>
      </c>
      <c r="C49" s="268" t="s">
        <v>565</v>
      </c>
      <c r="D49" s="794"/>
      <c r="E49" s="795"/>
      <c r="F49" s="269"/>
      <c r="G49" s="589" t="s">
        <v>88</v>
      </c>
      <c r="H49" s="652">
        <v>0.379</v>
      </c>
      <c r="I49" s="589" t="s">
        <v>91</v>
      </c>
      <c r="J49" s="270">
        <f>ROUND(F49*H49,0)</f>
        <v>0</v>
      </c>
      <c r="K49" s="261" t="s">
        <v>110</v>
      </c>
      <c r="L49" s="261"/>
      <c r="M49" s="478"/>
    </row>
    <row r="50" spans="1:13" s="479" customFormat="1" ht="15" customHeight="1" x14ac:dyDescent="0.2">
      <c r="B50" s="584">
        <v>9</v>
      </c>
      <c r="C50" s="268" t="s">
        <v>603</v>
      </c>
      <c r="D50" s="794"/>
      <c r="E50" s="795"/>
      <c r="F50" s="269"/>
      <c r="G50" s="589" t="s">
        <v>88</v>
      </c>
      <c r="H50" s="652">
        <v>0.40600000000000003</v>
      </c>
      <c r="I50" s="589" t="s">
        <v>91</v>
      </c>
      <c r="J50" s="270">
        <f>ROUND(F50*H50,0)</f>
        <v>0</v>
      </c>
      <c r="K50" s="261" t="s">
        <v>109</v>
      </c>
      <c r="L50" s="261"/>
      <c r="M50" s="478"/>
    </row>
    <row r="51" spans="1:13" s="479" customFormat="1" ht="15" customHeight="1" x14ac:dyDescent="0.2">
      <c r="B51" s="584">
        <v>10</v>
      </c>
      <c r="C51" s="268" t="s">
        <v>634</v>
      </c>
      <c r="D51" s="794"/>
      <c r="E51" s="795"/>
      <c r="F51" s="269"/>
      <c r="G51" s="589" t="s">
        <v>88</v>
      </c>
      <c r="H51" s="652">
        <v>0.434</v>
      </c>
      <c r="I51" s="589" t="s">
        <v>91</v>
      </c>
      <c r="J51" s="270">
        <f t="shared" si="2"/>
        <v>0</v>
      </c>
      <c r="K51" s="261" t="s">
        <v>121</v>
      </c>
      <c r="L51" s="261"/>
      <c r="M51" s="478"/>
    </row>
    <row r="52" spans="1:13" s="479" customFormat="1" ht="15" customHeight="1" x14ac:dyDescent="0.2">
      <c r="B52" s="584">
        <v>11</v>
      </c>
      <c r="C52" s="268" t="s">
        <v>669</v>
      </c>
      <c r="D52" s="794"/>
      <c r="E52" s="795"/>
      <c r="F52" s="269"/>
      <c r="G52" s="589" t="s">
        <v>88</v>
      </c>
      <c r="H52" s="652">
        <v>0.46</v>
      </c>
      <c r="I52" s="589" t="s">
        <v>91</v>
      </c>
      <c r="J52" s="270">
        <f t="shared" si="2"/>
        <v>0</v>
      </c>
      <c r="K52" s="261" t="s">
        <v>120</v>
      </c>
      <c r="L52" s="261"/>
      <c r="M52" s="478"/>
    </row>
    <row r="53" spans="1:13" s="479" customFormat="1" ht="15" customHeight="1" x14ac:dyDescent="0.2">
      <c r="B53" s="584">
        <v>12</v>
      </c>
      <c r="C53" s="268" t="s">
        <v>702</v>
      </c>
      <c r="D53" s="794"/>
      <c r="E53" s="795"/>
      <c r="F53" s="269"/>
      <c r="G53" s="589" t="s">
        <v>88</v>
      </c>
      <c r="H53" s="652">
        <v>0.47899999999999998</v>
      </c>
      <c r="I53" s="589" t="s">
        <v>91</v>
      </c>
      <c r="J53" s="270">
        <f t="shared" si="2"/>
        <v>0</v>
      </c>
      <c r="K53" s="261" t="s">
        <v>119</v>
      </c>
      <c r="L53" s="261"/>
      <c r="M53" s="478"/>
    </row>
    <row r="54" spans="1:13" s="479" customFormat="1" ht="15" customHeight="1" x14ac:dyDescent="0.2">
      <c r="B54" s="584">
        <f>B53+1</f>
        <v>13</v>
      </c>
      <c r="C54" s="268" t="s">
        <v>708</v>
      </c>
      <c r="D54" s="794"/>
      <c r="E54" s="795"/>
      <c r="F54" s="269"/>
      <c r="G54" s="589" t="s">
        <v>88</v>
      </c>
      <c r="H54" s="652">
        <v>0.5</v>
      </c>
      <c r="I54" s="589" t="s">
        <v>91</v>
      </c>
      <c r="J54" s="270">
        <f t="shared" si="2"/>
        <v>0</v>
      </c>
      <c r="K54" s="261" t="s">
        <v>118</v>
      </c>
      <c r="L54" s="261"/>
      <c r="M54" s="478"/>
    </row>
    <row r="55" spans="1:13" s="479" customFormat="1" ht="15" customHeight="1" x14ac:dyDescent="0.2">
      <c r="B55" s="584">
        <f>B54+1</f>
        <v>14</v>
      </c>
      <c r="C55" s="268" t="s">
        <v>1011</v>
      </c>
      <c r="D55" s="794"/>
      <c r="E55" s="795"/>
      <c r="F55" s="269"/>
      <c r="G55" s="589" t="s">
        <v>88</v>
      </c>
      <c r="H55" s="652">
        <v>0.5</v>
      </c>
      <c r="I55" s="589" t="s">
        <v>91</v>
      </c>
      <c r="J55" s="270">
        <f t="shared" si="2"/>
        <v>0</v>
      </c>
      <c r="K55" s="261" t="s">
        <v>117</v>
      </c>
      <c r="L55" s="261"/>
      <c r="M55" s="478"/>
    </row>
    <row r="56" spans="1:13" s="479" customFormat="1" ht="15" customHeight="1" x14ac:dyDescent="0.2">
      <c r="B56" s="584">
        <f t="shared" ref="B56:B57" si="3">B55+1</f>
        <v>15</v>
      </c>
      <c r="C56" s="268" t="s">
        <v>1192</v>
      </c>
      <c r="D56" s="794"/>
      <c r="E56" s="795"/>
      <c r="F56" s="269"/>
      <c r="G56" s="589" t="s">
        <v>88</v>
      </c>
      <c r="H56" s="652">
        <v>0.5</v>
      </c>
      <c r="I56" s="589" t="s">
        <v>91</v>
      </c>
      <c r="J56" s="270">
        <f t="shared" si="2"/>
        <v>0</v>
      </c>
      <c r="K56" s="261" t="s">
        <v>116</v>
      </c>
      <c r="L56" s="261"/>
      <c r="M56" s="478"/>
    </row>
    <row r="57" spans="1:13" s="479" customFormat="1" ht="15" customHeight="1" thickBot="1" x14ac:dyDescent="0.25">
      <c r="B57" s="584">
        <f t="shared" si="3"/>
        <v>16</v>
      </c>
      <c r="C57" s="268" t="s">
        <v>1335</v>
      </c>
      <c r="D57" s="794"/>
      <c r="E57" s="795"/>
      <c r="F57" s="269"/>
      <c r="G57" s="589" t="s">
        <v>88</v>
      </c>
      <c r="H57" s="678">
        <v>0.5</v>
      </c>
      <c r="I57" s="589" t="s">
        <v>91</v>
      </c>
      <c r="J57" s="270">
        <f t="shared" si="2"/>
        <v>0</v>
      </c>
      <c r="K57" s="261" t="s">
        <v>636</v>
      </c>
      <c r="L57" s="261"/>
      <c r="M57" s="478"/>
    </row>
    <row r="58" spans="1:13" s="479" customFormat="1" ht="15" customHeight="1" x14ac:dyDescent="0.2">
      <c r="B58" s="12"/>
      <c r="C58" s="13"/>
      <c r="D58" s="12"/>
      <c r="E58" s="12"/>
      <c r="F58" s="11"/>
      <c r="G58" s="598"/>
      <c r="H58" s="800" t="s">
        <v>1301</v>
      </c>
      <c r="I58" s="801"/>
      <c r="J58" s="9"/>
      <c r="K58" s="261"/>
      <c r="M58" s="50"/>
    </row>
    <row r="59" spans="1:13" s="479" customFormat="1" ht="15" customHeight="1" thickBot="1" x14ac:dyDescent="0.25">
      <c r="B59" s="261"/>
      <c r="C59" s="261"/>
      <c r="D59" s="261"/>
      <c r="E59" s="261"/>
      <c r="F59" s="10"/>
      <c r="G59" s="261"/>
      <c r="H59" s="802" t="s">
        <v>89</v>
      </c>
      <c r="I59" s="803"/>
      <c r="J59" s="8">
        <f>SUM(J42:J57)</f>
        <v>0</v>
      </c>
      <c r="K59" s="261" t="s">
        <v>810</v>
      </c>
      <c r="L59" s="479" t="s">
        <v>88</v>
      </c>
      <c r="M59" s="36"/>
    </row>
    <row r="60" spans="1:13" s="479" customFormat="1" ht="18.75" customHeight="1" x14ac:dyDescent="0.2">
      <c r="F60" s="481"/>
      <c r="J60" s="481"/>
      <c r="M60" s="36"/>
    </row>
    <row r="61" spans="1:13" ht="18.75" customHeight="1" x14ac:dyDescent="0.2">
      <c r="A61" s="6" t="s">
        <v>18</v>
      </c>
      <c r="B61" s="479" t="s">
        <v>1462</v>
      </c>
      <c r="M61" s="36"/>
    </row>
    <row r="62" spans="1:13" ht="11.25" customHeight="1" x14ac:dyDescent="0.2">
      <c r="A62" s="480"/>
      <c r="M62" s="36"/>
    </row>
    <row r="63" spans="1:13" ht="18.75" customHeight="1" x14ac:dyDescent="0.2">
      <c r="A63" s="480"/>
      <c r="B63" s="804" t="s">
        <v>107</v>
      </c>
      <c r="C63" s="805"/>
      <c r="D63" s="804" t="s">
        <v>106</v>
      </c>
      <c r="E63" s="805"/>
      <c r="F63" s="275" t="s">
        <v>105</v>
      </c>
      <c r="G63" s="593"/>
      <c r="H63" s="593" t="s">
        <v>104</v>
      </c>
      <c r="I63" s="593"/>
      <c r="J63" s="275" t="s">
        <v>3</v>
      </c>
      <c r="K63" s="261"/>
      <c r="M63" s="36"/>
    </row>
    <row r="64" spans="1:13" ht="15" customHeight="1" x14ac:dyDescent="0.2">
      <c r="A64" s="480"/>
      <c r="B64" s="28"/>
      <c r="C64" s="591"/>
      <c r="D64" s="26"/>
      <c r="E64" s="592"/>
      <c r="F64" s="24"/>
      <c r="G64" s="595"/>
      <c r="H64" s="595"/>
      <c r="I64" s="595"/>
      <c r="J64" s="21" t="s">
        <v>103</v>
      </c>
      <c r="K64" s="261"/>
      <c r="M64" s="36"/>
    </row>
    <row r="65" spans="2:13" s="479" customFormat="1" ht="15" customHeight="1" x14ac:dyDescent="0.2">
      <c r="B65" s="585">
        <v>1</v>
      </c>
      <c r="C65" s="266" t="s">
        <v>112</v>
      </c>
      <c r="D65" s="794"/>
      <c r="E65" s="795"/>
      <c r="F65" s="269"/>
      <c r="G65" s="589" t="s">
        <v>88</v>
      </c>
      <c r="H65" s="297">
        <v>5.8999999999999997E-2</v>
      </c>
      <c r="I65" s="589" t="s">
        <v>91</v>
      </c>
      <c r="J65" s="270">
        <f t="shared" ref="J65:J95" si="4">ROUND(F65*H65,0)</f>
        <v>0</v>
      </c>
      <c r="K65" s="261" t="s">
        <v>101</v>
      </c>
      <c r="M65" s="36"/>
    </row>
    <row r="66" spans="2:13" s="479" customFormat="1" ht="15" customHeight="1" x14ac:dyDescent="0.2">
      <c r="B66" s="585">
        <v>2</v>
      </c>
      <c r="C66" s="266" t="s">
        <v>102</v>
      </c>
      <c r="D66" s="794"/>
      <c r="E66" s="795"/>
      <c r="F66" s="269"/>
      <c r="G66" s="589" t="s">
        <v>88</v>
      </c>
      <c r="H66" s="297">
        <v>0.09</v>
      </c>
      <c r="I66" s="589" t="s">
        <v>91</v>
      </c>
      <c r="J66" s="270">
        <f t="shared" si="4"/>
        <v>0</v>
      </c>
      <c r="K66" s="261" t="s">
        <v>99</v>
      </c>
      <c r="M66" s="478"/>
    </row>
    <row r="67" spans="2:13" s="479" customFormat="1" ht="15" customHeight="1" x14ac:dyDescent="0.2">
      <c r="B67" s="585">
        <v>3</v>
      </c>
      <c r="C67" s="266" t="s">
        <v>100</v>
      </c>
      <c r="D67" s="794"/>
      <c r="E67" s="795"/>
      <c r="F67" s="269"/>
      <c r="G67" s="589" t="s">
        <v>88</v>
      </c>
      <c r="H67" s="297">
        <v>0.11799999999999999</v>
      </c>
      <c r="I67" s="589" t="s">
        <v>91</v>
      </c>
      <c r="J67" s="270">
        <f t="shared" si="4"/>
        <v>0</v>
      </c>
      <c r="K67" s="261" t="s">
        <v>97</v>
      </c>
      <c r="M67" s="478"/>
    </row>
    <row r="68" spans="2:13" s="479" customFormat="1" ht="15" customHeight="1" x14ac:dyDescent="0.2">
      <c r="B68" s="585">
        <v>4</v>
      </c>
      <c r="C68" s="266" t="s">
        <v>98</v>
      </c>
      <c r="D68" s="794"/>
      <c r="E68" s="795"/>
      <c r="F68" s="269"/>
      <c r="G68" s="589" t="s">
        <v>88</v>
      </c>
      <c r="H68" s="297">
        <v>0.17799999999999999</v>
      </c>
      <c r="I68" s="589" t="s">
        <v>91</v>
      </c>
      <c r="J68" s="270">
        <f t="shared" si="4"/>
        <v>0</v>
      </c>
      <c r="K68" s="261" t="s">
        <v>95</v>
      </c>
      <c r="M68" s="478"/>
    </row>
    <row r="69" spans="2:13" s="479" customFormat="1" ht="15" customHeight="1" x14ac:dyDescent="0.2">
      <c r="B69" s="584">
        <v>5</v>
      </c>
      <c r="C69" s="268" t="s">
        <v>96</v>
      </c>
      <c r="D69" s="794"/>
      <c r="E69" s="795"/>
      <c r="F69" s="269"/>
      <c r="G69" s="589" t="s">
        <v>88</v>
      </c>
      <c r="H69" s="297">
        <v>0.21199999999999999</v>
      </c>
      <c r="I69" s="589" t="s">
        <v>91</v>
      </c>
      <c r="J69" s="270">
        <f t="shared" si="4"/>
        <v>0</v>
      </c>
      <c r="K69" s="261" t="s">
        <v>93</v>
      </c>
      <c r="M69" s="478"/>
    </row>
    <row r="70" spans="2:13" s="479" customFormat="1" ht="15" customHeight="1" x14ac:dyDescent="0.2">
      <c r="B70" s="584">
        <v>6</v>
      </c>
      <c r="C70" s="268" t="s">
        <v>94</v>
      </c>
      <c r="D70" s="794"/>
      <c r="E70" s="795"/>
      <c r="F70" s="269"/>
      <c r="G70" s="589" t="s">
        <v>88</v>
      </c>
      <c r="H70" s="297">
        <v>0.24299999999999999</v>
      </c>
      <c r="I70" s="589" t="s">
        <v>91</v>
      </c>
      <c r="J70" s="270">
        <f t="shared" si="4"/>
        <v>0</v>
      </c>
      <c r="K70" s="261" t="s">
        <v>90</v>
      </c>
      <c r="M70" s="478"/>
    </row>
    <row r="71" spans="2:13" s="479" customFormat="1" ht="15" customHeight="1" x14ac:dyDescent="0.2">
      <c r="B71" s="584">
        <v>7</v>
      </c>
      <c r="C71" s="268" t="s">
        <v>92</v>
      </c>
      <c r="D71" s="794"/>
      <c r="E71" s="795"/>
      <c r="F71" s="269"/>
      <c r="G71" s="589" t="s">
        <v>88</v>
      </c>
      <c r="H71" s="297">
        <v>0.26700000000000002</v>
      </c>
      <c r="I71" s="589" t="s">
        <v>91</v>
      </c>
      <c r="J71" s="270">
        <f t="shared" si="4"/>
        <v>0</v>
      </c>
      <c r="K71" s="261" t="s">
        <v>111</v>
      </c>
      <c r="M71" s="478"/>
    </row>
    <row r="72" spans="2:13" s="479" customFormat="1" ht="15" customHeight="1" x14ac:dyDescent="0.2">
      <c r="B72" s="584">
        <v>8</v>
      </c>
      <c r="C72" s="268" t="s">
        <v>465</v>
      </c>
      <c r="D72" s="806" t="s">
        <v>482</v>
      </c>
      <c r="E72" s="807"/>
      <c r="F72" s="269"/>
      <c r="G72" s="589" t="s">
        <v>88</v>
      </c>
      <c r="H72" s="297">
        <v>0.29899999999999999</v>
      </c>
      <c r="I72" s="589" t="s">
        <v>91</v>
      </c>
      <c r="J72" s="270">
        <f t="shared" si="4"/>
        <v>0</v>
      </c>
      <c r="K72" s="261" t="s">
        <v>110</v>
      </c>
      <c r="M72" s="478"/>
    </row>
    <row r="73" spans="2:13" s="479" customFormat="1" ht="15" customHeight="1" x14ac:dyDescent="0.2">
      <c r="B73" s="584">
        <v>9</v>
      </c>
      <c r="C73" s="268" t="s">
        <v>465</v>
      </c>
      <c r="D73" s="806" t="s">
        <v>484</v>
      </c>
      <c r="E73" s="807"/>
      <c r="F73" s="269"/>
      <c r="G73" s="589" t="s">
        <v>88</v>
      </c>
      <c r="H73" s="297">
        <v>0.4</v>
      </c>
      <c r="I73" s="589" t="s">
        <v>91</v>
      </c>
      <c r="J73" s="270">
        <f t="shared" si="4"/>
        <v>0</v>
      </c>
      <c r="K73" s="261" t="s">
        <v>109</v>
      </c>
      <c r="M73" s="36"/>
    </row>
    <row r="74" spans="2:13" s="479" customFormat="1" ht="15" customHeight="1" x14ac:dyDescent="0.2">
      <c r="B74" s="584">
        <v>10</v>
      </c>
      <c r="C74" s="268" t="s">
        <v>485</v>
      </c>
      <c r="D74" s="806" t="s">
        <v>482</v>
      </c>
      <c r="E74" s="807"/>
      <c r="F74" s="269"/>
      <c r="G74" s="589" t="s">
        <v>88</v>
      </c>
      <c r="H74" s="297">
        <v>0.32400000000000001</v>
      </c>
      <c r="I74" s="589" t="s">
        <v>91</v>
      </c>
      <c r="J74" s="270">
        <f t="shared" si="4"/>
        <v>0</v>
      </c>
      <c r="K74" s="261" t="s">
        <v>121</v>
      </c>
      <c r="M74" s="36"/>
    </row>
    <row r="75" spans="2:13" s="479" customFormat="1" ht="15" customHeight="1" x14ac:dyDescent="0.2">
      <c r="B75" s="584">
        <v>11</v>
      </c>
      <c r="C75" s="268" t="s">
        <v>485</v>
      </c>
      <c r="D75" s="806" t="s">
        <v>484</v>
      </c>
      <c r="E75" s="807"/>
      <c r="F75" s="269"/>
      <c r="G75" s="589" t="s">
        <v>88</v>
      </c>
      <c r="H75" s="297">
        <v>0.434</v>
      </c>
      <c r="I75" s="589" t="s">
        <v>91</v>
      </c>
      <c r="J75" s="270">
        <f t="shared" si="4"/>
        <v>0</v>
      </c>
      <c r="K75" s="261" t="s">
        <v>120</v>
      </c>
      <c r="M75" s="36"/>
    </row>
    <row r="76" spans="2:13" s="479" customFormat="1" ht="15" customHeight="1" x14ac:dyDescent="0.2">
      <c r="B76" s="584">
        <v>12</v>
      </c>
      <c r="C76" s="268" t="s">
        <v>525</v>
      </c>
      <c r="D76" s="806" t="s">
        <v>482</v>
      </c>
      <c r="E76" s="807"/>
      <c r="F76" s="269"/>
      <c r="G76" s="589" t="s">
        <v>88</v>
      </c>
      <c r="H76" s="297">
        <v>0.35199999999999998</v>
      </c>
      <c r="I76" s="589" t="s">
        <v>91</v>
      </c>
      <c r="J76" s="270">
        <f t="shared" si="4"/>
        <v>0</v>
      </c>
      <c r="K76" s="261" t="s">
        <v>119</v>
      </c>
      <c r="M76" s="36"/>
    </row>
    <row r="77" spans="2:13" s="479" customFormat="1" ht="15" customHeight="1" x14ac:dyDescent="0.2">
      <c r="B77" s="584">
        <v>13</v>
      </c>
      <c r="C77" s="268" t="s">
        <v>525</v>
      </c>
      <c r="D77" s="806" t="s">
        <v>484</v>
      </c>
      <c r="E77" s="807"/>
      <c r="F77" s="269"/>
      <c r="G77" s="589" t="s">
        <v>88</v>
      </c>
      <c r="H77" s="297">
        <v>0.47199999999999998</v>
      </c>
      <c r="I77" s="589" t="s">
        <v>91</v>
      </c>
      <c r="J77" s="270">
        <f t="shared" si="4"/>
        <v>0</v>
      </c>
      <c r="K77" s="261" t="s">
        <v>118</v>
      </c>
      <c r="M77" s="36"/>
    </row>
    <row r="78" spans="2:13" s="479" customFormat="1" ht="15" customHeight="1" x14ac:dyDescent="0.2">
      <c r="B78" s="584">
        <v>14</v>
      </c>
      <c r="C78" s="268" t="s">
        <v>565</v>
      </c>
      <c r="D78" s="806" t="s">
        <v>482</v>
      </c>
      <c r="E78" s="807"/>
      <c r="F78" s="269"/>
      <c r="G78" s="589" t="s">
        <v>88</v>
      </c>
      <c r="H78" s="297">
        <v>0.379</v>
      </c>
      <c r="I78" s="589" t="s">
        <v>91</v>
      </c>
      <c r="J78" s="270">
        <f>ROUND(F78*H78,0)</f>
        <v>0</v>
      </c>
      <c r="K78" s="261" t="s">
        <v>117</v>
      </c>
      <c r="M78" s="36"/>
    </row>
    <row r="79" spans="2:13" s="479" customFormat="1" ht="15" customHeight="1" x14ac:dyDescent="0.2">
      <c r="B79" s="584">
        <v>15</v>
      </c>
      <c r="C79" s="268" t="s">
        <v>565</v>
      </c>
      <c r="D79" s="806" t="s">
        <v>484</v>
      </c>
      <c r="E79" s="807"/>
      <c r="F79" s="269"/>
      <c r="G79" s="589" t="s">
        <v>88</v>
      </c>
      <c r="H79" s="297">
        <v>0.50800000000000001</v>
      </c>
      <c r="I79" s="589" t="s">
        <v>91</v>
      </c>
      <c r="J79" s="270">
        <f>ROUND(F79*H79,0)</f>
        <v>0</v>
      </c>
      <c r="K79" s="261" t="s">
        <v>116</v>
      </c>
      <c r="M79" s="36"/>
    </row>
    <row r="80" spans="2:13" s="479" customFormat="1" ht="15" customHeight="1" x14ac:dyDescent="0.2">
      <c r="B80" s="584">
        <v>16</v>
      </c>
      <c r="C80" s="268" t="s">
        <v>603</v>
      </c>
      <c r="D80" s="806" t="s">
        <v>482</v>
      </c>
      <c r="E80" s="807"/>
      <c r="F80" s="269"/>
      <c r="G80" s="589" t="s">
        <v>88</v>
      </c>
      <c r="H80" s="297">
        <v>0.40600000000000003</v>
      </c>
      <c r="I80" s="589" t="s">
        <v>91</v>
      </c>
      <c r="J80" s="270">
        <f>ROUND(F80*H80,0)</f>
        <v>0</v>
      </c>
      <c r="K80" s="261" t="s">
        <v>636</v>
      </c>
      <c r="M80" s="36"/>
    </row>
    <row r="81" spans="2:13" s="479" customFormat="1" ht="15" customHeight="1" x14ac:dyDescent="0.2">
      <c r="B81" s="584">
        <v>17</v>
      </c>
      <c r="C81" s="268" t="s">
        <v>603</v>
      </c>
      <c r="D81" s="806" t="s">
        <v>484</v>
      </c>
      <c r="E81" s="807"/>
      <c r="F81" s="269"/>
      <c r="G81" s="589" t="s">
        <v>88</v>
      </c>
      <c r="H81" s="297">
        <v>0.54500000000000004</v>
      </c>
      <c r="I81" s="589" t="s">
        <v>91</v>
      </c>
      <c r="J81" s="270">
        <f>ROUND(F81*H81,0)</f>
        <v>0</v>
      </c>
      <c r="K81" s="261" t="s">
        <v>515</v>
      </c>
      <c r="M81" s="36"/>
    </row>
    <row r="82" spans="2:13" s="479" customFormat="1" ht="15" customHeight="1" x14ac:dyDescent="0.2">
      <c r="B82" s="584">
        <v>18</v>
      </c>
      <c r="C82" s="268" t="s">
        <v>634</v>
      </c>
      <c r="D82" s="806" t="s">
        <v>482</v>
      </c>
      <c r="E82" s="807"/>
      <c r="F82" s="269"/>
      <c r="G82" s="589" t="s">
        <v>88</v>
      </c>
      <c r="H82" s="297">
        <v>0.434</v>
      </c>
      <c r="I82" s="589" t="s">
        <v>91</v>
      </c>
      <c r="J82" s="270">
        <f t="shared" si="4"/>
        <v>0</v>
      </c>
      <c r="K82" s="261" t="s">
        <v>681</v>
      </c>
      <c r="M82" s="36"/>
    </row>
    <row r="83" spans="2:13" s="479" customFormat="1" ht="15" customHeight="1" x14ac:dyDescent="0.2">
      <c r="B83" s="584">
        <v>19</v>
      </c>
      <c r="C83" s="268" t="s">
        <v>634</v>
      </c>
      <c r="D83" s="806" t="s">
        <v>484</v>
      </c>
      <c r="E83" s="807"/>
      <c r="F83" s="269"/>
      <c r="G83" s="589" t="s">
        <v>88</v>
      </c>
      <c r="H83" s="297">
        <v>0.58099999999999996</v>
      </c>
      <c r="I83" s="589" t="s">
        <v>91</v>
      </c>
      <c r="J83" s="270">
        <f t="shared" si="4"/>
        <v>0</v>
      </c>
      <c r="K83" s="261" t="s">
        <v>517</v>
      </c>
      <c r="M83" s="36"/>
    </row>
    <row r="84" spans="2:13" s="479" customFormat="1" ht="15" customHeight="1" x14ac:dyDescent="0.2">
      <c r="B84" s="584">
        <v>20</v>
      </c>
      <c r="C84" s="268" t="s">
        <v>669</v>
      </c>
      <c r="D84" s="806" t="s">
        <v>482</v>
      </c>
      <c r="E84" s="807"/>
      <c r="F84" s="269"/>
      <c r="G84" s="589" t="s">
        <v>88</v>
      </c>
      <c r="H84" s="297">
        <v>0.46</v>
      </c>
      <c r="I84" s="589" t="s">
        <v>91</v>
      </c>
      <c r="J84" s="270">
        <f t="shared" si="4"/>
        <v>0</v>
      </c>
      <c r="K84" s="261" t="s">
        <v>707</v>
      </c>
      <c r="M84" s="36"/>
    </row>
    <row r="85" spans="2:13" s="479" customFormat="1" ht="15" customHeight="1" x14ac:dyDescent="0.2">
      <c r="B85" s="584">
        <v>21</v>
      </c>
      <c r="C85" s="268" t="s">
        <v>669</v>
      </c>
      <c r="D85" s="806" t="s">
        <v>484</v>
      </c>
      <c r="E85" s="807"/>
      <c r="F85" s="269"/>
      <c r="G85" s="589" t="s">
        <v>88</v>
      </c>
      <c r="H85" s="297">
        <v>0.61599999999999999</v>
      </c>
      <c r="I85" s="589" t="s">
        <v>91</v>
      </c>
      <c r="J85" s="270">
        <f t="shared" si="4"/>
        <v>0</v>
      </c>
      <c r="K85" s="261" t="s">
        <v>756</v>
      </c>
      <c r="M85" s="36"/>
    </row>
    <row r="86" spans="2:13" s="479" customFormat="1" ht="15" customHeight="1" x14ac:dyDescent="0.2">
      <c r="B86" s="584">
        <v>22</v>
      </c>
      <c r="C86" s="268" t="s">
        <v>702</v>
      </c>
      <c r="D86" s="806" t="s">
        <v>482</v>
      </c>
      <c r="E86" s="807"/>
      <c r="F86" s="269"/>
      <c r="G86" s="589" t="s">
        <v>88</v>
      </c>
      <c r="H86" s="297">
        <v>0.47899999999999998</v>
      </c>
      <c r="I86" s="589" t="s">
        <v>91</v>
      </c>
      <c r="J86" s="270">
        <f t="shared" si="4"/>
        <v>0</v>
      </c>
      <c r="K86" s="261" t="s">
        <v>758</v>
      </c>
      <c r="M86" s="36"/>
    </row>
    <row r="87" spans="2:13" s="479" customFormat="1" ht="15" customHeight="1" x14ac:dyDescent="0.2">
      <c r="B87" s="584">
        <v>23</v>
      </c>
      <c r="C87" s="268" t="s">
        <v>702</v>
      </c>
      <c r="D87" s="806" t="s">
        <v>484</v>
      </c>
      <c r="E87" s="807"/>
      <c r="F87" s="269"/>
      <c r="G87" s="589" t="s">
        <v>88</v>
      </c>
      <c r="H87" s="297">
        <v>0.64200000000000002</v>
      </c>
      <c r="I87" s="589" t="s">
        <v>91</v>
      </c>
      <c r="J87" s="270">
        <f t="shared" si="4"/>
        <v>0</v>
      </c>
      <c r="K87" s="261" t="s">
        <v>760</v>
      </c>
      <c r="M87" s="36"/>
    </row>
    <row r="88" spans="2:13" s="479" customFormat="1" ht="15" customHeight="1" x14ac:dyDescent="0.2">
      <c r="B88" s="584">
        <f t="shared" ref="B88:B95" si="5">B87+1</f>
        <v>24</v>
      </c>
      <c r="C88" s="268" t="s">
        <v>708</v>
      </c>
      <c r="D88" s="806" t="s">
        <v>482</v>
      </c>
      <c r="E88" s="807"/>
      <c r="F88" s="269"/>
      <c r="G88" s="589" t="s">
        <v>88</v>
      </c>
      <c r="H88" s="297">
        <v>0.5</v>
      </c>
      <c r="I88" s="589" t="s">
        <v>91</v>
      </c>
      <c r="J88" s="270">
        <f t="shared" si="4"/>
        <v>0</v>
      </c>
      <c r="K88" s="261" t="s">
        <v>761</v>
      </c>
      <c r="M88" s="36"/>
    </row>
    <row r="89" spans="2:13" s="479" customFormat="1" ht="15" customHeight="1" x14ac:dyDescent="0.2">
      <c r="B89" s="584">
        <f t="shared" si="5"/>
        <v>25</v>
      </c>
      <c r="C89" s="268" t="s">
        <v>708</v>
      </c>
      <c r="D89" s="806" t="s">
        <v>484</v>
      </c>
      <c r="E89" s="807"/>
      <c r="F89" s="269"/>
      <c r="G89" s="589" t="s">
        <v>88</v>
      </c>
      <c r="H89" s="297">
        <v>0.67</v>
      </c>
      <c r="I89" s="589" t="s">
        <v>91</v>
      </c>
      <c r="J89" s="270">
        <f t="shared" si="4"/>
        <v>0</v>
      </c>
      <c r="K89" s="261" t="s">
        <v>762</v>
      </c>
      <c r="M89" s="36"/>
    </row>
    <row r="90" spans="2:13" s="479" customFormat="1" ht="15" customHeight="1" x14ac:dyDescent="0.2">
      <c r="B90" s="584">
        <f t="shared" si="5"/>
        <v>26</v>
      </c>
      <c r="C90" s="268" t="s">
        <v>1011</v>
      </c>
      <c r="D90" s="806" t="s">
        <v>482</v>
      </c>
      <c r="E90" s="807"/>
      <c r="F90" s="269"/>
      <c r="G90" s="589" t="s">
        <v>88</v>
      </c>
      <c r="H90" s="297">
        <v>0.5</v>
      </c>
      <c r="I90" s="589" t="s">
        <v>91</v>
      </c>
      <c r="J90" s="270">
        <f t="shared" si="4"/>
        <v>0</v>
      </c>
      <c r="K90" s="261" t="s">
        <v>763</v>
      </c>
      <c r="M90" s="36"/>
    </row>
    <row r="91" spans="2:13" s="479" customFormat="1" ht="15" customHeight="1" x14ac:dyDescent="0.2">
      <c r="B91" s="584">
        <f t="shared" si="5"/>
        <v>27</v>
      </c>
      <c r="C91" s="268" t="s">
        <v>1011</v>
      </c>
      <c r="D91" s="806" t="s">
        <v>484</v>
      </c>
      <c r="E91" s="807"/>
      <c r="F91" s="269"/>
      <c r="G91" s="589" t="s">
        <v>88</v>
      </c>
      <c r="H91" s="297">
        <v>0.67</v>
      </c>
      <c r="I91" s="589" t="s">
        <v>91</v>
      </c>
      <c r="J91" s="270">
        <f t="shared" si="4"/>
        <v>0</v>
      </c>
      <c r="K91" s="261" t="s">
        <v>764</v>
      </c>
      <c r="M91" s="36"/>
    </row>
    <row r="92" spans="2:13" s="479" customFormat="1" ht="15" customHeight="1" x14ac:dyDescent="0.2">
      <c r="B92" s="584">
        <f t="shared" si="5"/>
        <v>28</v>
      </c>
      <c r="C92" s="268" t="s">
        <v>1192</v>
      </c>
      <c r="D92" s="806" t="s">
        <v>482</v>
      </c>
      <c r="E92" s="807"/>
      <c r="F92" s="269"/>
      <c r="G92" s="589" t="s">
        <v>88</v>
      </c>
      <c r="H92" s="297">
        <v>0.5</v>
      </c>
      <c r="I92" s="589" t="s">
        <v>91</v>
      </c>
      <c r="J92" s="270">
        <f t="shared" si="4"/>
        <v>0</v>
      </c>
      <c r="K92" s="261" t="s">
        <v>765</v>
      </c>
      <c r="M92" s="36"/>
    </row>
    <row r="93" spans="2:13" s="479" customFormat="1" ht="15" customHeight="1" x14ac:dyDescent="0.2">
      <c r="B93" s="584">
        <f t="shared" si="5"/>
        <v>29</v>
      </c>
      <c r="C93" s="268" t="s">
        <v>1192</v>
      </c>
      <c r="D93" s="806" t="s">
        <v>484</v>
      </c>
      <c r="E93" s="807"/>
      <c r="F93" s="269"/>
      <c r="G93" s="589" t="s">
        <v>88</v>
      </c>
      <c r="H93" s="297">
        <v>0.67</v>
      </c>
      <c r="I93" s="589" t="s">
        <v>91</v>
      </c>
      <c r="J93" s="270">
        <f t="shared" si="4"/>
        <v>0</v>
      </c>
      <c r="K93" s="261" t="s">
        <v>767</v>
      </c>
      <c r="M93" s="36"/>
    </row>
    <row r="94" spans="2:13" s="479" customFormat="1" ht="15" customHeight="1" x14ac:dyDescent="0.2">
      <c r="B94" s="584">
        <f t="shared" si="5"/>
        <v>30</v>
      </c>
      <c r="C94" s="268" t="s">
        <v>1335</v>
      </c>
      <c r="D94" s="806" t="s">
        <v>482</v>
      </c>
      <c r="E94" s="807"/>
      <c r="F94" s="269"/>
      <c r="G94" s="589" t="s">
        <v>88</v>
      </c>
      <c r="H94" s="297">
        <v>0.5</v>
      </c>
      <c r="I94" s="589" t="s">
        <v>91</v>
      </c>
      <c r="J94" s="270">
        <f t="shared" si="4"/>
        <v>0</v>
      </c>
      <c r="K94" s="261" t="s">
        <v>769</v>
      </c>
      <c r="M94" s="36"/>
    </row>
    <row r="95" spans="2:13" s="479" customFormat="1" ht="15" customHeight="1" thickBot="1" x14ac:dyDescent="0.25">
      <c r="B95" s="584">
        <f t="shared" si="5"/>
        <v>31</v>
      </c>
      <c r="C95" s="268" t="s">
        <v>1335</v>
      </c>
      <c r="D95" s="806" t="s">
        <v>484</v>
      </c>
      <c r="E95" s="807"/>
      <c r="F95" s="269"/>
      <c r="G95" s="589" t="s">
        <v>88</v>
      </c>
      <c r="H95" s="297">
        <v>0.67</v>
      </c>
      <c r="I95" s="589" t="s">
        <v>91</v>
      </c>
      <c r="J95" s="270">
        <f t="shared" si="4"/>
        <v>0</v>
      </c>
      <c r="K95" s="261" t="s">
        <v>1355</v>
      </c>
      <c r="M95" s="36"/>
    </row>
    <row r="96" spans="2:13" s="479" customFormat="1" ht="15" customHeight="1" x14ac:dyDescent="0.2">
      <c r="B96" s="12"/>
      <c r="C96" s="13"/>
      <c r="D96" s="12"/>
      <c r="E96" s="12"/>
      <c r="F96" s="11"/>
      <c r="G96" s="598"/>
      <c r="H96" s="800" t="s">
        <v>1356</v>
      </c>
      <c r="I96" s="801"/>
      <c r="J96" s="9"/>
      <c r="K96" s="261"/>
      <c r="M96" s="36"/>
    </row>
    <row r="97" spans="1:13" s="479" customFormat="1" ht="15" customHeight="1" thickBot="1" x14ac:dyDescent="0.25">
      <c r="B97" s="261"/>
      <c r="C97" s="261"/>
      <c r="D97" s="261"/>
      <c r="E97" s="261"/>
      <c r="F97" s="10"/>
      <c r="G97" s="261"/>
      <c r="H97" s="802" t="s">
        <v>89</v>
      </c>
      <c r="I97" s="803"/>
      <c r="J97" s="8">
        <f>SUM(J65:J95)</f>
        <v>0</v>
      </c>
      <c r="K97" s="261" t="s">
        <v>811</v>
      </c>
      <c r="L97" s="479" t="s">
        <v>88</v>
      </c>
      <c r="M97" s="36"/>
    </row>
    <row r="98" spans="1:13" s="479" customFormat="1" ht="18.75" customHeight="1" x14ac:dyDescent="0.2">
      <c r="F98" s="481"/>
      <c r="J98" s="481"/>
      <c r="M98" s="36"/>
    </row>
    <row r="99" spans="1:13" ht="18.75" customHeight="1" x14ac:dyDescent="0.2">
      <c r="A99" s="6" t="s">
        <v>19</v>
      </c>
      <c r="B99" s="479" t="s">
        <v>1463</v>
      </c>
    </row>
    <row r="100" spans="1:13" ht="11.25" customHeight="1" x14ac:dyDescent="0.2">
      <c r="A100" s="480"/>
    </row>
    <row r="101" spans="1:13" ht="18.75" customHeight="1" x14ac:dyDescent="0.2">
      <c r="A101" s="480"/>
      <c r="B101" s="804" t="s">
        <v>143</v>
      </c>
      <c r="C101" s="805"/>
      <c r="D101" s="804" t="s">
        <v>106</v>
      </c>
      <c r="E101" s="805"/>
      <c r="F101" s="275" t="s">
        <v>142</v>
      </c>
      <c r="G101" s="593"/>
      <c r="H101" s="593" t="s">
        <v>104</v>
      </c>
      <c r="I101" s="593"/>
      <c r="J101" s="275" t="s">
        <v>3</v>
      </c>
      <c r="K101" s="261"/>
    </row>
    <row r="102" spans="1:13" ht="15" customHeight="1" x14ac:dyDescent="0.2">
      <c r="A102" s="480"/>
      <c r="B102" s="28"/>
      <c r="C102" s="591"/>
      <c r="D102" s="26"/>
      <c r="E102" s="592"/>
      <c r="F102" s="24"/>
      <c r="G102" s="595"/>
      <c r="H102" s="595"/>
      <c r="I102" s="595"/>
      <c r="J102" s="21" t="s">
        <v>103</v>
      </c>
      <c r="K102" s="261"/>
    </row>
    <row r="103" spans="1:13" s="479" customFormat="1" ht="15" customHeight="1" x14ac:dyDescent="0.2">
      <c r="B103" s="585">
        <v>1</v>
      </c>
      <c r="C103" s="266" t="s">
        <v>112</v>
      </c>
      <c r="D103" s="794"/>
      <c r="E103" s="795"/>
      <c r="F103" s="269"/>
      <c r="G103" s="589" t="s">
        <v>88</v>
      </c>
      <c r="H103" s="297">
        <v>5.8999999999999997E-2</v>
      </c>
      <c r="I103" s="589" t="s">
        <v>91</v>
      </c>
      <c r="J103" s="270">
        <f>ROUND(F103*H103,0)</f>
        <v>0</v>
      </c>
      <c r="K103" s="261" t="s">
        <v>101</v>
      </c>
      <c r="M103" s="36"/>
    </row>
    <row r="104" spans="1:13" s="479" customFormat="1" ht="15" customHeight="1" x14ac:dyDescent="0.2">
      <c r="B104" s="585">
        <v>2</v>
      </c>
      <c r="C104" s="266" t="s">
        <v>102</v>
      </c>
      <c r="D104" s="794"/>
      <c r="E104" s="795"/>
      <c r="F104" s="269"/>
      <c r="G104" s="589" t="s">
        <v>88</v>
      </c>
      <c r="H104" s="297">
        <v>0.09</v>
      </c>
      <c r="I104" s="589" t="s">
        <v>91</v>
      </c>
      <c r="J104" s="270">
        <f>ROUND(F104*H104,0)</f>
        <v>0</v>
      </c>
      <c r="K104" s="261" t="s">
        <v>99</v>
      </c>
      <c r="M104" s="36"/>
    </row>
    <row r="105" spans="1:13" s="479" customFormat="1" ht="15" customHeight="1" x14ac:dyDescent="0.2">
      <c r="B105" s="585">
        <v>3</v>
      </c>
      <c r="C105" s="266" t="s">
        <v>100</v>
      </c>
      <c r="D105" s="794"/>
      <c r="E105" s="795"/>
      <c r="F105" s="269"/>
      <c r="G105" s="589" t="s">
        <v>88</v>
      </c>
      <c r="H105" s="297">
        <v>0.11799999999999999</v>
      </c>
      <c r="I105" s="589" t="s">
        <v>91</v>
      </c>
      <c r="J105" s="270">
        <f>ROUND(F105*H105,0)</f>
        <v>0</v>
      </c>
      <c r="K105" s="261" t="s">
        <v>97</v>
      </c>
      <c r="M105" s="36"/>
    </row>
    <row r="106" spans="1:13" s="479" customFormat="1" ht="15" customHeight="1" thickBot="1" x14ac:dyDescent="0.25">
      <c r="B106" s="584">
        <v>4</v>
      </c>
      <c r="C106" s="268" t="s">
        <v>98</v>
      </c>
      <c r="D106" s="794"/>
      <c r="E106" s="795"/>
      <c r="F106" s="269"/>
      <c r="G106" s="589" t="s">
        <v>88</v>
      </c>
      <c r="H106" s="297">
        <v>0.17799999999999999</v>
      </c>
      <c r="I106" s="589" t="s">
        <v>91</v>
      </c>
      <c r="J106" s="270">
        <f>ROUND(F106*H106,0)</f>
        <v>0</v>
      </c>
      <c r="K106" s="261" t="s">
        <v>95</v>
      </c>
      <c r="M106" s="36"/>
    </row>
    <row r="107" spans="1:13" s="479" customFormat="1" ht="15" customHeight="1" x14ac:dyDescent="0.2">
      <c r="B107" s="12"/>
      <c r="C107" s="13"/>
      <c r="D107" s="12"/>
      <c r="E107" s="12"/>
      <c r="F107" s="11"/>
      <c r="G107" s="598"/>
      <c r="H107" s="800" t="s">
        <v>812</v>
      </c>
      <c r="I107" s="801"/>
      <c r="J107" s="9"/>
      <c r="K107" s="261"/>
      <c r="M107" s="36"/>
    </row>
    <row r="108" spans="1:13" s="479" customFormat="1" ht="15" customHeight="1" thickBot="1" x14ac:dyDescent="0.25">
      <c r="B108" s="261"/>
      <c r="C108" s="261"/>
      <c r="D108" s="261"/>
      <c r="E108" s="261"/>
      <c r="F108" s="10"/>
      <c r="G108" s="261"/>
      <c r="H108" s="802" t="s">
        <v>89</v>
      </c>
      <c r="I108" s="803"/>
      <c r="J108" s="8">
        <f>SUM(J103:J106)</f>
        <v>0</v>
      </c>
      <c r="K108" s="261" t="s">
        <v>805</v>
      </c>
      <c r="L108" s="479" t="s">
        <v>88</v>
      </c>
      <c r="M108" s="36"/>
    </row>
    <row r="109" spans="1:13" s="479" customFormat="1" ht="18.75" customHeight="1" x14ac:dyDescent="0.2">
      <c r="F109" s="481"/>
      <c r="J109" s="481"/>
      <c r="M109" s="36"/>
    </row>
    <row r="110" spans="1:13" ht="18.75" customHeight="1" x14ac:dyDescent="0.2">
      <c r="A110" s="6" t="s">
        <v>511</v>
      </c>
      <c r="B110" s="479" t="s">
        <v>255</v>
      </c>
    </row>
    <row r="111" spans="1:13" ht="11.25" customHeight="1" x14ac:dyDescent="0.2">
      <c r="A111" s="480"/>
    </row>
    <row r="112" spans="1:13" ht="18.75" customHeight="1" x14ac:dyDescent="0.2">
      <c r="A112" s="480"/>
      <c r="B112" s="804" t="s">
        <v>107</v>
      </c>
      <c r="C112" s="805"/>
      <c r="D112" s="804" t="s">
        <v>106</v>
      </c>
      <c r="E112" s="805"/>
      <c r="F112" s="275" t="s">
        <v>105</v>
      </c>
      <c r="G112" s="593"/>
      <c r="H112" s="593" t="s">
        <v>104</v>
      </c>
      <c r="I112" s="593"/>
      <c r="J112" s="275" t="s">
        <v>3</v>
      </c>
      <c r="K112" s="261"/>
    </row>
    <row r="113" spans="1:13" ht="15" customHeight="1" x14ac:dyDescent="0.2">
      <c r="A113" s="480"/>
      <c r="B113" s="28"/>
      <c r="C113" s="591"/>
      <c r="D113" s="26"/>
      <c r="E113" s="592"/>
      <c r="F113" s="24"/>
      <c r="G113" s="595"/>
      <c r="H113" s="595"/>
      <c r="I113" s="595"/>
      <c r="J113" s="21" t="s">
        <v>103</v>
      </c>
      <c r="K113" s="261"/>
    </row>
    <row r="114" spans="1:13" s="479" customFormat="1" ht="15" customHeight="1" x14ac:dyDescent="0.2">
      <c r="B114" s="585">
        <v>1</v>
      </c>
      <c r="C114" s="266" t="s">
        <v>564</v>
      </c>
      <c r="D114" s="794"/>
      <c r="E114" s="795"/>
      <c r="F114" s="269"/>
      <c r="G114" s="589" t="s">
        <v>88</v>
      </c>
      <c r="H114" s="652">
        <v>0.09</v>
      </c>
      <c r="I114" s="589" t="s">
        <v>91</v>
      </c>
      <c r="J114" s="270">
        <f t="shared" ref="J114:J121" si="6">ROUND(F114*H114,0)</f>
        <v>0</v>
      </c>
      <c r="K114" s="261" t="s">
        <v>101</v>
      </c>
      <c r="M114" s="50"/>
    </row>
    <row r="115" spans="1:13" s="479" customFormat="1" ht="15" customHeight="1" x14ac:dyDescent="0.2">
      <c r="B115" s="585">
        <v>2</v>
      </c>
      <c r="C115" s="266" t="s">
        <v>100</v>
      </c>
      <c r="D115" s="794"/>
      <c r="E115" s="795"/>
      <c r="F115" s="269"/>
      <c r="G115" s="589" t="s">
        <v>88</v>
      </c>
      <c r="H115" s="652">
        <v>0.11799999999999999</v>
      </c>
      <c r="I115" s="589" t="s">
        <v>91</v>
      </c>
      <c r="J115" s="270">
        <f t="shared" si="6"/>
        <v>0</v>
      </c>
      <c r="K115" s="261" t="s">
        <v>99</v>
      </c>
      <c r="M115" s="478"/>
    </row>
    <row r="116" spans="1:13" s="479" customFormat="1" ht="15" customHeight="1" x14ac:dyDescent="0.2">
      <c r="B116" s="585">
        <v>3</v>
      </c>
      <c r="C116" s="266" t="s">
        <v>98</v>
      </c>
      <c r="D116" s="794"/>
      <c r="E116" s="795"/>
      <c r="F116" s="269"/>
      <c r="G116" s="589" t="s">
        <v>88</v>
      </c>
      <c r="H116" s="652">
        <v>0.17799999999999999</v>
      </c>
      <c r="I116" s="589" t="s">
        <v>91</v>
      </c>
      <c r="J116" s="270">
        <f t="shared" si="6"/>
        <v>0</v>
      </c>
      <c r="K116" s="261" t="s">
        <v>97</v>
      </c>
      <c r="M116" s="478"/>
    </row>
    <row r="117" spans="1:13" s="479" customFormat="1" ht="15" customHeight="1" x14ac:dyDescent="0.2">
      <c r="B117" s="584">
        <v>4</v>
      </c>
      <c r="C117" s="268" t="s">
        <v>96</v>
      </c>
      <c r="D117" s="794"/>
      <c r="E117" s="795"/>
      <c r="F117" s="269"/>
      <c r="G117" s="589" t="s">
        <v>88</v>
      </c>
      <c r="H117" s="652">
        <v>0.21199999999999999</v>
      </c>
      <c r="I117" s="589" t="s">
        <v>91</v>
      </c>
      <c r="J117" s="270">
        <f t="shared" si="6"/>
        <v>0</v>
      </c>
      <c r="K117" s="261" t="s">
        <v>95</v>
      </c>
      <c r="M117" s="478"/>
    </row>
    <row r="118" spans="1:13" s="479" customFormat="1" ht="15" customHeight="1" x14ac:dyDescent="0.2">
      <c r="B118" s="584">
        <v>5</v>
      </c>
      <c r="C118" s="268" t="s">
        <v>94</v>
      </c>
      <c r="D118" s="794"/>
      <c r="E118" s="795"/>
      <c r="F118" s="269"/>
      <c r="G118" s="589" t="s">
        <v>88</v>
      </c>
      <c r="H118" s="652">
        <v>0.24299999999999999</v>
      </c>
      <c r="I118" s="589" t="s">
        <v>91</v>
      </c>
      <c r="J118" s="270">
        <f t="shared" si="6"/>
        <v>0</v>
      </c>
      <c r="K118" s="261" t="s">
        <v>93</v>
      </c>
      <c r="M118" s="478"/>
    </row>
    <row r="119" spans="1:13" s="479" customFormat="1" ht="15" customHeight="1" x14ac:dyDescent="0.2">
      <c r="B119" s="584">
        <v>6</v>
      </c>
      <c r="C119" s="268" t="s">
        <v>92</v>
      </c>
      <c r="D119" s="794"/>
      <c r="E119" s="795"/>
      <c r="F119" s="269"/>
      <c r="G119" s="589" t="s">
        <v>88</v>
      </c>
      <c r="H119" s="652">
        <v>0.26700000000000002</v>
      </c>
      <c r="I119" s="589" t="s">
        <v>91</v>
      </c>
      <c r="J119" s="270">
        <f t="shared" si="6"/>
        <v>0</v>
      </c>
      <c r="K119" s="261" t="s">
        <v>90</v>
      </c>
      <c r="M119" s="478"/>
    </row>
    <row r="120" spans="1:13" s="479" customFormat="1" ht="15" customHeight="1" x14ac:dyDescent="0.2">
      <c r="B120" s="584">
        <v>7</v>
      </c>
      <c r="C120" s="268" t="s">
        <v>465</v>
      </c>
      <c r="D120" s="794"/>
      <c r="E120" s="795"/>
      <c r="F120" s="269"/>
      <c r="G120" s="589" t="s">
        <v>88</v>
      </c>
      <c r="H120" s="652">
        <v>0.29899999999999999</v>
      </c>
      <c r="I120" s="589" t="s">
        <v>91</v>
      </c>
      <c r="J120" s="270">
        <f t="shared" si="6"/>
        <v>0</v>
      </c>
      <c r="K120" s="261" t="s">
        <v>111</v>
      </c>
      <c r="M120" s="478"/>
    </row>
    <row r="121" spans="1:13" s="479" customFormat="1" ht="15" customHeight="1" thickBot="1" x14ac:dyDescent="0.25">
      <c r="B121" s="584">
        <v>8</v>
      </c>
      <c r="C121" s="268" t="s">
        <v>485</v>
      </c>
      <c r="D121" s="794"/>
      <c r="E121" s="795"/>
      <c r="F121" s="269"/>
      <c r="G121" s="589" t="s">
        <v>88</v>
      </c>
      <c r="H121" s="678">
        <v>0.32400000000000001</v>
      </c>
      <c r="I121" s="589" t="s">
        <v>91</v>
      </c>
      <c r="J121" s="270">
        <f t="shared" si="6"/>
        <v>0</v>
      </c>
      <c r="K121" s="261" t="s">
        <v>110</v>
      </c>
      <c r="M121" s="478"/>
    </row>
    <row r="122" spans="1:13" s="479" customFormat="1" ht="15" customHeight="1" x14ac:dyDescent="0.2">
      <c r="B122" s="12"/>
      <c r="C122" s="13"/>
      <c r="D122" s="12"/>
      <c r="E122" s="12"/>
      <c r="F122" s="11"/>
      <c r="G122" s="598"/>
      <c r="H122" s="800" t="s">
        <v>813</v>
      </c>
      <c r="I122" s="801"/>
      <c r="J122" s="9"/>
      <c r="K122" s="261"/>
      <c r="M122" s="36"/>
    </row>
    <row r="123" spans="1:13" s="479" customFormat="1" ht="15" customHeight="1" thickBot="1" x14ac:dyDescent="0.25">
      <c r="B123" s="261"/>
      <c r="C123" s="261"/>
      <c r="D123" s="261"/>
      <c r="E123" s="261"/>
      <c r="F123" s="10"/>
      <c r="G123" s="261"/>
      <c r="H123" s="802" t="s">
        <v>89</v>
      </c>
      <c r="I123" s="803"/>
      <c r="J123" s="8">
        <f>SUM(J114:J121)</f>
        <v>0</v>
      </c>
      <c r="K123" s="261" t="s">
        <v>814</v>
      </c>
      <c r="L123" s="479" t="s">
        <v>88</v>
      </c>
      <c r="M123" s="36"/>
    </row>
    <row r="124" spans="1:13" s="479" customFormat="1" ht="18.75" customHeight="1" x14ac:dyDescent="0.2">
      <c r="F124" s="481"/>
      <c r="J124" s="481"/>
      <c r="M124" s="36"/>
    </row>
    <row r="125" spans="1:13" ht="18.75" customHeight="1" x14ac:dyDescent="0.2">
      <c r="A125" s="51" t="s">
        <v>20</v>
      </c>
      <c r="B125" s="479" t="s">
        <v>254</v>
      </c>
    </row>
    <row r="126" spans="1:13" ht="11.25" customHeight="1" x14ac:dyDescent="0.2">
      <c r="A126" s="480"/>
      <c r="H126" s="58"/>
    </row>
    <row r="127" spans="1:13" ht="15" customHeight="1" x14ac:dyDescent="0.2">
      <c r="A127" s="480"/>
      <c r="B127" s="826" t="s">
        <v>1464</v>
      </c>
      <c r="C127" s="826"/>
      <c r="D127" s="826"/>
      <c r="E127" s="826"/>
      <c r="H127" s="58"/>
    </row>
    <row r="128" spans="1:13" s="479" customFormat="1" ht="15" customHeight="1" x14ac:dyDescent="0.2">
      <c r="A128" s="6"/>
      <c r="B128" s="826"/>
      <c r="C128" s="826"/>
      <c r="D128" s="826"/>
      <c r="E128" s="826"/>
      <c r="F128" s="481"/>
      <c r="H128" s="482" t="s">
        <v>152</v>
      </c>
      <c r="J128" s="481"/>
      <c r="M128" s="36"/>
    </row>
    <row r="129" spans="1:13" s="479" customFormat="1" ht="18.75" customHeight="1" x14ac:dyDescent="0.2">
      <c r="A129" s="6"/>
      <c r="B129" s="826"/>
      <c r="C129" s="826"/>
      <c r="D129" s="826"/>
      <c r="E129" s="826"/>
      <c r="F129" s="269"/>
      <c r="G129" s="602" t="s">
        <v>88</v>
      </c>
      <c r="H129" s="505">
        <v>0.8</v>
      </c>
      <c r="I129" s="602" t="s">
        <v>91</v>
      </c>
      <c r="J129" s="270">
        <f>ROUND(F129*H129,0)</f>
        <v>0</v>
      </c>
      <c r="K129" s="261" t="s">
        <v>815</v>
      </c>
      <c r="L129" s="479" t="s">
        <v>88</v>
      </c>
      <c r="M129" s="36"/>
    </row>
    <row r="130" spans="1:13" s="479" customFormat="1" ht="10.5" customHeight="1" x14ac:dyDescent="0.2">
      <c r="F130" s="481"/>
      <c r="J130" s="56" t="s">
        <v>151</v>
      </c>
      <c r="M130" s="36"/>
    </row>
    <row r="131" spans="1:13" s="479" customFormat="1" ht="18.75" customHeight="1" x14ac:dyDescent="0.2">
      <c r="F131" s="481"/>
      <c r="J131" s="56"/>
      <c r="M131" s="36"/>
    </row>
    <row r="132" spans="1:13" s="53" customFormat="1" ht="18.75" customHeight="1" x14ac:dyDescent="0.2">
      <c r="A132" s="5" t="s">
        <v>23</v>
      </c>
      <c r="B132" s="2" t="s">
        <v>253</v>
      </c>
      <c r="F132" s="55"/>
      <c r="J132" s="55"/>
      <c r="M132" s="54"/>
    </row>
    <row r="133" spans="1:13" ht="11.25" customHeight="1" x14ac:dyDescent="0.2">
      <c r="A133" s="480"/>
    </row>
    <row r="134" spans="1:13" ht="18.75" customHeight="1" x14ac:dyDescent="0.2">
      <c r="A134" s="480"/>
      <c r="B134" s="804" t="s">
        <v>250</v>
      </c>
      <c r="C134" s="805"/>
      <c r="D134" s="804" t="s">
        <v>106</v>
      </c>
      <c r="E134" s="805"/>
      <c r="F134" s="282" t="s">
        <v>249</v>
      </c>
      <c r="G134" s="593"/>
      <c r="H134" s="593" t="s">
        <v>104</v>
      </c>
      <c r="I134" s="593"/>
      <c r="J134" s="275" t="s">
        <v>3</v>
      </c>
      <c r="K134" s="261"/>
    </row>
    <row r="135" spans="1:13" ht="15" customHeight="1" x14ac:dyDescent="0.2">
      <c r="A135" s="480"/>
      <c r="B135" s="28"/>
      <c r="C135" s="591"/>
      <c r="D135" s="26"/>
      <c r="E135" s="592"/>
      <c r="F135" s="24"/>
      <c r="G135" s="595"/>
      <c r="H135" s="595"/>
      <c r="I135" s="595"/>
      <c r="J135" s="21" t="s">
        <v>103</v>
      </c>
      <c r="K135" s="261"/>
    </row>
    <row r="136" spans="1:13" s="479" customFormat="1" ht="15" customHeight="1" x14ac:dyDescent="0.2">
      <c r="B136" s="585">
        <v>1</v>
      </c>
      <c r="C136" s="266" t="s">
        <v>100</v>
      </c>
      <c r="D136" s="794"/>
      <c r="E136" s="795"/>
      <c r="F136" s="269"/>
      <c r="G136" s="589" t="s">
        <v>88</v>
      </c>
      <c r="H136" s="652">
        <v>3.5000000000000003E-2</v>
      </c>
      <c r="I136" s="589" t="s">
        <v>91</v>
      </c>
      <c r="J136" s="270">
        <f t="shared" ref="J136:J144" si="7">ROUND(F136*H136,0)</f>
        <v>0</v>
      </c>
      <c r="K136" s="261" t="s">
        <v>101</v>
      </c>
      <c r="M136" s="50"/>
    </row>
    <row r="137" spans="1:13" s="479" customFormat="1" ht="15" customHeight="1" x14ac:dyDescent="0.2">
      <c r="B137" s="585">
        <v>2</v>
      </c>
      <c r="C137" s="266" t="s">
        <v>98</v>
      </c>
      <c r="D137" s="794"/>
      <c r="E137" s="795"/>
      <c r="F137" s="269"/>
      <c r="G137" s="589" t="s">
        <v>88</v>
      </c>
      <c r="H137" s="652">
        <v>4.7E-2</v>
      </c>
      <c r="I137" s="589" t="s">
        <v>91</v>
      </c>
      <c r="J137" s="270">
        <f t="shared" si="7"/>
        <v>0</v>
      </c>
      <c r="K137" s="261" t="s">
        <v>99</v>
      </c>
      <c r="M137" s="478"/>
    </row>
    <row r="138" spans="1:13" s="479" customFormat="1" ht="15" customHeight="1" x14ac:dyDescent="0.2">
      <c r="B138" s="584">
        <v>3</v>
      </c>
      <c r="C138" s="268" t="s">
        <v>96</v>
      </c>
      <c r="D138" s="794"/>
      <c r="E138" s="795"/>
      <c r="F138" s="269"/>
      <c r="G138" s="589" t="s">
        <v>88</v>
      </c>
      <c r="H138" s="652">
        <v>5.8000000000000003E-2</v>
      </c>
      <c r="I138" s="589" t="s">
        <v>91</v>
      </c>
      <c r="J138" s="270">
        <f t="shared" si="7"/>
        <v>0</v>
      </c>
      <c r="K138" s="261" t="s">
        <v>97</v>
      </c>
      <c r="M138" s="478"/>
    </row>
    <row r="139" spans="1:13" s="479" customFormat="1" ht="15" customHeight="1" x14ac:dyDescent="0.2">
      <c r="B139" s="506">
        <v>4</v>
      </c>
      <c r="C139" s="507" t="s">
        <v>92</v>
      </c>
      <c r="D139" s="794"/>
      <c r="E139" s="795"/>
      <c r="F139" s="269"/>
      <c r="G139" s="589" t="s">
        <v>88</v>
      </c>
      <c r="H139" s="652">
        <v>7.9000000000000001E-2</v>
      </c>
      <c r="I139" s="589" t="s">
        <v>91</v>
      </c>
      <c r="J139" s="270">
        <f t="shared" si="7"/>
        <v>0</v>
      </c>
      <c r="K139" s="261" t="s">
        <v>95</v>
      </c>
      <c r="M139" s="478"/>
    </row>
    <row r="140" spans="1:13" s="479" customFormat="1" ht="15" customHeight="1" x14ac:dyDescent="0.2">
      <c r="B140" s="506">
        <v>5</v>
      </c>
      <c r="C140" s="507" t="s">
        <v>465</v>
      </c>
      <c r="D140" s="794"/>
      <c r="E140" s="795"/>
      <c r="F140" s="269"/>
      <c r="G140" s="589" t="s">
        <v>88</v>
      </c>
      <c r="H140" s="652">
        <v>8.7999999999999995E-2</v>
      </c>
      <c r="I140" s="589" t="s">
        <v>91</v>
      </c>
      <c r="J140" s="270">
        <f t="shared" si="7"/>
        <v>0</v>
      </c>
      <c r="K140" s="261" t="s">
        <v>93</v>
      </c>
      <c r="M140" s="478"/>
    </row>
    <row r="141" spans="1:13" s="479" customFormat="1" ht="15" customHeight="1" x14ac:dyDescent="0.2">
      <c r="B141" s="506">
        <v>6</v>
      </c>
      <c r="C141" s="507" t="s">
        <v>485</v>
      </c>
      <c r="D141" s="794"/>
      <c r="E141" s="795"/>
      <c r="F141" s="269"/>
      <c r="G141" s="589" t="s">
        <v>88</v>
      </c>
      <c r="H141" s="652">
        <v>9.8000000000000004E-2</v>
      </c>
      <c r="I141" s="589" t="s">
        <v>91</v>
      </c>
      <c r="J141" s="270">
        <f t="shared" si="7"/>
        <v>0</v>
      </c>
      <c r="K141" s="261" t="s">
        <v>90</v>
      </c>
      <c r="M141" s="478"/>
    </row>
    <row r="142" spans="1:13" s="479" customFormat="1" ht="15" customHeight="1" x14ac:dyDescent="0.2">
      <c r="B142" s="506">
        <v>7</v>
      </c>
      <c r="C142" s="507" t="s">
        <v>525</v>
      </c>
      <c r="D142" s="794"/>
      <c r="E142" s="795"/>
      <c r="F142" s="269"/>
      <c r="G142" s="589" t="s">
        <v>88</v>
      </c>
      <c r="H142" s="652">
        <v>0.107</v>
      </c>
      <c r="I142" s="589" t="s">
        <v>91</v>
      </c>
      <c r="J142" s="270">
        <f t="shared" si="7"/>
        <v>0</v>
      </c>
      <c r="K142" s="261" t="s">
        <v>111</v>
      </c>
      <c r="M142" s="478"/>
    </row>
    <row r="143" spans="1:13" s="479" customFormat="1" ht="15" customHeight="1" x14ac:dyDescent="0.2">
      <c r="B143" s="506">
        <v>8</v>
      </c>
      <c r="C143" s="507" t="s">
        <v>565</v>
      </c>
      <c r="D143" s="794"/>
      <c r="E143" s="795"/>
      <c r="F143" s="269"/>
      <c r="G143" s="589" t="s">
        <v>88</v>
      </c>
      <c r="H143" s="652">
        <v>0.115</v>
      </c>
      <c r="I143" s="589" t="s">
        <v>91</v>
      </c>
      <c r="J143" s="270">
        <f t="shared" si="7"/>
        <v>0</v>
      </c>
      <c r="K143" s="261" t="s">
        <v>110</v>
      </c>
      <c r="M143" s="478"/>
    </row>
    <row r="144" spans="1:13" s="479" customFormat="1" ht="15" customHeight="1" x14ac:dyDescent="0.2">
      <c r="B144" s="506">
        <v>9</v>
      </c>
      <c r="C144" s="507" t="s">
        <v>603</v>
      </c>
      <c r="D144" s="794"/>
      <c r="E144" s="795"/>
      <c r="F144" s="269"/>
      <c r="G144" s="589" t="s">
        <v>88</v>
      </c>
      <c r="H144" s="652">
        <v>0.123</v>
      </c>
      <c r="I144" s="589" t="s">
        <v>91</v>
      </c>
      <c r="J144" s="270">
        <f t="shared" si="7"/>
        <v>0</v>
      </c>
      <c r="K144" s="261" t="s">
        <v>109</v>
      </c>
      <c r="M144" s="478"/>
    </row>
    <row r="145" spans="1:13" s="479" customFormat="1" ht="15" customHeight="1" x14ac:dyDescent="0.2">
      <c r="B145" s="506">
        <v>10</v>
      </c>
      <c r="C145" s="507" t="s">
        <v>634</v>
      </c>
      <c r="D145" s="794"/>
      <c r="E145" s="795"/>
      <c r="F145" s="269"/>
      <c r="G145" s="589" t="s">
        <v>88</v>
      </c>
      <c r="H145" s="652">
        <v>0.13300000000000001</v>
      </c>
      <c r="I145" s="589" t="s">
        <v>91</v>
      </c>
      <c r="J145" s="270">
        <f>ROUND(F145*H145,0)</f>
        <v>0</v>
      </c>
      <c r="K145" s="261" t="s">
        <v>121</v>
      </c>
      <c r="M145" s="478"/>
    </row>
    <row r="146" spans="1:13" s="479" customFormat="1" ht="15" customHeight="1" thickBot="1" x14ac:dyDescent="0.25">
      <c r="B146" s="506">
        <v>11</v>
      </c>
      <c r="C146" s="507" t="s">
        <v>669</v>
      </c>
      <c r="D146" s="794"/>
      <c r="E146" s="795"/>
      <c r="F146" s="269"/>
      <c r="G146" s="589" t="s">
        <v>88</v>
      </c>
      <c r="H146" s="678">
        <v>0.16</v>
      </c>
      <c r="I146" s="589" t="s">
        <v>91</v>
      </c>
      <c r="J146" s="270">
        <f>ROUND(F146*H146,0)</f>
        <v>0</v>
      </c>
      <c r="K146" s="261" t="s">
        <v>120</v>
      </c>
      <c r="M146" s="36"/>
    </row>
    <row r="147" spans="1:13" s="479" customFormat="1" ht="15" customHeight="1" x14ac:dyDescent="0.2">
      <c r="B147" s="12"/>
      <c r="C147" s="13"/>
      <c r="D147" s="12"/>
      <c r="E147" s="12"/>
      <c r="F147" s="11"/>
      <c r="G147" s="598"/>
      <c r="H147" s="800" t="s">
        <v>816</v>
      </c>
      <c r="I147" s="801"/>
      <c r="J147" s="9"/>
      <c r="K147" s="261"/>
      <c r="M147" s="36"/>
    </row>
    <row r="148" spans="1:13" s="479" customFormat="1" ht="15" customHeight="1" thickBot="1" x14ac:dyDescent="0.25">
      <c r="B148" s="261"/>
      <c r="C148" s="261"/>
      <c r="D148" s="261"/>
      <c r="E148" s="261"/>
      <c r="F148" s="10"/>
      <c r="G148" s="261"/>
      <c r="H148" s="802" t="s">
        <v>89</v>
      </c>
      <c r="I148" s="803"/>
      <c r="J148" s="8">
        <f>SUM(J136:J146)</f>
        <v>0</v>
      </c>
      <c r="K148" s="261" t="s">
        <v>817</v>
      </c>
      <c r="L148" s="479" t="s">
        <v>88</v>
      </c>
      <c r="M148" s="36"/>
    </row>
    <row r="149" spans="1:13" s="479" customFormat="1" ht="18.75" customHeight="1" x14ac:dyDescent="0.2">
      <c r="F149" s="481"/>
      <c r="J149" s="481"/>
      <c r="M149" s="36"/>
    </row>
    <row r="150" spans="1:13" ht="18.75" customHeight="1" x14ac:dyDescent="0.2">
      <c r="A150" s="6" t="s">
        <v>806</v>
      </c>
      <c r="B150" s="479" t="s">
        <v>670</v>
      </c>
    </row>
    <row r="151" spans="1:13" ht="11.25" customHeight="1" x14ac:dyDescent="0.2">
      <c r="A151" s="480"/>
    </row>
    <row r="152" spans="1:13" ht="18.75" customHeight="1" x14ac:dyDescent="0.2">
      <c r="A152" s="480"/>
      <c r="B152" s="804" t="s">
        <v>250</v>
      </c>
      <c r="C152" s="805"/>
      <c r="D152" s="804" t="s">
        <v>106</v>
      </c>
      <c r="E152" s="805"/>
      <c r="F152" s="282" t="s">
        <v>249</v>
      </c>
      <c r="G152" s="593"/>
      <c r="H152" s="593" t="s">
        <v>104</v>
      </c>
      <c r="I152" s="593"/>
      <c r="J152" s="275" t="s">
        <v>3</v>
      </c>
      <c r="K152" s="261"/>
    </row>
    <row r="153" spans="1:13" ht="15" customHeight="1" x14ac:dyDescent="0.2">
      <c r="A153" s="480"/>
      <c r="B153" s="28"/>
      <c r="C153" s="591"/>
      <c r="D153" s="26"/>
      <c r="E153" s="592"/>
      <c r="F153" s="24"/>
      <c r="G153" s="595"/>
      <c r="H153" s="595"/>
      <c r="I153" s="595"/>
      <c r="J153" s="52" t="s">
        <v>103</v>
      </c>
      <c r="K153" s="261"/>
    </row>
    <row r="154" spans="1:13" s="479" customFormat="1" ht="15" customHeight="1" x14ac:dyDescent="0.2">
      <c r="B154" s="584">
        <v>1</v>
      </c>
      <c r="C154" s="268" t="s">
        <v>566</v>
      </c>
      <c r="D154" s="794"/>
      <c r="E154" s="795"/>
      <c r="F154" s="269"/>
      <c r="G154" s="589" t="s">
        <v>88</v>
      </c>
      <c r="H154" s="652">
        <v>0.10299999999999999</v>
      </c>
      <c r="I154" s="572" t="s">
        <v>91</v>
      </c>
      <c r="J154" s="270">
        <f>ROUND(F154*H154,0)</f>
        <v>0</v>
      </c>
      <c r="K154" s="261" t="s">
        <v>101</v>
      </c>
      <c r="L154" s="205"/>
      <c r="M154" s="36"/>
    </row>
    <row r="155" spans="1:13" s="479" customFormat="1" ht="15" customHeight="1" x14ac:dyDescent="0.2">
      <c r="B155" s="584">
        <v>2</v>
      </c>
      <c r="C155" s="268" t="s">
        <v>603</v>
      </c>
      <c r="D155" s="794"/>
      <c r="E155" s="795"/>
      <c r="F155" s="269"/>
      <c r="G155" s="589" t="s">
        <v>88</v>
      </c>
      <c r="H155" s="652">
        <v>0.185</v>
      </c>
      <c r="I155" s="589" t="s">
        <v>91</v>
      </c>
      <c r="J155" s="186">
        <f>ROUND(F155*H155,0)</f>
        <v>0</v>
      </c>
      <c r="K155" s="261" t="s">
        <v>99</v>
      </c>
      <c r="M155" s="36"/>
    </row>
    <row r="156" spans="1:13" s="479" customFormat="1" ht="15" customHeight="1" thickBot="1" x14ac:dyDescent="0.25">
      <c r="B156" s="584">
        <v>3</v>
      </c>
      <c r="C156" s="268" t="s">
        <v>634</v>
      </c>
      <c r="D156" s="794"/>
      <c r="E156" s="795"/>
      <c r="F156" s="269"/>
      <c r="G156" s="589" t="s">
        <v>88</v>
      </c>
      <c r="H156" s="678">
        <v>0.2</v>
      </c>
      <c r="I156" s="589" t="s">
        <v>91</v>
      </c>
      <c r="J156" s="186">
        <f>ROUND(F156*H156,0)</f>
        <v>0</v>
      </c>
      <c r="K156" s="261" t="s">
        <v>97</v>
      </c>
      <c r="M156" s="36"/>
    </row>
    <row r="157" spans="1:13" s="479" customFormat="1" ht="15" customHeight="1" x14ac:dyDescent="0.2">
      <c r="B157" s="12"/>
      <c r="C157" s="13"/>
      <c r="D157" s="12"/>
      <c r="E157" s="12"/>
      <c r="F157" s="11"/>
      <c r="G157" s="598"/>
      <c r="H157" s="800" t="s">
        <v>700</v>
      </c>
      <c r="I157" s="801"/>
      <c r="J157" s="9"/>
      <c r="K157" s="261"/>
      <c r="M157" s="36"/>
    </row>
    <row r="158" spans="1:13" s="479" customFormat="1" ht="15" customHeight="1" thickBot="1" x14ac:dyDescent="0.25">
      <c r="B158" s="261"/>
      <c r="C158" s="261"/>
      <c r="D158" s="261"/>
      <c r="E158" s="261"/>
      <c r="F158" s="10"/>
      <c r="G158" s="261"/>
      <c r="H158" s="802" t="s">
        <v>89</v>
      </c>
      <c r="I158" s="803"/>
      <c r="J158" s="8">
        <f>SUM(J154:J156)</f>
        <v>0</v>
      </c>
      <c r="K158" s="261" t="s">
        <v>818</v>
      </c>
      <c r="L158" s="479" t="s">
        <v>88</v>
      </c>
      <c r="M158" s="36"/>
    </row>
    <row r="159" spans="1:13" s="479" customFormat="1" ht="18.75" customHeight="1" x14ac:dyDescent="0.2">
      <c r="F159" s="481"/>
      <c r="J159" s="481"/>
      <c r="M159" s="36"/>
    </row>
    <row r="160" spans="1:13" ht="18.75" customHeight="1" x14ac:dyDescent="0.2">
      <c r="A160" s="51" t="s">
        <v>807</v>
      </c>
      <c r="B160" s="479" t="s">
        <v>252</v>
      </c>
    </row>
    <row r="161" spans="1:13" ht="11.25" customHeight="1" x14ac:dyDescent="0.2">
      <c r="A161" s="480"/>
    </row>
    <row r="162" spans="1:13" ht="18.75" customHeight="1" x14ac:dyDescent="0.2">
      <c r="A162" s="480"/>
      <c r="B162" s="804" t="s">
        <v>250</v>
      </c>
      <c r="C162" s="805"/>
      <c r="D162" s="804" t="s">
        <v>106</v>
      </c>
      <c r="E162" s="805"/>
      <c r="F162" s="282" t="s">
        <v>249</v>
      </c>
      <c r="G162" s="593"/>
      <c r="H162" s="593" t="s">
        <v>104</v>
      </c>
      <c r="I162" s="593"/>
      <c r="J162" s="275" t="s">
        <v>3</v>
      </c>
      <c r="K162" s="261"/>
    </row>
    <row r="163" spans="1:13" ht="15" customHeight="1" x14ac:dyDescent="0.2">
      <c r="A163" s="480"/>
      <c r="B163" s="28"/>
      <c r="C163" s="591"/>
      <c r="D163" s="26"/>
      <c r="E163" s="592"/>
      <c r="F163" s="24"/>
      <c r="G163" s="595"/>
      <c r="H163" s="595"/>
      <c r="I163" s="595"/>
      <c r="J163" s="21" t="s">
        <v>103</v>
      </c>
      <c r="K163" s="261"/>
    </row>
    <row r="164" spans="1:13" s="479" customFormat="1" ht="15" customHeight="1" x14ac:dyDescent="0.2">
      <c r="B164" s="585">
        <v>1</v>
      </c>
      <c r="C164" s="266" t="s">
        <v>567</v>
      </c>
      <c r="D164" s="794"/>
      <c r="E164" s="795"/>
      <c r="F164" s="269"/>
      <c r="G164" s="589" t="s">
        <v>88</v>
      </c>
      <c r="H164" s="652">
        <v>9.2999999999999999E-2</v>
      </c>
      <c r="I164" s="589" t="s">
        <v>91</v>
      </c>
      <c r="J164" s="270">
        <f>ROUND(F164*H164,0)</f>
        <v>0</v>
      </c>
      <c r="K164" s="261" t="s">
        <v>101</v>
      </c>
      <c r="M164" s="36"/>
    </row>
    <row r="165" spans="1:13" s="479" customFormat="1" ht="15" customHeight="1" thickBot="1" x14ac:dyDescent="0.25">
      <c r="B165" s="584">
        <v>2</v>
      </c>
      <c r="C165" s="268" t="s">
        <v>566</v>
      </c>
      <c r="D165" s="794"/>
      <c r="E165" s="795"/>
      <c r="F165" s="269"/>
      <c r="G165" s="589" t="s">
        <v>88</v>
      </c>
      <c r="H165" s="652">
        <v>0.13700000000000001</v>
      </c>
      <c r="I165" s="589" t="s">
        <v>91</v>
      </c>
      <c r="J165" s="270">
        <f>ROUND(F165*H165,0)</f>
        <v>0</v>
      </c>
      <c r="K165" s="261" t="s">
        <v>99</v>
      </c>
      <c r="M165" s="36"/>
    </row>
    <row r="166" spans="1:13" s="479" customFormat="1" ht="15" customHeight="1" x14ac:dyDescent="0.2">
      <c r="B166" s="12"/>
      <c r="C166" s="13"/>
      <c r="D166" s="12"/>
      <c r="E166" s="12"/>
      <c r="F166" s="11"/>
      <c r="G166" s="598"/>
      <c r="H166" s="800" t="s">
        <v>819</v>
      </c>
      <c r="I166" s="801"/>
      <c r="J166" s="9"/>
      <c r="K166" s="261"/>
      <c r="M166" s="36"/>
    </row>
    <row r="167" spans="1:13" s="479" customFormat="1" ht="15" customHeight="1" thickBot="1" x14ac:dyDescent="0.25">
      <c r="B167" s="261"/>
      <c r="C167" s="261"/>
      <c r="D167" s="261"/>
      <c r="E167" s="261"/>
      <c r="F167" s="10"/>
      <c r="G167" s="261"/>
      <c r="H167" s="802" t="s">
        <v>89</v>
      </c>
      <c r="I167" s="803"/>
      <c r="J167" s="8">
        <f>SUM(J164:J165)</f>
        <v>0</v>
      </c>
      <c r="K167" s="261" t="s">
        <v>808</v>
      </c>
      <c r="L167" s="479" t="s">
        <v>88</v>
      </c>
      <c r="M167" s="36"/>
    </row>
    <row r="168" spans="1:13" s="479" customFormat="1" ht="18.75" customHeight="1" x14ac:dyDescent="0.2">
      <c r="F168" s="481"/>
      <c r="J168" s="481"/>
      <c r="M168" s="36"/>
    </row>
    <row r="169" spans="1:13" ht="18.75" customHeight="1" x14ac:dyDescent="0.2">
      <c r="A169" s="51" t="s">
        <v>820</v>
      </c>
      <c r="B169" s="479" t="s">
        <v>251</v>
      </c>
    </row>
    <row r="170" spans="1:13" ht="11.25" customHeight="1" x14ac:dyDescent="0.2">
      <c r="A170" s="480"/>
    </row>
    <row r="171" spans="1:13" ht="18.75" customHeight="1" x14ac:dyDescent="0.2">
      <c r="A171" s="480"/>
      <c r="B171" s="804" t="s">
        <v>250</v>
      </c>
      <c r="C171" s="805"/>
      <c r="D171" s="804" t="s">
        <v>106</v>
      </c>
      <c r="E171" s="805"/>
      <c r="F171" s="282" t="s">
        <v>249</v>
      </c>
      <c r="G171" s="593"/>
      <c r="H171" s="593" t="s">
        <v>104</v>
      </c>
      <c r="I171" s="593"/>
      <c r="J171" s="275" t="s">
        <v>3</v>
      </c>
      <c r="K171" s="261"/>
    </row>
    <row r="172" spans="1:13" ht="15" customHeight="1" x14ac:dyDescent="0.2">
      <c r="A172" s="480"/>
      <c r="B172" s="28"/>
      <c r="C172" s="591"/>
      <c r="D172" s="26"/>
      <c r="E172" s="592"/>
      <c r="F172" s="24"/>
      <c r="G172" s="595"/>
      <c r="H172" s="595"/>
      <c r="I172" s="595"/>
      <c r="J172" s="52" t="s">
        <v>103</v>
      </c>
      <c r="K172" s="261"/>
    </row>
    <row r="173" spans="1:13" s="479" customFormat="1" ht="15" customHeight="1" x14ac:dyDescent="0.2">
      <c r="B173" s="584">
        <v>1</v>
      </c>
      <c r="C173" s="268" t="s">
        <v>566</v>
      </c>
      <c r="D173" s="794"/>
      <c r="E173" s="795"/>
      <c r="F173" s="269"/>
      <c r="G173" s="589" t="s">
        <v>88</v>
      </c>
      <c r="H173" s="297">
        <v>0.17100000000000001</v>
      </c>
      <c r="I173" s="572" t="s">
        <v>91</v>
      </c>
      <c r="J173" s="270">
        <f>ROUND(F173*H173,0)</f>
        <v>0</v>
      </c>
      <c r="K173" s="261" t="s">
        <v>101</v>
      </c>
      <c r="M173" s="36"/>
    </row>
    <row r="174" spans="1:13" s="479" customFormat="1" ht="15" customHeight="1" x14ac:dyDescent="0.2">
      <c r="B174" s="584">
        <v>2</v>
      </c>
      <c r="C174" s="268" t="s">
        <v>603</v>
      </c>
      <c r="D174" s="794"/>
      <c r="E174" s="795"/>
      <c r="F174" s="269"/>
      <c r="G174" s="589" t="s">
        <v>88</v>
      </c>
      <c r="H174" s="297">
        <v>0.308</v>
      </c>
      <c r="I174" s="572" t="s">
        <v>91</v>
      </c>
      <c r="J174" s="270">
        <f>ROUND(F174*H174,0)</f>
        <v>0</v>
      </c>
      <c r="K174" s="261" t="s">
        <v>99</v>
      </c>
      <c r="M174" s="36"/>
    </row>
    <row r="175" spans="1:13" s="479" customFormat="1" ht="15" customHeight="1" x14ac:dyDescent="0.2">
      <c r="B175" s="584">
        <v>3</v>
      </c>
      <c r="C175" s="268" t="s">
        <v>708</v>
      </c>
      <c r="D175" s="794"/>
      <c r="E175" s="795"/>
      <c r="F175" s="269"/>
      <c r="G175" s="589" t="s">
        <v>88</v>
      </c>
      <c r="H175" s="297">
        <v>0.36699999999999999</v>
      </c>
      <c r="I175" s="572" t="s">
        <v>91</v>
      </c>
      <c r="J175" s="270">
        <f>ROUND(F175*H175,0)</f>
        <v>0</v>
      </c>
      <c r="K175" s="261" t="s">
        <v>97</v>
      </c>
      <c r="M175" s="36"/>
    </row>
    <row r="176" spans="1:13" s="479" customFormat="1" ht="15" customHeight="1" thickBot="1" x14ac:dyDescent="0.25">
      <c r="B176" s="584">
        <v>4</v>
      </c>
      <c r="C176" s="268" t="s">
        <v>1335</v>
      </c>
      <c r="D176" s="794"/>
      <c r="E176" s="795"/>
      <c r="F176" s="269"/>
      <c r="G176" s="589" t="s">
        <v>88</v>
      </c>
      <c r="H176" s="297">
        <v>0.47499999999999998</v>
      </c>
      <c r="I176" s="572" t="s">
        <v>91</v>
      </c>
      <c r="J176" s="270">
        <f>ROUND(F176*H176,0)</f>
        <v>0</v>
      </c>
      <c r="K176" s="261" t="s">
        <v>95</v>
      </c>
      <c r="M176" s="36"/>
    </row>
    <row r="177" spans="1:13" s="479" customFormat="1" ht="15" customHeight="1" x14ac:dyDescent="0.2">
      <c r="B177" s="12"/>
      <c r="C177" s="13"/>
      <c r="D177" s="12"/>
      <c r="E177" s="12"/>
      <c r="F177" s="11"/>
      <c r="G177" s="598"/>
      <c r="H177" s="800" t="s">
        <v>812</v>
      </c>
      <c r="I177" s="801"/>
      <c r="J177" s="9"/>
      <c r="K177" s="261"/>
      <c r="M177" s="36"/>
    </row>
    <row r="178" spans="1:13" s="479" customFormat="1" ht="15" customHeight="1" thickBot="1" x14ac:dyDescent="0.25">
      <c r="B178" s="261"/>
      <c r="C178" s="261"/>
      <c r="D178" s="261"/>
      <c r="E178" s="261"/>
      <c r="F178" s="10"/>
      <c r="G178" s="261"/>
      <c r="H178" s="802" t="s">
        <v>89</v>
      </c>
      <c r="I178" s="803"/>
      <c r="J178" s="8">
        <f>SUM(J173:J176)</f>
        <v>0</v>
      </c>
      <c r="K178" s="261" t="s">
        <v>486</v>
      </c>
      <c r="L178" s="479" t="s">
        <v>88</v>
      </c>
      <c r="M178" s="36"/>
    </row>
    <row r="179" spans="1:13" s="479" customFormat="1" ht="15" customHeight="1" x14ac:dyDescent="0.2">
      <c r="F179" s="481"/>
      <c r="J179" s="481"/>
      <c r="M179" s="36"/>
    </row>
    <row r="180" spans="1:13" s="479" customFormat="1" ht="18.75" customHeight="1" x14ac:dyDescent="0.2">
      <c r="F180" s="481"/>
      <c r="J180" s="481"/>
      <c r="M180" s="36"/>
    </row>
    <row r="181" spans="1:13" s="479" customFormat="1" ht="15" customHeight="1" x14ac:dyDescent="0.2">
      <c r="A181" s="261" t="s">
        <v>1465</v>
      </c>
      <c r="B181" s="261"/>
      <c r="F181" s="481"/>
      <c r="J181" s="481"/>
      <c r="M181" s="36"/>
    </row>
    <row r="182" spans="1:13" s="479" customFormat="1" ht="15" customHeight="1" x14ac:dyDescent="0.2">
      <c r="A182" s="261" t="s">
        <v>1466</v>
      </c>
      <c r="F182" s="481"/>
      <c r="J182" s="481"/>
      <c r="M182" s="36"/>
    </row>
    <row r="183" spans="1:13" s="261" customFormat="1" ht="15" customHeight="1" x14ac:dyDescent="0.2">
      <c r="F183" s="10"/>
      <c r="J183" s="10"/>
      <c r="M183" s="12"/>
    </row>
    <row r="184" spans="1:13" s="261" customFormat="1" ht="15" customHeight="1" x14ac:dyDescent="0.2">
      <c r="F184" s="10"/>
      <c r="J184" s="10"/>
      <c r="M184" s="12"/>
    </row>
    <row r="185" spans="1:13" s="261" customFormat="1" ht="15" customHeight="1" x14ac:dyDescent="0.2">
      <c r="F185" s="10"/>
      <c r="J185" s="10"/>
      <c r="M185" s="12"/>
    </row>
    <row r="186" spans="1:13" s="479" customFormat="1" ht="18.75" customHeight="1" x14ac:dyDescent="0.2">
      <c r="F186" s="481"/>
      <c r="J186" s="481"/>
      <c r="M186" s="36"/>
    </row>
    <row r="187" spans="1:13" ht="18.75" customHeight="1" x14ac:dyDescent="0.2">
      <c r="A187" s="6">
        <v>12</v>
      </c>
      <c r="B187" s="479" t="s">
        <v>248</v>
      </c>
    </row>
    <row r="188" spans="1:13" ht="11.25" customHeight="1" x14ac:dyDescent="0.2">
      <c r="A188" s="480"/>
    </row>
    <row r="189" spans="1:13" ht="18.75" customHeight="1" x14ac:dyDescent="0.2">
      <c r="A189" s="480"/>
      <c r="B189" s="804" t="s">
        <v>107</v>
      </c>
      <c r="C189" s="805"/>
      <c r="D189" s="804" t="s">
        <v>106</v>
      </c>
      <c r="E189" s="805"/>
      <c r="F189" s="275" t="s">
        <v>105</v>
      </c>
      <c r="G189" s="593"/>
      <c r="H189" s="593" t="s">
        <v>104</v>
      </c>
      <c r="I189" s="593"/>
      <c r="J189" s="275" t="s">
        <v>3</v>
      </c>
      <c r="K189" s="261"/>
    </row>
    <row r="190" spans="1:13" ht="15" customHeight="1" x14ac:dyDescent="0.2">
      <c r="A190" s="480"/>
      <c r="B190" s="28"/>
      <c r="C190" s="591"/>
      <c r="D190" s="26"/>
      <c r="E190" s="592"/>
      <c r="F190" s="24"/>
      <c r="G190" s="595"/>
      <c r="H190" s="595"/>
      <c r="I190" s="595"/>
      <c r="J190" s="21" t="s">
        <v>103</v>
      </c>
      <c r="K190" s="261"/>
    </row>
    <row r="191" spans="1:13" s="479" customFormat="1" ht="15" customHeight="1" x14ac:dyDescent="0.2">
      <c r="B191" s="585">
        <v>1</v>
      </c>
      <c r="C191" s="266" t="s">
        <v>567</v>
      </c>
      <c r="D191" s="794"/>
      <c r="E191" s="795"/>
      <c r="F191" s="269"/>
      <c r="G191" s="589" t="s">
        <v>88</v>
      </c>
      <c r="H191" s="652">
        <v>0.14199999999999999</v>
      </c>
      <c r="I191" s="589" t="s">
        <v>91</v>
      </c>
      <c r="J191" s="270">
        <f t="shared" ref="J191:J196" si="8">ROUND(F191*H191,0)</f>
        <v>0</v>
      </c>
      <c r="K191" s="261" t="s">
        <v>101</v>
      </c>
      <c r="M191" s="50"/>
    </row>
    <row r="192" spans="1:13" s="479" customFormat="1" ht="15" customHeight="1" x14ac:dyDescent="0.2">
      <c r="B192" s="584">
        <v>2</v>
      </c>
      <c r="C192" s="268" t="s">
        <v>96</v>
      </c>
      <c r="D192" s="794"/>
      <c r="E192" s="795"/>
      <c r="F192" s="269"/>
      <c r="G192" s="589" t="s">
        <v>88</v>
      </c>
      <c r="H192" s="652">
        <v>0.16900000000000001</v>
      </c>
      <c r="I192" s="589" t="s">
        <v>91</v>
      </c>
      <c r="J192" s="270">
        <f t="shared" si="8"/>
        <v>0</v>
      </c>
      <c r="K192" s="261" t="s">
        <v>99</v>
      </c>
      <c r="M192" s="478"/>
    </row>
    <row r="193" spans="1:13" s="479" customFormat="1" ht="15" customHeight="1" x14ac:dyDescent="0.2">
      <c r="B193" s="584">
        <v>3</v>
      </c>
      <c r="C193" s="268" t="s">
        <v>94</v>
      </c>
      <c r="D193" s="794"/>
      <c r="E193" s="795"/>
      <c r="F193" s="269"/>
      <c r="G193" s="589" t="s">
        <v>88</v>
      </c>
      <c r="H193" s="652">
        <v>0.19400000000000001</v>
      </c>
      <c r="I193" s="589" t="s">
        <v>91</v>
      </c>
      <c r="J193" s="270">
        <f t="shared" si="8"/>
        <v>0</v>
      </c>
      <c r="K193" s="261" t="s">
        <v>97</v>
      </c>
      <c r="M193" s="478"/>
    </row>
    <row r="194" spans="1:13" s="479" customFormat="1" ht="15" customHeight="1" x14ac:dyDescent="0.2">
      <c r="B194" s="584">
        <v>4</v>
      </c>
      <c r="C194" s="268" t="s">
        <v>92</v>
      </c>
      <c r="D194" s="794"/>
      <c r="E194" s="795"/>
      <c r="F194" s="269"/>
      <c r="G194" s="589" t="s">
        <v>88</v>
      </c>
      <c r="H194" s="652">
        <v>0.21299999999999999</v>
      </c>
      <c r="I194" s="589" t="s">
        <v>91</v>
      </c>
      <c r="J194" s="270">
        <f t="shared" si="8"/>
        <v>0</v>
      </c>
      <c r="K194" s="261" t="s">
        <v>95</v>
      </c>
      <c r="M194" s="478"/>
    </row>
    <row r="195" spans="1:13" s="479" customFormat="1" ht="15" customHeight="1" x14ac:dyDescent="0.2">
      <c r="B195" s="584">
        <v>5</v>
      </c>
      <c r="C195" s="268" t="s">
        <v>465</v>
      </c>
      <c r="D195" s="794"/>
      <c r="E195" s="795"/>
      <c r="F195" s="269"/>
      <c r="G195" s="589" t="s">
        <v>88</v>
      </c>
      <c r="H195" s="652">
        <v>0.23899999999999999</v>
      </c>
      <c r="I195" s="589" t="s">
        <v>91</v>
      </c>
      <c r="J195" s="270">
        <f t="shared" si="8"/>
        <v>0</v>
      </c>
      <c r="K195" s="261" t="s">
        <v>93</v>
      </c>
      <c r="M195" s="478"/>
    </row>
    <row r="196" spans="1:13" s="479" customFormat="1" ht="15" customHeight="1" thickBot="1" x14ac:dyDescent="0.25">
      <c r="B196" s="584">
        <v>6</v>
      </c>
      <c r="C196" s="268" t="s">
        <v>485</v>
      </c>
      <c r="D196" s="794"/>
      <c r="E196" s="795"/>
      <c r="F196" s="269"/>
      <c r="G196" s="589" t="s">
        <v>88</v>
      </c>
      <c r="H196" s="652">
        <v>0.25900000000000001</v>
      </c>
      <c r="I196" s="589" t="s">
        <v>91</v>
      </c>
      <c r="J196" s="270">
        <f t="shared" si="8"/>
        <v>0</v>
      </c>
      <c r="K196" s="261" t="s">
        <v>90</v>
      </c>
      <c r="M196" s="478"/>
    </row>
    <row r="197" spans="1:13" s="479" customFormat="1" ht="15" customHeight="1" x14ac:dyDescent="0.2">
      <c r="B197" s="12"/>
      <c r="C197" s="13"/>
      <c r="D197" s="12"/>
      <c r="E197" s="12"/>
      <c r="F197" s="11"/>
      <c r="G197" s="598"/>
      <c r="H197" s="800" t="s">
        <v>821</v>
      </c>
      <c r="I197" s="801"/>
      <c r="J197" s="9"/>
      <c r="K197" s="261"/>
      <c r="M197" s="36"/>
    </row>
    <row r="198" spans="1:13" s="479" customFormat="1" ht="15" customHeight="1" thickBot="1" x14ac:dyDescent="0.25">
      <c r="B198" s="261"/>
      <c r="C198" s="261"/>
      <c r="D198" s="261"/>
      <c r="E198" s="261"/>
      <c r="F198" s="10"/>
      <c r="G198" s="261"/>
      <c r="H198" s="802" t="s">
        <v>89</v>
      </c>
      <c r="I198" s="803"/>
      <c r="J198" s="8">
        <f>SUM(J191:J196)</f>
        <v>0</v>
      </c>
      <c r="K198" s="261" t="s">
        <v>629</v>
      </c>
      <c r="L198" s="479" t="s">
        <v>88</v>
      </c>
      <c r="M198" s="36"/>
    </row>
    <row r="199" spans="1:13" s="479" customFormat="1" ht="18.75" customHeight="1" x14ac:dyDescent="0.2">
      <c r="F199" s="481"/>
      <c r="J199" s="481"/>
      <c r="M199" s="36"/>
    </row>
    <row r="200" spans="1:13" ht="18.75" customHeight="1" x14ac:dyDescent="0.2">
      <c r="A200" s="6">
        <v>13</v>
      </c>
      <c r="B200" s="479" t="s">
        <v>487</v>
      </c>
    </row>
    <row r="201" spans="1:13" ht="11.25" customHeight="1" x14ac:dyDescent="0.2">
      <c r="A201" s="480"/>
    </row>
    <row r="202" spans="1:13" ht="18.75" customHeight="1" x14ac:dyDescent="0.2">
      <c r="A202" s="480"/>
      <c r="B202" s="804" t="s">
        <v>107</v>
      </c>
      <c r="C202" s="805"/>
      <c r="D202" s="804" t="s">
        <v>106</v>
      </c>
      <c r="E202" s="805"/>
      <c r="F202" s="275" t="s">
        <v>105</v>
      </c>
      <c r="G202" s="593"/>
      <c r="H202" s="593" t="s">
        <v>104</v>
      </c>
      <c r="I202" s="593"/>
      <c r="J202" s="275" t="s">
        <v>3</v>
      </c>
      <c r="K202" s="261"/>
    </row>
    <row r="203" spans="1:13" ht="15" customHeight="1" x14ac:dyDescent="0.2">
      <c r="A203" s="480"/>
      <c r="B203" s="28"/>
      <c r="C203" s="591"/>
      <c r="D203" s="26"/>
      <c r="E203" s="592"/>
      <c r="F203" s="24"/>
      <c r="G203" s="595"/>
      <c r="H203" s="595"/>
      <c r="I203" s="595"/>
      <c r="J203" s="52" t="s">
        <v>103</v>
      </c>
      <c r="K203" s="261"/>
    </row>
    <row r="204" spans="1:13" s="479" customFormat="1" ht="15" customHeight="1" x14ac:dyDescent="0.2">
      <c r="B204" s="584">
        <v>1</v>
      </c>
      <c r="C204" s="268" t="s">
        <v>465</v>
      </c>
      <c r="D204" s="794"/>
      <c r="E204" s="795"/>
      <c r="F204" s="269"/>
      <c r="G204" s="589" t="s">
        <v>88</v>
      </c>
      <c r="H204" s="652">
        <v>0.17899999999999999</v>
      </c>
      <c r="I204" s="572" t="s">
        <v>91</v>
      </c>
      <c r="J204" s="270">
        <f>ROUND(F204*H204,0)</f>
        <v>0</v>
      </c>
      <c r="K204" s="261" t="s">
        <v>101</v>
      </c>
      <c r="M204" s="36"/>
    </row>
    <row r="205" spans="1:13" s="479" customFormat="1" ht="15" customHeight="1" x14ac:dyDescent="0.2">
      <c r="B205" s="584">
        <v>2</v>
      </c>
      <c r="C205" s="268" t="s">
        <v>485</v>
      </c>
      <c r="D205" s="794"/>
      <c r="E205" s="795"/>
      <c r="F205" s="269"/>
      <c r="G205" s="589" t="s">
        <v>88</v>
      </c>
      <c r="H205" s="652">
        <v>0.19500000000000001</v>
      </c>
      <c r="I205" s="572" t="s">
        <v>91</v>
      </c>
      <c r="J205" s="270">
        <f>ROUND(F205*H205,0)</f>
        <v>0</v>
      </c>
      <c r="K205" s="261" t="s">
        <v>99</v>
      </c>
      <c r="M205" s="36"/>
    </row>
    <row r="206" spans="1:13" s="479" customFormat="1" ht="15" customHeight="1" thickBot="1" x14ac:dyDescent="0.25">
      <c r="B206" s="584">
        <v>3</v>
      </c>
      <c r="C206" s="268" t="s">
        <v>525</v>
      </c>
      <c r="D206" s="794"/>
      <c r="E206" s="795"/>
      <c r="F206" s="269"/>
      <c r="G206" s="589" t="s">
        <v>88</v>
      </c>
      <c r="H206" s="652">
        <v>0.21099999999999999</v>
      </c>
      <c r="I206" s="589" t="s">
        <v>91</v>
      </c>
      <c r="J206" s="271">
        <f>ROUND(F206*H206,0)</f>
        <v>0</v>
      </c>
      <c r="K206" s="261" t="s">
        <v>97</v>
      </c>
      <c r="M206" s="36"/>
    </row>
    <row r="207" spans="1:13" s="479" customFormat="1" ht="15" customHeight="1" x14ac:dyDescent="0.2">
      <c r="B207" s="12"/>
      <c r="C207" s="13"/>
      <c r="D207" s="12"/>
      <c r="E207" s="12"/>
      <c r="F207" s="11"/>
      <c r="G207" s="598"/>
      <c r="H207" s="800" t="s">
        <v>700</v>
      </c>
      <c r="I207" s="801"/>
      <c r="J207" s="9"/>
      <c r="K207" s="261"/>
      <c r="M207" s="36"/>
    </row>
    <row r="208" spans="1:13" s="479" customFormat="1" ht="15" customHeight="1" thickBot="1" x14ac:dyDescent="0.25">
      <c r="B208" s="261"/>
      <c r="C208" s="261"/>
      <c r="D208" s="261"/>
      <c r="E208" s="261"/>
      <c r="F208" s="10"/>
      <c r="G208" s="261"/>
      <c r="H208" s="802" t="s">
        <v>89</v>
      </c>
      <c r="I208" s="803"/>
      <c r="J208" s="209">
        <f>SUM(J204:J206)</f>
        <v>0</v>
      </c>
      <c r="K208" s="261" t="s">
        <v>510</v>
      </c>
      <c r="L208" s="479" t="s">
        <v>88</v>
      </c>
      <c r="M208" s="36"/>
    </row>
    <row r="209" spans="1:13" s="479" customFormat="1" ht="18.75" customHeight="1" x14ac:dyDescent="0.2">
      <c r="F209" s="481"/>
      <c r="J209" s="481"/>
      <c r="M209" s="36"/>
    </row>
    <row r="210" spans="1:13" ht="18.75" customHeight="1" x14ac:dyDescent="0.2">
      <c r="A210" s="6">
        <v>14</v>
      </c>
      <c r="B210" s="479" t="s">
        <v>677</v>
      </c>
    </row>
    <row r="211" spans="1:13" ht="11.25" customHeight="1" x14ac:dyDescent="0.2">
      <c r="A211" s="480"/>
    </row>
    <row r="212" spans="1:13" ht="18.75" customHeight="1" x14ac:dyDescent="0.2">
      <c r="A212" s="480"/>
      <c r="B212" s="804" t="s">
        <v>107</v>
      </c>
      <c r="C212" s="805"/>
      <c r="D212" s="804" t="s">
        <v>106</v>
      </c>
      <c r="E212" s="805"/>
      <c r="F212" s="275" t="s">
        <v>105</v>
      </c>
      <c r="G212" s="593"/>
      <c r="H212" s="593" t="s">
        <v>104</v>
      </c>
      <c r="I212" s="593"/>
      <c r="J212" s="275" t="s">
        <v>3</v>
      </c>
      <c r="K212" s="261"/>
    </row>
    <row r="213" spans="1:13" ht="15" customHeight="1" x14ac:dyDescent="0.2">
      <c r="A213" s="480"/>
      <c r="B213" s="28"/>
      <c r="C213" s="591"/>
      <c r="D213" s="26"/>
      <c r="E213" s="592"/>
      <c r="F213" s="24"/>
      <c r="G213" s="595"/>
      <c r="H213" s="595"/>
      <c r="I213" s="595"/>
      <c r="J213" s="52" t="s">
        <v>103</v>
      </c>
      <c r="K213" s="261"/>
    </row>
    <row r="214" spans="1:13" s="479" customFormat="1" ht="15" customHeight="1" x14ac:dyDescent="0.2">
      <c r="B214" s="584">
        <v>1</v>
      </c>
      <c r="C214" s="268" t="s">
        <v>634</v>
      </c>
      <c r="D214" s="794"/>
      <c r="E214" s="795"/>
      <c r="F214" s="269"/>
      <c r="G214" s="589" t="s">
        <v>88</v>
      </c>
      <c r="H214" s="652">
        <v>0.42499999999999999</v>
      </c>
      <c r="I214" s="572" t="s">
        <v>91</v>
      </c>
      <c r="J214" s="270">
        <f>ROUND(F214*H214,0)</f>
        <v>0</v>
      </c>
      <c r="K214" s="261" t="s">
        <v>101</v>
      </c>
      <c r="M214" s="36"/>
    </row>
    <row r="215" spans="1:13" s="479" customFormat="1" ht="15" customHeight="1" x14ac:dyDescent="0.2">
      <c r="B215" s="584">
        <v>2</v>
      </c>
      <c r="C215" s="268" t="s">
        <v>669</v>
      </c>
      <c r="D215" s="794"/>
      <c r="E215" s="795"/>
      <c r="F215" s="269"/>
      <c r="G215" s="589" t="s">
        <v>88</v>
      </c>
      <c r="H215" s="652">
        <v>0.45</v>
      </c>
      <c r="I215" s="572" t="s">
        <v>91</v>
      </c>
      <c r="J215" s="270">
        <f>ROUND(F215*H215,0)</f>
        <v>0</v>
      </c>
      <c r="K215" s="261" t="s">
        <v>99</v>
      </c>
      <c r="M215" s="36"/>
    </row>
    <row r="216" spans="1:13" s="479" customFormat="1" ht="15" customHeight="1" x14ac:dyDescent="0.2">
      <c r="B216" s="584">
        <v>3</v>
      </c>
      <c r="C216" s="268" t="s">
        <v>702</v>
      </c>
      <c r="D216" s="794"/>
      <c r="E216" s="795"/>
      <c r="F216" s="269"/>
      <c r="G216" s="589" t="s">
        <v>88</v>
      </c>
      <c r="H216" s="652">
        <v>0.47499999999999998</v>
      </c>
      <c r="I216" s="572" t="s">
        <v>91</v>
      </c>
      <c r="J216" s="271">
        <f>ROUND(F216*H216,0)</f>
        <v>0</v>
      </c>
      <c r="K216" s="261" t="s">
        <v>97</v>
      </c>
      <c r="M216" s="36"/>
    </row>
    <row r="217" spans="1:13" s="479" customFormat="1" ht="15" customHeight="1" x14ac:dyDescent="0.2">
      <c r="B217" s="584">
        <f>B216+1</f>
        <v>4</v>
      </c>
      <c r="C217" s="268" t="s">
        <v>708</v>
      </c>
      <c r="D217" s="794"/>
      <c r="E217" s="795"/>
      <c r="F217" s="269"/>
      <c r="G217" s="589" t="s">
        <v>88</v>
      </c>
      <c r="H217" s="648">
        <v>0.5</v>
      </c>
      <c r="I217" s="589" t="s">
        <v>91</v>
      </c>
      <c r="J217" s="270">
        <f t="shared" ref="J217:J218" si="9">ROUND(F217*H217,0)</f>
        <v>0</v>
      </c>
      <c r="K217" s="261" t="s">
        <v>95</v>
      </c>
      <c r="M217" s="36"/>
    </row>
    <row r="218" spans="1:13" s="479" customFormat="1" ht="15" customHeight="1" x14ac:dyDescent="0.2">
      <c r="B218" s="584">
        <f>B217+1</f>
        <v>5</v>
      </c>
      <c r="C218" s="268" t="s">
        <v>1011</v>
      </c>
      <c r="D218" s="794"/>
      <c r="E218" s="795"/>
      <c r="F218" s="269"/>
      <c r="G218" s="589" t="s">
        <v>88</v>
      </c>
      <c r="H218" s="648">
        <v>0.5</v>
      </c>
      <c r="I218" s="589" t="s">
        <v>91</v>
      </c>
      <c r="J218" s="270">
        <f t="shared" si="9"/>
        <v>0</v>
      </c>
      <c r="K218" s="261" t="s">
        <v>93</v>
      </c>
      <c r="M218" s="36"/>
    </row>
    <row r="219" spans="1:13" s="479" customFormat="1" ht="15" customHeight="1" x14ac:dyDescent="0.2">
      <c r="B219" s="584">
        <f t="shared" ref="B219:B220" si="10">B218+1</f>
        <v>6</v>
      </c>
      <c r="C219" s="268" t="s">
        <v>1192</v>
      </c>
      <c r="D219" s="794"/>
      <c r="E219" s="795"/>
      <c r="F219" s="269"/>
      <c r="G219" s="589" t="s">
        <v>88</v>
      </c>
      <c r="H219" s="648">
        <v>0.5</v>
      </c>
      <c r="I219" s="589" t="s">
        <v>91</v>
      </c>
      <c r="J219" s="270">
        <f>ROUND(F219*H219,0)</f>
        <v>0</v>
      </c>
      <c r="K219" s="261" t="s">
        <v>90</v>
      </c>
      <c r="M219" s="36"/>
    </row>
    <row r="220" spans="1:13" s="479" customFormat="1" ht="15" customHeight="1" thickBot="1" x14ac:dyDescent="0.25">
      <c r="B220" s="584">
        <f t="shared" si="10"/>
        <v>7</v>
      </c>
      <c r="C220" s="268" t="s">
        <v>1335</v>
      </c>
      <c r="D220" s="794"/>
      <c r="E220" s="795"/>
      <c r="F220" s="269"/>
      <c r="G220" s="589" t="s">
        <v>88</v>
      </c>
      <c r="H220" s="648">
        <v>0.5</v>
      </c>
      <c r="I220" s="589" t="s">
        <v>91</v>
      </c>
      <c r="J220" s="270">
        <f>ROUND(F220*H220,0)</f>
        <v>0</v>
      </c>
      <c r="K220" s="261" t="s">
        <v>111</v>
      </c>
      <c r="M220" s="36"/>
    </row>
    <row r="221" spans="1:13" s="479" customFormat="1" ht="15" customHeight="1" x14ac:dyDescent="0.2">
      <c r="B221" s="12"/>
      <c r="C221" s="13"/>
      <c r="D221" s="12"/>
      <c r="E221" s="12"/>
      <c r="F221" s="11"/>
      <c r="G221" s="598"/>
      <c r="H221" s="800" t="s">
        <v>1296</v>
      </c>
      <c r="I221" s="801"/>
      <c r="J221" s="9"/>
      <c r="K221" s="261"/>
      <c r="M221" s="36"/>
    </row>
    <row r="222" spans="1:13" s="479" customFormat="1" ht="15" customHeight="1" thickBot="1" x14ac:dyDescent="0.25">
      <c r="B222" s="261"/>
      <c r="C222" s="261"/>
      <c r="D222" s="261"/>
      <c r="E222" s="261"/>
      <c r="F222" s="10"/>
      <c r="G222" s="261"/>
      <c r="H222" s="802" t="s">
        <v>89</v>
      </c>
      <c r="I222" s="803"/>
      <c r="J222" s="209">
        <f>SUM(J214:J220)</f>
        <v>0</v>
      </c>
      <c r="K222" s="261" t="s">
        <v>507</v>
      </c>
      <c r="L222" s="479" t="s">
        <v>88</v>
      </c>
      <c r="M222" s="36"/>
    </row>
    <row r="223" spans="1:13" s="479" customFormat="1" ht="18.75" customHeight="1" x14ac:dyDescent="0.2">
      <c r="F223" s="481"/>
      <c r="J223" s="481"/>
      <c r="M223" s="36"/>
    </row>
    <row r="224" spans="1:13" ht="18.75" customHeight="1" x14ac:dyDescent="0.2">
      <c r="A224" s="6">
        <v>15</v>
      </c>
      <c r="B224" s="479" t="s">
        <v>678</v>
      </c>
    </row>
    <row r="225" spans="1:13" ht="11.25" customHeight="1" x14ac:dyDescent="0.2">
      <c r="A225" s="480"/>
    </row>
    <row r="226" spans="1:13" ht="18.75" customHeight="1" x14ac:dyDescent="0.2">
      <c r="A226" s="480"/>
      <c r="B226" s="804" t="s">
        <v>107</v>
      </c>
      <c r="C226" s="805"/>
      <c r="D226" s="804" t="s">
        <v>106</v>
      </c>
      <c r="E226" s="805"/>
      <c r="F226" s="275" t="s">
        <v>105</v>
      </c>
      <c r="G226" s="593"/>
      <c r="H226" s="593" t="s">
        <v>104</v>
      </c>
      <c r="I226" s="593"/>
      <c r="J226" s="275" t="s">
        <v>3</v>
      </c>
      <c r="K226" s="261"/>
    </row>
    <row r="227" spans="1:13" ht="15" customHeight="1" x14ac:dyDescent="0.2">
      <c r="A227" s="480"/>
      <c r="B227" s="28"/>
      <c r="C227" s="591"/>
      <c r="D227" s="26"/>
      <c r="E227" s="592"/>
      <c r="F227" s="24"/>
      <c r="G227" s="595"/>
      <c r="H227" s="595"/>
      <c r="I227" s="595"/>
      <c r="J227" s="52" t="s">
        <v>103</v>
      </c>
      <c r="K227" s="261"/>
    </row>
    <row r="228" spans="1:13" s="479" customFormat="1" ht="15" customHeight="1" x14ac:dyDescent="0.2">
      <c r="B228" s="584">
        <v>1</v>
      </c>
      <c r="C228" s="268" t="s">
        <v>669</v>
      </c>
      <c r="D228" s="794"/>
      <c r="E228" s="795"/>
      <c r="F228" s="269"/>
      <c r="G228" s="589" t="s">
        <v>88</v>
      </c>
      <c r="H228" s="516">
        <v>0.46</v>
      </c>
      <c r="I228" s="574" t="s">
        <v>91</v>
      </c>
      <c r="J228" s="271">
        <f>ROUND(F228*H228,0)</f>
        <v>0</v>
      </c>
      <c r="K228" s="261" t="s">
        <v>101</v>
      </c>
      <c r="M228" s="36"/>
    </row>
    <row r="229" spans="1:13" s="479" customFormat="1" ht="15" customHeight="1" thickBot="1" x14ac:dyDescent="0.25">
      <c r="B229" s="584">
        <v>2</v>
      </c>
      <c r="C229" s="268" t="s">
        <v>702</v>
      </c>
      <c r="D229" s="794"/>
      <c r="E229" s="795"/>
      <c r="F229" s="269"/>
      <c r="G229" s="589" t="s">
        <v>88</v>
      </c>
      <c r="H229" s="516">
        <v>0.47899999999999998</v>
      </c>
      <c r="I229" s="574" t="s">
        <v>91</v>
      </c>
      <c r="J229" s="271">
        <f>ROUND(F229*H229,0)</f>
        <v>0</v>
      </c>
      <c r="K229" s="261" t="s">
        <v>99</v>
      </c>
      <c r="M229" s="36"/>
    </row>
    <row r="230" spans="1:13" s="479" customFormat="1" ht="15" customHeight="1" x14ac:dyDescent="0.2">
      <c r="B230" s="181"/>
      <c r="C230" s="12"/>
      <c r="D230" s="13"/>
      <c r="E230" s="13"/>
      <c r="F230" s="182"/>
      <c r="G230" s="13"/>
      <c r="H230" s="800" t="s">
        <v>819</v>
      </c>
      <c r="I230" s="801"/>
      <c r="J230" s="9"/>
      <c r="K230" s="261"/>
      <c r="M230" s="36"/>
    </row>
    <row r="231" spans="1:13" s="479" customFormat="1" ht="15" customHeight="1" thickBot="1" x14ac:dyDescent="0.25">
      <c r="B231" s="261"/>
      <c r="C231" s="261"/>
      <c r="D231" s="261"/>
      <c r="E231" s="261"/>
      <c r="F231" s="10"/>
      <c r="G231" s="261"/>
      <c r="H231" s="802" t="s">
        <v>89</v>
      </c>
      <c r="I231" s="803"/>
      <c r="J231" s="209">
        <f>SUM(J228:J229)</f>
        <v>0</v>
      </c>
      <c r="K231" s="261" t="s">
        <v>632</v>
      </c>
      <c r="L231" s="479" t="s">
        <v>88</v>
      </c>
      <c r="M231" s="36"/>
    </row>
    <row r="232" spans="1:13" s="479" customFormat="1" ht="15" customHeight="1" x14ac:dyDescent="0.2">
      <c r="B232" s="261"/>
      <c r="C232" s="261"/>
      <c r="D232" s="261"/>
      <c r="E232" s="261"/>
      <c r="F232" s="10"/>
      <c r="G232" s="261"/>
      <c r="H232" s="598"/>
      <c r="I232" s="598"/>
      <c r="J232" s="11"/>
      <c r="K232" s="261"/>
      <c r="M232" s="36"/>
    </row>
    <row r="233" spans="1:13" ht="18.75" customHeight="1" x14ac:dyDescent="0.2">
      <c r="A233" s="6">
        <f>A224+1</f>
        <v>16</v>
      </c>
      <c r="B233" s="479" t="s">
        <v>822</v>
      </c>
      <c r="F233" s="60"/>
      <c r="H233" s="61"/>
      <c r="J233" s="60"/>
    </row>
    <row r="234" spans="1:13" ht="18.75" customHeight="1" x14ac:dyDescent="0.2">
      <c r="A234" s="480"/>
      <c r="F234" s="60"/>
      <c r="H234" s="61"/>
      <c r="J234" s="60"/>
    </row>
    <row r="235" spans="1:13" ht="18.75" customHeight="1" x14ac:dyDescent="0.2">
      <c r="A235" s="480"/>
      <c r="B235" s="804" t="s">
        <v>235</v>
      </c>
      <c r="C235" s="805"/>
      <c r="D235" s="804" t="s">
        <v>106</v>
      </c>
      <c r="E235" s="805"/>
      <c r="F235" s="289" t="s">
        <v>234</v>
      </c>
      <c r="G235" s="593"/>
      <c r="H235" s="279" t="s">
        <v>104</v>
      </c>
      <c r="I235" s="593"/>
      <c r="J235" s="289" t="s">
        <v>3</v>
      </c>
      <c r="K235" s="261"/>
    </row>
    <row r="236" spans="1:13" ht="18.75" customHeight="1" x14ac:dyDescent="0.2">
      <c r="A236" s="480"/>
      <c r="B236" s="28"/>
      <c r="C236" s="591"/>
      <c r="D236" s="26"/>
      <c r="E236" s="592"/>
      <c r="F236" s="72"/>
      <c r="G236" s="595"/>
      <c r="H236" s="71"/>
      <c r="I236" s="595"/>
      <c r="J236" s="70" t="s">
        <v>103</v>
      </c>
      <c r="K236" s="261"/>
    </row>
    <row r="237" spans="1:13" ht="15" customHeight="1" x14ac:dyDescent="0.2">
      <c r="A237" s="480"/>
      <c r="B237" s="584">
        <v>1</v>
      </c>
      <c r="C237" s="266" t="s">
        <v>823</v>
      </c>
      <c r="D237" s="794"/>
      <c r="E237" s="795"/>
      <c r="F237" s="269"/>
      <c r="G237" s="589" t="s">
        <v>88</v>
      </c>
      <c r="H237" s="297">
        <v>0.5</v>
      </c>
      <c r="I237" s="589" t="s">
        <v>91</v>
      </c>
      <c r="J237" s="270">
        <f t="shared" ref="J237:J240" si="11">ROUND(F237*H237,0)</f>
        <v>0</v>
      </c>
      <c r="K237" s="261" t="s">
        <v>101</v>
      </c>
    </row>
    <row r="238" spans="1:13" ht="15" customHeight="1" x14ac:dyDescent="0.2">
      <c r="A238" s="480"/>
      <c r="B238" s="584">
        <f t="shared" ref="B238:B240" si="12">B237+1</f>
        <v>2</v>
      </c>
      <c r="C238" s="268" t="s">
        <v>1109</v>
      </c>
      <c r="D238" s="794"/>
      <c r="E238" s="795"/>
      <c r="F238" s="269"/>
      <c r="G238" s="589" t="s">
        <v>88</v>
      </c>
      <c r="H238" s="297">
        <v>0.5</v>
      </c>
      <c r="I238" s="589" t="s">
        <v>91</v>
      </c>
      <c r="J238" s="270">
        <f t="shared" si="11"/>
        <v>0</v>
      </c>
      <c r="K238" s="261" t="s">
        <v>99</v>
      </c>
    </row>
    <row r="239" spans="1:13" ht="15" customHeight="1" x14ac:dyDescent="0.2">
      <c r="A239" s="480"/>
      <c r="B239" s="584">
        <f t="shared" si="12"/>
        <v>3</v>
      </c>
      <c r="C239" s="268" t="s">
        <v>1193</v>
      </c>
      <c r="D239" s="794"/>
      <c r="E239" s="795"/>
      <c r="F239" s="269"/>
      <c r="G239" s="589" t="s">
        <v>88</v>
      </c>
      <c r="H239" s="297">
        <v>0.5</v>
      </c>
      <c r="I239" s="589" t="s">
        <v>91</v>
      </c>
      <c r="J239" s="270">
        <f t="shared" si="11"/>
        <v>0</v>
      </c>
      <c r="K239" s="261" t="s">
        <v>97</v>
      </c>
    </row>
    <row r="240" spans="1:13" ht="15" customHeight="1" thickBot="1" x14ac:dyDescent="0.25">
      <c r="A240" s="480"/>
      <c r="B240" s="584">
        <f t="shared" si="12"/>
        <v>4</v>
      </c>
      <c r="C240" s="268" t="s">
        <v>1357</v>
      </c>
      <c r="D240" s="794"/>
      <c r="E240" s="795"/>
      <c r="F240" s="269"/>
      <c r="G240" s="589" t="s">
        <v>88</v>
      </c>
      <c r="H240" s="297">
        <v>0.5</v>
      </c>
      <c r="I240" s="589" t="s">
        <v>91</v>
      </c>
      <c r="J240" s="270">
        <f t="shared" si="11"/>
        <v>0</v>
      </c>
      <c r="K240" s="261" t="s">
        <v>95</v>
      </c>
    </row>
    <row r="241" spans="1:14" ht="15" customHeight="1" x14ac:dyDescent="0.2">
      <c r="A241" s="479"/>
      <c r="B241" s="12"/>
      <c r="C241" s="13"/>
      <c r="D241" s="12"/>
      <c r="E241" s="12"/>
      <c r="F241" s="67"/>
      <c r="G241" s="598"/>
      <c r="H241" s="800" t="s">
        <v>948</v>
      </c>
      <c r="I241" s="801"/>
      <c r="J241" s="63"/>
    </row>
    <row r="242" spans="1:14" ht="15" customHeight="1" thickBot="1" x14ac:dyDescent="0.25">
      <c r="A242" s="479"/>
      <c r="B242" s="261"/>
      <c r="C242" s="261"/>
      <c r="D242" s="261"/>
      <c r="E242" s="261"/>
      <c r="F242" s="10"/>
      <c r="G242" s="261"/>
      <c r="H242" s="802" t="s">
        <v>89</v>
      </c>
      <c r="I242" s="803"/>
      <c r="J242" s="8">
        <f>SUM(J237:J240)</f>
        <v>0</v>
      </c>
      <c r="K242" s="261" t="s">
        <v>229</v>
      </c>
      <c r="L242" s="479" t="s">
        <v>88</v>
      </c>
      <c r="M242" s="479"/>
    </row>
    <row r="244" spans="1:14" ht="18.75" customHeight="1" x14ac:dyDescent="0.2">
      <c r="A244" s="6">
        <f>A233+1</f>
        <v>17</v>
      </c>
      <c r="B244" s="479" t="s">
        <v>824</v>
      </c>
      <c r="F244" s="60"/>
      <c r="H244" s="61"/>
      <c r="J244" s="60"/>
    </row>
    <row r="245" spans="1:14" ht="18.75" customHeight="1" x14ac:dyDescent="0.2">
      <c r="A245" s="480"/>
      <c r="F245" s="60"/>
      <c r="H245" s="61"/>
      <c r="J245" s="60"/>
    </row>
    <row r="246" spans="1:14" ht="18.75" customHeight="1" x14ac:dyDescent="0.2">
      <c r="A246" s="480"/>
      <c r="B246" s="804" t="s">
        <v>235</v>
      </c>
      <c r="C246" s="805"/>
      <c r="D246" s="804" t="s">
        <v>106</v>
      </c>
      <c r="E246" s="805"/>
      <c r="F246" s="289" t="s">
        <v>234</v>
      </c>
      <c r="G246" s="593"/>
      <c r="H246" s="279" t="s">
        <v>104</v>
      </c>
      <c r="I246" s="593"/>
      <c r="J246" s="289" t="s">
        <v>3</v>
      </c>
      <c r="K246" s="261"/>
    </row>
    <row r="247" spans="1:14" ht="18.75" customHeight="1" x14ac:dyDescent="0.2">
      <c r="A247" s="480"/>
      <c r="B247" s="28"/>
      <c r="C247" s="591"/>
      <c r="D247" s="26"/>
      <c r="E247" s="592"/>
      <c r="F247" s="72"/>
      <c r="G247" s="595"/>
      <c r="H247" s="71"/>
      <c r="I247" s="595"/>
      <c r="J247" s="70" t="s">
        <v>103</v>
      </c>
      <c r="K247" s="261"/>
    </row>
    <row r="248" spans="1:14" ht="15" customHeight="1" thickBot="1" x14ac:dyDescent="0.25">
      <c r="A248" s="480"/>
      <c r="B248" s="584">
        <v>1</v>
      </c>
      <c r="C248" s="268" t="s">
        <v>823</v>
      </c>
      <c r="D248" s="794"/>
      <c r="E248" s="795"/>
      <c r="F248" s="269"/>
      <c r="G248" s="589" t="s">
        <v>88</v>
      </c>
      <c r="H248" s="305">
        <v>0.3</v>
      </c>
      <c r="I248" s="593" t="s">
        <v>91</v>
      </c>
      <c r="J248" s="271">
        <f t="shared" ref="J248" si="13">ROUND(F248*H248,0)</f>
        <v>0</v>
      </c>
      <c r="K248" s="261"/>
    </row>
    <row r="249" spans="1:14" ht="15" customHeight="1" thickBot="1" x14ac:dyDescent="0.25">
      <c r="A249" s="479"/>
      <c r="B249" s="261"/>
      <c r="C249" s="261"/>
      <c r="D249" s="261"/>
      <c r="E249" s="261"/>
      <c r="F249" s="10"/>
      <c r="G249" s="261"/>
      <c r="H249" s="931" t="s">
        <v>89</v>
      </c>
      <c r="I249" s="932"/>
      <c r="J249" s="490">
        <f>SUM(J248)</f>
        <v>0</v>
      </c>
      <c r="K249" s="261" t="s">
        <v>703</v>
      </c>
      <c r="L249" s="479" t="s">
        <v>88</v>
      </c>
      <c r="M249" s="479"/>
    </row>
    <row r="250" spans="1:14" s="479" customFormat="1" ht="15" customHeight="1" x14ac:dyDescent="0.2">
      <c r="B250" s="261"/>
      <c r="C250" s="261"/>
      <c r="D250" s="261"/>
      <c r="E250" s="261"/>
      <c r="F250" s="10"/>
      <c r="G250" s="261"/>
      <c r="H250" s="598"/>
      <c r="I250" s="598"/>
      <c r="J250" s="11"/>
      <c r="K250" s="261"/>
      <c r="N250" s="36"/>
    </row>
    <row r="251" spans="1:14" ht="18.75" customHeight="1" x14ac:dyDescent="0.2">
      <c r="A251" s="6">
        <f>A244+1</f>
        <v>18</v>
      </c>
      <c r="B251" s="479" t="s">
        <v>1118</v>
      </c>
      <c r="F251" s="60"/>
      <c r="H251" s="61"/>
      <c r="J251" s="60"/>
    </row>
    <row r="252" spans="1:14" ht="18.75" customHeight="1" x14ac:dyDescent="0.2">
      <c r="A252" s="480"/>
      <c r="B252" s="479" t="s">
        <v>1119</v>
      </c>
      <c r="F252" s="60"/>
      <c r="H252" s="61"/>
      <c r="J252" s="60"/>
    </row>
    <row r="253" spans="1:14" ht="18.75" customHeight="1" x14ac:dyDescent="0.2">
      <c r="A253" s="480"/>
      <c r="B253" s="479" t="s">
        <v>1150</v>
      </c>
      <c r="F253" s="60"/>
      <c r="H253" s="61"/>
      <c r="J253" s="60"/>
    </row>
    <row r="254" spans="1:14" ht="18.75" customHeight="1" x14ac:dyDescent="0.2">
      <c r="A254" s="480"/>
      <c r="B254" s="804" t="s">
        <v>235</v>
      </c>
      <c r="C254" s="805"/>
      <c r="D254" s="804" t="s">
        <v>106</v>
      </c>
      <c r="E254" s="805"/>
      <c r="F254" s="289" t="s">
        <v>234</v>
      </c>
      <c r="G254" s="593"/>
      <c r="H254" s="279" t="s">
        <v>104</v>
      </c>
      <c r="I254" s="593"/>
      <c r="J254" s="289" t="s">
        <v>3</v>
      </c>
      <c r="K254" s="261"/>
    </row>
    <row r="255" spans="1:14" ht="18.75" customHeight="1" x14ac:dyDescent="0.2">
      <c r="A255" s="480"/>
      <c r="B255" s="28"/>
      <c r="C255" s="591"/>
      <c r="D255" s="26"/>
      <c r="E255" s="592"/>
      <c r="F255" s="72"/>
      <c r="G255" s="595"/>
      <c r="H255" s="71"/>
      <c r="I255" s="595"/>
      <c r="J255" s="70" t="s">
        <v>103</v>
      </c>
      <c r="K255" s="261"/>
    </row>
    <row r="256" spans="1:14" ht="15" customHeight="1" x14ac:dyDescent="0.2">
      <c r="A256" s="480"/>
      <c r="B256" s="585">
        <v>1</v>
      </c>
      <c r="C256" s="266" t="s">
        <v>1109</v>
      </c>
      <c r="D256" s="794"/>
      <c r="E256" s="795"/>
      <c r="F256" s="269"/>
      <c r="G256" s="589" t="s">
        <v>88</v>
      </c>
      <c r="H256" s="297">
        <v>0.3</v>
      </c>
      <c r="I256" s="589" t="s">
        <v>91</v>
      </c>
      <c r="J256" s="270">
        <f t="shared" ref="J256:J258" si="14">ROUND(F256*H256,0)</f>
        <v>0</v>
      </c>
      <c r="K256" s="261" t="s">
        <v>101</v>
      </c>
    </row>
    <row r="257" spans="1:14" ht="15" customHeight="1" x14ac:dyDescent="0.2">
      <c r="A257" s="480"/>
      <c r="B257" s="585">
        <f t="shared" ref="B257:B258" si="15">B256+1</f>
        <v>2</v>
      </c>
      <c r="C257" s="266" t="s">
        <v>1193</v>
      </c>
      <c r="D257" s="794"/>
      <c r="E257" s="795"/>
      <c r="F257" s="269"/>
      <c r="G257" s="589" t="s">
        <v>88</v>
      </c>
      <c r="H257" s="297">
        <v>0.3</v>
      </c>
      <c r="I257" s="589" t="s">
        <v>91</v>
      </c>
      <c r="J257" s="270">
        <f t="shared" si="14"/>
        <v>0</v>
      </c>
      <c r="K257" s="261" t="s">
        <v>99</v>
      </c>
    </row>
    <row r="258" spans="1:14" ht="15" customHeight="1" x14ac:dyDescent="0.2">
      <c r="A258" s="480"/>
      <c r="B258" s="585">
        <f t="shared" si="15"/>
        <v>3</v>
      </c>
      <c r="C258" s="266" t="s">
        <v>1357</v>
      </c>
      <c r="D258" s="794"/>
      <c r="E258" s="795"/>
      <c r="F258" s="269"/>
      <c r="G258" s="589" t="s">
        <v>88</v>
      </c>
      <c r="H258" s="297">
        <v>0.3</v>
      </c>
      <c r="I258" s="589" t="s">
        <v>91</v>
      </c>
      <c r="J258" s="270">
        <f t="shared" si="14"/>
        <v>0</v>
      </c>
      <c r="K258" s="261" t="s">
        <v>97</v>
      </c>
    </row>
    <row r="259" spans="1:14" ht="15" customHeight="1" thickBot="1" x14ac:dyDescent="0.25">
      <c r="A259" s="480"/>
      <c r="B259" s="806" t="s">
        <v>127</v>
      </c>
      <c r="C259" s="807"/>
      <c r="D259" s="794"/>
      <c r="E259" s="795"/>
      <c r="F259" s="35"/>
      <c r="G259" s="34"/>
      <c r="H259" s="48"/>
      <c r="I259" s="34"/>
      <c r="J259" s="271">
        <f>SUM(J256:J258)</f>
        <v>0</v>
      </c>
      <c r="K259" s="261" t="s">
        <v>95</v>
      </c>
    </row>
    <row r="260" spans="1:14" s="479" customFormat="1" ht="13" x14ac:dyDescent="0.2">
      <c r="B260" s="824"/>
      <c r="C260" s="825"/>
      <c r="D260" s="824"/>
      <c r="E260" s="825"/>
      <c r="F260" s="274" t="s">
        <v>1358</v>
      </c>
      <c r="G260" s="593"/>
      <c r="H260" s="459" t="s">
        <v>1419</v>
      </c>
      <c r="I260" s="574"/>
      <c r="J260" s="9"/>
      <c r="K260" s="261"/>
      <c r="N260" s="261"/>
    </row>
    <row r="261" spans="1:14" s="479" customFormat="1" ht="15" customHeight="1" x14ac:dyDescent="0.2">
      <c r="B261" s="810"/>
      <c r="C261" s="811"/>
      <c r="D261" s="810"/>
      <c r="E261" s="811"/>
      <c r="F261" s="32">
        <f>J259</f>
        <v>0</v>
      </c>
      <c r="G261" s="594" t="s">
        <v>88</v>
      </c>
      <c r="H261" s="174" t="e">
        <f>'●附表４（財政力指数）'!S28</f>
        <v>#DIV/0!</v>
      </c>
      <c r="I261" s="28" t="s">
        <v>91</v>
      </c>
      <c r="J261" s="47">
        <f>IFERROR(ROUND(F261*H261,0),0)</f>
        <v>0</v>
      </c>
      <c r="K261" s="261" t="s">
        <v>555</v>
      </c>
      <c r="L261" s="479" t="s">
        <v>88</v>
      </c>
      <c r="N261" s="261"/>
    </row>
    <row r="262" spans="1:14" s="479" customFormat="1" ht="13.5" thickBot="1" x14ac:dyDescent="0.25">
      <c r="B262" s="812"/>
      <c r="C262" s="813"/>
      <c r="D262" s="812"/>
      <c r="E262" s="813"/>
      <c r="F262" s="31"/>
      <c r="G262" s="23"/>
      <c r="H262" s="46" t="s">
        <v>1152</v>
      </c>
      <c r="I262" s="45"/>
      <c r="J262" s="44"/>
      <c r="K262" s="261"/>
    </row>
    <row r="263" spans="1:14" s="479" customFormat="1" ht="15" customHeight="1" x14ac:dyDescent="0.2">
      <c r="B263" s="261"/>
      <c r="C263" s="261"/>
      <c r="D263" s="261"/>
      <c r="E263" s="261"/>
      <c r="F263" s="10"/>
      <c r="G263" s="261"/>
      <c r="H263" s="598"/>
      <c r="I263" s="598"/>
      <c r="J263" s="11"/>
      <c r="K263" s="261"/>
      <c r="N263" s="36"/>
    </row>
    <row r="264" spans="1:14" ht="18.75" customHeight="1" x14ac:dyDescent="0.2">
      <c r="A264" s="6">
        <f>A251+1</f>
        <v>19</v>
      </c>
      <c r="B264" s="479" t="s">
        <v>1118</v>
      </c>
      <c r="F264" s="60"/>
      <c r="H264" s="61"/>
      <c r="J264" s="60"/>
    </row>
    <row r="265" spans="1:14" ht="18.75" customHeight="1" x14ac:dyDescent="0.2">
      <c r="A265" s="480"/>
      <c r="B265" s="479" t="s">
        <v>1120</v>
      </c>
      <c r="F265" s="60"/>
      <c r="H265" s="61"/>
      <c r="J265" s="60"/>
    </row>
    <row r="266" spans="1:14" ht="18.75" customHeight="1" x14ac:dyDescent="0.2">
      <c r="A266" s="480"/>
      <c r="B266" s="479" t="s">
        <v>1151</v>
      </c>
      <c r="F266" s="60"/>
      <c r="H266" s="61"/>
      <c r="J266" s="60"/>
    </row>
    <row r="267" spans="1:14" ht="18.75" customHeight="1" x14ac:dyDescent="0.2">
      <c r="A267" s="480"/>
      <c r="B267" s="804" t="s">
        <v>235</v>
      </c>
      <c r="C267" s="805"/>
      <c r="D267" s="804" t="s">
        <v>106</v>
      </c>
      <c r="E267" s="805"/>
      <c r="F267" s="289" t="s">
        <v>234</v>
      </c>
      <c r="G267" s="593"/>
      <c r="H267" s="279" t="s">
        <v>104</v>
      </c>
      <c r="I267" s="593"/>
      <c r="J267" s="289" t="s">
        <v>3</v>
      </c>
      <c r="K267" s="261"/>
    </row>
    <row r="268" spans="1:14" ht="18.75" customHeight="1" x14ac:dyDescent="0.2">
      <c r="A268" s="480"/>
      <c r="B268" s="28"/>
      <c r="C268" s="591"/>
      <c r="D268" s="26"/>
      <c r="E268" s="592"/>
      <c r="F268" s="72"/>
      <c r="G268" s="595"/>
      <c r="H268" s="71"/>
      <c r="I268" s="595"/>
      <c r="J268" s="70" t="s">
        <v>103</v>
      </c>
      <c r="K268" s="261"/>
    </row>
    <row r="269" spans="1:14" ht="15" customHeight="1" x14ac:dyDescent="0.2">
      <c r="A269" s="480"/>
      <c r="B269" s="585">
        <v>1</v>
      </c>
      <c r="C269" s="266" t="s">
        <v>1109</v>
      </c>
      <c r="D269" s="794"/>
      <c r="E269" s="795"/>
      <c r="F269" s="269"/>
      <c r="G269" s="589" t="s">
        <v>88</v>
      </c>
      <c r="H269" s="297">
        <v>0.3</v>
      </c>
      <c r="I269" s="589" t="s">
        <v>91</v>
      </c>
      <c r="J269" s="270">
        <f>ROUND(F269*H269,0)</f>
        <v>0</v>
      </c>
      <c r="K269" s="261" t="s">
        <v>101</v>
      </c>
    </row>
    <row r="270" spans="1:14" ht="15" customHeight="1" x14ac:dyDescent="0.2">
      <c r="A270" s="480"/>
      <c r="B270" s="585">
        <f t="shared" ref="B270:B271" si="16">B269+1</f>
        <v>2</v>
      </c>
      <c r="C270" s="266" t="s">
        <v>1193</v>
      </c>
      <c r="D270" s="794"/>
      <c r="E270" s="795"/>
      <c r="F270" s="269"/>
      <c r="G270" s="589" t="s">
        <v>88</v>
      </c>
      <c r="H270" s="297">
        <v>0.3</v>
      </c>
      <c r="I270" s="589" t="s">
        <v>91</v>
      </c>
      <c r="J270" s="270">
        <f>ROUND(F270*H270,0)</f>
        <v>0</v>
      </c>
      <c r="K270" s="261" t="s">
        <v>99</v>
      </c>
    </row>
    <row r="271" spans="1:14" ht="15" customHeight="1" x14ac:dyDescent="0.2">
      <c r="A271" s="480"/>
      <c r="B271" s="585">
        <f t="shared" si="16"/>
        <v>3</v>
      </c>
      <c r="C271" s="266" t="s">
        <v>1357</v>
      </c>
      <c r="D271" s="794"/>
      <c r="E271" s="795"/>
      <c r="F271" s="269"/>
      <c r="G271" s="589" t="s">
        <v>88</v>
      </c>
      <c r="H271" s="297">
        <v>0.3</v>
      </c>
      <c r="I271" s="589" t="s">
        <v>91</v>
      </c>
      <c r="J271" s="270">
        <f>ROUND(F271*H271,0)</f>
        <v>0</v>
      </c>
      <c r="K271" s="261" t="s">
        <v>97</v>
      </c>
    </row>
    <row r="272" spans="1:14" ht="15" customHeight="1" thickBot="1" x14ac:dyDescent="0.25">
      <c r="A272" s="480"/>
      <c r="B272" s="806" t="s">
        <v>127</v>
      </c>
      <c r="C272" s="807"/>
      <c r="D272" s="794"/>
      <c r="E272" s="795"/>
      <c r="F272" s="35"/>
      <c r="G272" s="34"/>
      <c r="H272" s="48"/>
      <c r="I272" s="34"/>
      <c r="J272" s="271">
        <f>SUM(J269:J271)</f>
        <v>0</v>
      </c>
      <c r="K272" s="261" t="s">
        <v>95</v>
      </c>
    </row>
    <row r="273" spans="1:14" s="479" customFormat="1" ht="13" x14ac:dyDescent="0.2">
      <c r="B273" s="824"/>
      <c r="C273" s="825"/>
      <c r="D273" s="824"/>
      <c r="E273" s="825"/>
      <c r="F273" s="274" t="s">
        <v>1358</v>
      </c>
      <c r="G273" s="593"/>
      <c r="H273" s="459" t="s">
        <v>1419</v>
      </c>
      <c r="I273" s="574"/>
      <c r="J273" s="9"/>
      <c r="K273" s="261"/>
      <c r="N273" s="261"/>
    </row>
    <row r="274" spans="1:14" s="479" customFormat="1" ht="15" customHeight="1" x14ac:dyDescent="0.2">
      <c r="B274" s="810"/>
      <c r="C274" s="811"/>
      <c r="D274" s="810"/>
      <c r="E274" s="811"/>
      <c r="F274" s="32">
        <f>J272</f>
        <v>0</v>
      </c>
      <c r="G274" s="594" t="s">
        <v>88</v>
      </c>
      <c r="H274" s="174" t="e">
        <f>'●附表４（財政力指数）'!S45</f>
        <v>#DIV/0!</v>
      </c>
      <c r="I274" s="28" t="s">
        <v>91</v>
      </c>
      <c r="J274" s="47">
        <f>IFERROR(ROUND(F274*H274,0),0)</f>
        <v>0</v>
      </c>
      <c r="K274" s="261" t="s">
        <v>832</v>
      </c>
      <c r="L274" s="479" t="s">
        <v>88</v>
      </c>
      <c r="N274" s="261"/>
    </row>
    <row r="275" spans="1:14" s="479" customFormat="1" ht="13.5" thickBot="1" x14ac:dyDescent="0.25">
      <c r="B275" s="812"/>
      <c r="C275" s="813"/>
      <c r="D275" s="812"/>
      <c r="E275" s="813"/>
      <c r="F275" s="31"/>
      <c r="G275" s="23"/>
      <c r="H275" s="46" t="s">
        <v>1467</v>
      </c>
      <c r="I275" s="45"/>
      <c r="J275" s="44"/>
      <c r="K275" s="261"/>
    </row>
    <row r="277" spans="1:14" ht="18.75" customHeight="1" x14ac:dyDescent="0.2">
      <c r="A277" s="6">
        <f>A264+1</f>
        <v>20</v>
      </c>
      <c r="B277" s="479" t="s">
        <v>1194</v>
      </c>
      <c r="F277" s="60"/>
      <c r="H277" s="61"/>
      <c r="J277" s="60"/>
    </row>
    <row r="278" spans="1:14" ht="18.75" customHeight="1" x14ac:dyDescent="0.2">
      <c r="A278" s="480"/>
      <c r="F278" s="60"/>
      <c r="H278" s="61"/>
      <c r="J278" s="60"/>
    </row>
    <row r="279" spans="1:14" ht="18.75" customHeight="1" x14ac:dyDescent="0.2">
      <c r="A279" s="480"/>
      <c r="B279" s="804" t="s">
        <v>235</v>
      </c>
      <c r="C279" s="805"/>
      <c r="D279" s="804" t="s">
        <v>106</v>
      </c>
      <c r="E279" s="805"/>
      <c r="F279" s="289" t="s">
        <v>234</v>
      </c>
      <c r="G279" s="593"/>
      <c r="H279" s="279" t="s">
        <v>104</v>
      </c>
      <c r="I279" s="593"/>
      <c r="J279" s="289" t="s">
        <v>3</v>
      </c>
      <c r="K279" s="261"/>
    </row>
    <row r="280" spans="1:14" ht="18.75" customHeight="1" x14ac:dyDescent="0.2">
      <c r="A280" s="480"/>
      <c r="B280" s="28"/>
      <c r="C280" s="591"/>
      <c r="D280" s="26"/>
      <c r="E280" s="592"/>
      <c r="F280" s="72"/>
      <c r="G280" s="595"/>
      <c r="H280" s="71"/>
      <c r="I280" s="595"/>
      <c r="J280" s="70" t="s">
        <v>103</v>
      </c>
      <c r="K280" s="261"/>
    </row>
    <row r="281" spans="1:14" ht="15" customHeight="1" x14ac:dyDescent="0.2">
      <c r="A281" s="479"/>
      <c r="B281" s="584">
        <v>1</v>
      </c>
      <c r="C281" s="268" t="s">
        <v>702</v>
      </c>
      <c r="D281" s="794"/>
      <c r="E281" s="795"/>
      <c r="F281" s="508"/>
      <c r="G281" s="589" t="s">
        <v>88</v>
      </c>
      <c r="H281" s="516">
        <v>0.28799999999999998</v>
      </c>
      <c r="I281" s="593" t="s">
        <v>91</v>
      </c>
      <c r="J281" s="491">
        <f>ROUND(F281*H281,0)</f>
        <v>0</v>
      </c>
      <c r="K281" s="261" t="s">
        <v>188</v>
      </c>
      <c r="L281" s="479"/>
    </row>
    <row r="282" spans="1:14" ht="15" customHeight="1" x14ac:dyDescent="0.2">
      <c r="A282" s="479"/>
      <c r="B282" s="584">
        <f t="shared" ref="B282:B285" si="17">B281+1</f>
        <v>2</v>
      </c>
      <c r="C282" s="268" t="s">
        <v>708</v>
      </c>
      <c r="D282" s="794"/>
      <c r="E282" s="795"/>
      <c r="F282" s="269"/>
      <c r="G282" s="589" t="s">
        <v>88</v>
      </c>
      <c r="H282" s="648">
        <v>0.3</v>
      </c>
      <c r="I282" s="589" t="s">
        <v>91</v>
      </c>
      <c r="J282" s="270">
        <f t="shared" ref="J282:J283" si="18">ROUND(F282*H282,0)</f>
        <v>0</v>
      </c>
      <c r="K282" s="261" t="s">
        <v>99</v>
      </c>
      <c r="L282" s="479"/>
    </row>
    <row r="283" spans="1:14" ht="15" customHeight="1" x14ac:dyDescent="0.2">
      <c r="A283" s="479"/>
      <c r="B283" s="584">
        <f t="shared" si="17"/>
        <v>3</v>
      </c>
      <c r="C283" s="268" t="s">
        <v>1011</v>
      </c>
      <c r="D283" s="794"/>
      <c r="E283" s="795"/>
      <c r="F283" s="269"/>
      <c r="G283" s="589" t="s">
        <v>88</v>
      </c>
      <c r="H283" s="648">
        <v>0.3</v>
      </c>
      <c r="I283" s="589" t="s">
        <v>91</v>
      </c>
      <c r="J283" s="270">
        <f t="shared" si="18"/>
        <v>0</v>
      </c>
      <c r="K283" s="261" t="s">
        <v>97</v>
      </c>
      <c r="L283" s="479"/>
    </row>
    <row r="284" spans="1:14" ht="15" customHeight="1" x14ac:dyDescent="0.2">
      <c r="A284" s="479"/>
      <c r="B284" s="584">
        <f t="shared" si="17"/>
        <v>4</v>
      </c>
      <c r="C284" s="268" t="s">
        <v>1193</v>
      </c>
      <c r="D284" s="794"/>
      <c r="E284" s="795"/>
      <c r="F284" s="269"/>
      <c r="G284" s="589" t="s">
        <v>88</v>
      </c>
      <c r="H284" s="648">
        <v>0.3</v>
      </c>
      <c r="I284" s="589" t="s">
        <v>91</v>
      </c>
      <c r="J284" s="270">
        <f>ROUND(F284*H284,0)</f>
        <v>0</v>
      </c>
      <c r="K284" s="261" t="s">
        <v>95</v>
      </c>
      <c r="L284" s="479"/>
    </row>
    <row r="285" spans="1:14" ht="15" customHeight="1" thickBot="1" x14ac:dyDescent="0.25">
      <c r="A285" s="479"/>
      <c r="B285" s="584">
        <f t="shared" si="17"/>
        <v>5</v>
      </c>
      <c r="C285" s="268" t="s">
        <v>1357</v>
      </c>
      <c r="D285" s="794"/>
      <c r="E285" s="795"/>
      <c r="F285" s="269"/>
      <c r="G285" s="589" t="s">
        <v>88</v>
      </c>
      <c r="H285" s="648">
        <v>0.3</v>
      </c>
      <c r="I285" s="589" t="s">
        <v>91</v>
      </c>
      <c r="J285" s="270">
        <f>ROUND(F285*H285,0)</f>
        <v>0</v>
      </c>
      <c r="K285" s="261" t="s">
        <v>93</v>
      </c>
      <c r="L285" s="479"/>
    </row>
    <row r="286" spans="1:14" ht="15" customHeight="1" x14ac:dyDescent="0.2">
      <c r="A286" s="479"/>
      <c r="B286" s="12"/>
      <c r="C286" s="13"/>
      <c r="D286" s="12"/>
      <c r="E286" s="12"/>
      <c r="F286" s="11"/>
      <c r="G286" s="598"/>
      <c r="H286" s="800" t="s">
        <v>1302</v>
      </c>
      <c r="I286" s="801"/>
      <c r="J286" s="9"/>
      <c r="K286" s="261"/>
    </row>
    <row r="287" spans="1:14" ht="15" customHeight="1" thickBot="1" x14ac:dyDescent="0.25">
      <c r="A287" s="479"/>
      <c r="B287" s="261"/>
      <c r="C287" s="261"/>
      <c r="D287" s="261"/>
      <c r="E287" s="261"/>
      <c r="F287" s="10"/>
      <c r="G287" s="261"/>
      <c r="H287" s="802" t="s">
        <v>89</v>
      </c>
      <c r="I287" s="803"/>
      <c r="J287" s="8">
        <f>SUM(J281:J285)</f>
        <v>0</v>
      </c>
      <c r="K287" s="261" t="s">
        <v>833</v>
      </c>
      <c r="L287" s="479" t="s">
        <v>88</v>
      </c>
    </row>
    <row r="288" spans="1:14" ht="18.75" customHeight="1" x14ac:dyDescent="0.2">
      <c r="A288" s="479"/>
      <c r="B288" s="261"/>
      <c r="C288" s="261"/>
      <c r="D288" s="261"/>
      <c r="E288" s="261"/>
      <c r="F288" s="10"/>
      <c r="G288" s="261"/>
      <c r="H288" s="598"/>
      <c r="I288" s="598"/>
      <c r="J288" s="11"/>
      <c r="K288" s="261"/>
      <c r="L288" s="479"/>
    </row>
    <row r="289" spans="1:12" ht="18.75" customHeight="1" x14ac:dyDescent="0.2">
      <c r="A289" s="6">
        <f>A277+1</f>
        <v>21</v>
      </c>
      <c r="B289" s="479" t="s">
        <v>797</v>
      </c>
      <c r="E289" s="939" t="s">
        <v>1468</v>
      </c>
      <c r="F289" s="939"/>
      <c r="H289" s="940" t="s">
        <v>1144</v>
      </c>
      <c r="J289" s="291" t="s">
        <v>3</v>
      </c>
    </row>
    <row r="290" spans="1:12" ht="18.75" customHeight="1" x14ac:dyDescent="0.2">
      <c r="A290" s="6"/>
      <c r="B290" s="352"/>
      <c r="C290" s="352"/>
      <c r="D290" s="352"/>
      <c r="E290" s="934"/>
      <c r="F290" s="934"/>
      <c r="G290" s="479"/>
      <c r="H290" s="936"/>
      <c r="I290" s="479"/>
      <c r="J290" s="291" t="s">
        <v>1142</v>
      </c>
      <c r="K290" s="479"/>
      <c r="L290" s="479"/>
    </row>
    <row r="291" spans="1:12" ht="18.75" customHeight="1" x14ac:dyDescent="0.2">
      <c r="A291" s="6"/>
      <c r="B291" s="937" t="s">
        <v>1147</v>
      </c>
      <c r="C291" s="937"/>
      <c r="D291" s="352"/>
      <c r="E291" s="938"/>
      <c r="F291" s="938"/>
      <c r="G291" s="602" t="s">
        <v>88</v>
      </c>
      <c r="H291" s="509"/>
      <c r="I291" s="602" t="s">
        <v>88</v>
      </c>
      <c r="J291" s="510">
        <f>IFERROR(ROUND(E291*H291,0),0)</f>
        <v>0</v>
      </c>
      <c r="K291" s="261" t="s">
        <v>188</v>
      </c>
      <c r="L291" s="479"/>
    </row>
    <row r="292" spans="1:12" ht="18.75" customHeight="1" x14ac:dyDescent="0.2">
      <c r="A292" s="479"/>
      <c r="B292" s="479"/>
      <c r="C292" s="479"/>
      <c r="D292" s="479"/>
      <c r="E292" s="933" t="s">
        <v>1469</v>
      </c>
      <c r="F292" s="933"/>
      <c r="G292" s="479"/>
      <c r="H292" s="935" t="s">
        <v>1143</v>
      </c>
      <c r="I292" s="479"/>
      <c r="J292" s="291" t="s">
        <v>3</v>
      </c>
      <c r="K292" s="479"/>
      <c r="L292" s="479"/>
    </row>
    <row r="293" spans="1:12" ht="18.75" customHeight="1" x14ac:dyDescent="0.2">
      <c r="A293" s="6"/>
      <c r="B293" s="352"/>
      <c r="C293" s="352"/>
      <c r="D293" s="352"/>
      <c r="E293" s="934"/>
      <c r="F293" s="934"/>
      <c r="G293" s="479"/>
      <c r="H293" s="936"/>
      <c r="I293" s="479"/>
      <c r="J293" s="291" t="s">
        <v>1142</v>
      </c>
      <c r="K293" s="479"/>
      <c r="L293" s="479"/>
    </row>
    <row r="294" spans="1:12" ht="18.75" customHeight="1" x14ac:dyDescent="0.2">
      <c r="A294" s="6"/>
      <c r="B294" s="937" t="s">
        <v>1148</v>
      </c>
      <c r="C294" s="937"/>
      <c r="D294" s="352"/>
      <c r="E294" s="938"/>
      <c r="F294" s="938"/>
      <c r="G294" s="602" t="s">
        <v>88</v>
      </c>
      <c r="H294" s="509"/>
      <c r="I294" s="602" t="s">
        <v>88</v>
      </c>
      <c r="J294" s="510">
        <f>IFERROR(ROUND(E294*H294,0),0)</f>
        <v>0</v>
      </c>
      <c r="K294" s="261" t="s">
        <v>99</v>
      </c>
      <c r="L294" s="479"/>
    </row>
    <row r="295" spans="1:12" ht="18.75" customHeight="1" x14ac:dyDescent="0.2">
      <c r="A295" s="479"/>
      <c r="B295" s="479"/>
      <c r="C295" s="479"/>
      <c r="D295" s="479"/>
      <c r="E295" s="933" t="s">
        <v>1470</v>
      </c>
      <c r="F295" s="933"/>
      <c r="G295" s="479"/>
      <c r="H295" s="935" t="s">
        <v>1195</v>
      </c>
      <c r="I295" s="479"/>
      <c r="J295" s="291" t="s">
        <v>3</v>
      </c>
      <c r="K295" s="479"/>
      <c r="L295" s="479"/>
    </row>
    <row r="296" spans="1:12" ht="18.75" customHeight="1" x14ac:dyDescent="0.2">
      <c r="A296" s="6"/>
      <c r="B296" s="352"/>
      <c r="C296" s="352"/>
      <c r="D296" s="352"/>
      <c r="E296" s="934"/>
      <c r="F296" s="934"/>
      <c r="G296" s="479"/>
      <c r="H296" s="936"/>
      <c r="I296" s="479"/>
      <c r="J296" s="291" t="s">
        <v>1142</v>
      </c>
      <c r="K296" s="479"/>
      <c r="L296" s="479"/>
    </row>
    <row r="297" spans="1:12" ht="18.75" customHeight="1" x14ac:dyDescent="0.2">
      <c r="A297" s="6"/>
      <c r="B297" s="937" t="s">
        <v>1149</v>
      </c>
      <c r="C297" s="937"/>
      <c r="D297" s="352"/>
      <c r="E297" s="938"/>
      <c r="F297" s="938"/>
      <c r="G297" s="602" t="s">
        <v>88</v>
      </c>
      <c r="H297" s="509"/>
      <c r="I297" s="602" t="s">
        <v>88</v>
      </c>
      <c r="J297" s="511">
        <f>IFERROR(ROUND(E297*H297,0),0)</f>
        <v>0</v>
      </c>
      <c r="K297" s="261" t="s">
        <v>97</v>
      </c>
      <c r="L297" s="479"/>
    </row>
    <row r="298" spans="1:12" ht="18.75" customHeight="1" x14ac:dyDescent="0.2">
      <c r="A298" s="479"/>
      <c r="B298" s="479"/>
      <c r="C298" s="479"/>
      <c r="D298" s="479"/>
      <c r="E298" s="933" t="s">
        <v>1471</v>
      </c>
      <c r="F298" s="933"/>
      <c r="G298" s="479"/>
      <c r="H298" s="945" t="s">
        <v>1361</v>
      </c>
      <c r="I298" s="479"/>
      <c r="J298" s="291" t="s">
        <v>3</v>
      </c>
      <c r="K298" s="479"/>
      <c r="L298" s="479"/>
    </row>
    <row r="299" spans="1:12" ht="18.75" customHeight="1" x14ac:dyDescent="0.2">
      <c r="A299" s="6"/>
      <c r="B299" s="352"/>
      <c r="C299" s="352"/>
      <c r="D299" s="352"/>
      <c r="E299" s="934"/>
      <c r="F299" s="934"/>
      <c r="G299" s="479"/>
      <c r="H299" s="946"/>
      <c r="I299" s="479"/>
      <c r="J299" s="291" t="s">
        <v>1142</v>
      </c>
      <c r="K299" s="479"/>
      <c r="L299" s="479"/>
    </row>
    <row r="300" spans="1:12" ht="18.75" customHeight="1" x14ac:dyDescent="0.2">
      <c r="A300" s="6"/>
      <c r="B300" s="937" t="s">
        <v>1196</v>
      </c>
      <c r="C300" s="937"/>
      <c r="D300" s="352"/>
      <c r="E300" s="938"/>
      <c r="F300" s="938"/>
      <c r="G300" s="602" t="s">
        <v>88</v>
      </c>
      <c r="H300" s="509"/>
      <c r="I300" s="602" t="s">
        <v>88</v>
      </c>
      <c r="J300" s="511">
        <f>IFERROR(ROUND(E300*H300,0),0)</f>
        <v>0</v>
      </c>
      <c r="K300" s="261" t="s">
        <v>95</v>
      </c>
      <c r="L300" s="479"/>
    </row>
    <row r="301" spans="1:12" ht="18.75" customHeight="1" x14ac:dyDescent="0.2">
      <c r="A301" s="479"/>
      <c r="B301" s="479"/>
      <c r="C301" s="479"/>
      <c r="D301" s="479"/>
      <c r="E301" s="933" t="s">
        <v>1360</v>
      </c>
      <c r="F301" s="933"/>
      <c r="G301" s="479"/>
      <c r="H301" s="232"/>
      <c r="I301" s="479"/>
      <c r="J301" s="291"/>
      <c r="K301" s="479"/>
      <c r="L301" s="479"/>
    </row>
    <row r="302" spans="1:12" ht="18.75" customHeight="1" x14ac:dyDescent="0.2">
      <c r="A302" s="6"/>
      <c r="B302" s="352"/>
      <c r="C302" s="352"/>
      <c r="D302" s="352"/>
      <c r="E302" s="934"/>
      <c r="F302" s="934"/>
      <c r="G302" s="479"/>
      <c r="H302" s="217" t="s">
        <v>798</v>
      </c>
      <c r="I302" s="479"/>
      <c r="J302" s="291" t="s">
        <v>441</v>
      </c>
      <c r="K302" s="479"/>
      <c r="L302" s="479"/>
    </row>
    <row r="303" spans="1:12" ht="18.75" customHeight="1" x14ac:dyDescent="0.2">
      <c r="A303" s="6"/>
      <c r="B303" s="937" t="s">
        <v>1359</v>
      </c>
      <c r="C303" s="937"/>
      <c r="D303" s="352"/>
      <c r="E303" s="938"/>
      <c r="F303" s="938"/>
      <c r="G303" s="602" t="s">
        <v>88</v>
      </c>
      <c r="H303" s="680" t="e">
        <f>'●附表３（財政力係数）'!T50</f>
        <v>#DIV/0!</v>
      </c>
      <c r="I303" s="602" t="s">
        <v>88</v>
      </c>
      <c r="J303" s="514">
        <v>0.47499999999999998</v>
      </c>
      <c r="L303" s="479"/>
    </row>
    <row r="304" spans="1:12" ht="18.75" customHeight="1" x14ac:dyDescent="0.2">
      <c r="A304" s="479"/>
      <c r="B304" s="479"/>
      <c r="C304" s="479"/>
      <c r="D304" s="479"/>
      <c r="E304" s="479"/>
      <c r="F304" s="65"/>
      <c r="G304" s="479"/>
      <c r="H304" s="232" t="s">
        <v>1472</v>
      </c>
      <c r="I304" s="479"/>
      <c r="J304" s="65"/>
      <c r="K304" s="479"/>
      <c r="L304" s="479"/>
    </row>
    <row r="305" spans="1:21" ht="18.75" customHeight="1" x14ac:dyDescent="0.2">
      <c r="A305" s="479"/>
      <c r="B305" s="479"/>
      <c r="C305" s="479"/>
      <c r="D305" s="479"/>
      <c r="E305" s="479"/>
      <c r="F305" s="65"/>
      <c r="G305" s="479"/>
      <c r="H305" s="232"/>
      <c r="I305" s="479"/>
      <c r="J305" s="291" t="s">
        <v>3</v>
      </c>
      <c r="K305" s="479"/>
      <c r="L305" s="479"/>
    </row>
    <row r="306" spans="1:21" ht="18.75" customHeight="1" x14ac:dyDescent="0.2">
      <c r="A306" s="479"/>
      <c r="B306" s="479"/>
      <c r="C306" s="479"/>
      <c r="D306" s="479"/>
      <c r="E306" s="479"/>
      <c r="F306" s="65"/>
      <c r="G306" s="479"/>
      <c r="H306" s="232"/>
      <c r="I306" s="479"/>
      <c r="J306" s="291" t="s">
        <v>1142</v>
      </c>
      <c r="K306" s="479"/>
      <c r="L306" s="479"/>
    </row>
    <row r="307" spans="1:21" ht="18.75" customHeight="1" x14ac:dyDescent="0.2">
      <c r="A307" s="479"/>
      <c r="B307" s="479"/>
      <c r="C307" s="479"/>
      <c r="D307" s="479"/>
      <c r="E307" s="479"/>
      <c r="F307" s="65"/>
      <c r="G307" s="479"/>
      <c r="H307" s="232"/>
      <c r="I307" s="479"/>
      <c r="J307" s="293">
        <f>IFERROR(ROUND(E303*ROUND(H303*J303,3),),0)</f>
        <v>0</v>
      </c>
      <c r="K307" s="261" t="s">
        <v>93</v>
      </c>
      <c r="L307" s="479"/>
    </row>
    <row r="308" spans="1:21" ht="18.75" customHeight="1" thickBot="1" x14ac:dyDescent="0.25">
      <c r="A308" s="479"/>
      <c r="B308" s="479"/>
      <c r="C308" s="479"/>
      <c r="D308" s="479"/>
      <c r="E308" s="479"/>
      <c r="F308" s="65"/>
      <c r="G308" s="479"/>
      <c r="H308" s="232"/>
      <c r="I308" s="479"/>
      <c r="J308" s="65"/>
      <c r="K308" s="479"/>
      <c r="L308" s="479"/>
    </row>
    <row r="309" spans="1:21" ht="18.75" customHeight="1" thickBot="1" x14ac:dyDescent="0.25">
      <c r="A309" s="479"/>
      <c r="B309" s="479"/>
      <c r="C309" s="479"/>
      <c r="D309" s="479"/>
      <c r="E309" s="479"/>
      <c r="F309" s="65"/>
      <c r="G309" s="479"/>
      <c r="H309" s="941" t="s">
        <v>1473</v>
      </c>
      <c r="I309" s="942"/>
      <c r="J309" s="287">
        <f>J291+J294+J297+J300+J307</f>
        <v>0</v>
      </c>
      <c r="K309" s="261" t="s">
        <v>834</v>
      </c>
      <c r="L309" s="479" t="s">
        <v>88</v>
      </c>
    </row>
    <row r="310" spans="1:21" ht="18.75" customHeight="1" x14ac:dyDescent="0.2">
      <c r="A310" s="479"/>
      <c r="B310" s="479"/>
      <c r="C310" s="479"/>
      <c r="D310" s="479"/>
      <c r="E310" s="479"/>
      <c r="F310" s="65"/>
      <c r="G310" s="479"/>
      <c r="H310" s="66"/>
      <c r="I310" s="602"/>
      <c r="J310" s="74"/>
      <c r="K310" s="261"/>
      <c r="L310" s="479"/>
    </row>
    <row r="311" spans="1:21" ht="18.75" customHeight="1" x14ac:dyDescent="0.2">
      <c r="A311" s="943" t="s">
        <v>799</v>
      </c>
      <c r="B311" s="943"/>
      <c r="C311" s="944" t="s">
        <v>800</v>
      </c>
      <c r="D311" s="944"/>
      <c r="E311" s="944"/>
      <c r="F311" s="944"/>
      <c r="G311" s="944"/>
      <c r="H311" s="944"/>
      <c r="I311" s="944"/>
      <c r="J311" s="944"/>
      <c r="K311" s="261"/>
      <c r="L311" s="479"/>
    </row>
    <row r="312" spans="1:21" ht="18.75" customHeight="1" x14ac:dyDescent="0.2">
      <c r="A312" s="479"/>
      <c r="B312" s="607"/>
      <c r="C312" s="944"/>
      <c r="D312" s="944"/>
      <c r="E312" s="944"/>
      <c r="F312" s="944"/>
      <c r="G312" s="944"/>
      <c r="H312" s="944"/>
      <c r="I312" s="944"/>
      <c r="J312" s="944"/>
      <c r="K312" s="261"/>
      <c r="L312" s="479"/>
      <c r="M312" s="821"/>
      <c r="N312" s="821"/>
      <c r="O312" s="821"/>
      <c r="P312" s="821"/>
      <c r="Q312" s="821"/>
      <c r="R312" s="821"/>
      <c r="S312" s="821"/>
      <c r="T312" s="821"/>
      <c r="U312" s="821"/>
    </row>
    <row r="313" spans="1:21" ht="18.75" customHeight="1" x14ac:dyDescent="0.2">
      <c r="A313" s="943" t="s">
        <v>801</v>
      </c>
      <c r="B313" s="943"/>
      <c r="C313" s="944" t="s">
        <v>1362</v>
      </c>
      <c r="D313" s="944"/>
      <c r="E313" s="944"/>
      <c r="F313" s="944"/>
      <c r="G313" s="944"/>
      <c r="H313" s="944"/>
      <c r="I313" s="944"/>
      <c r="J313" s="944"/>
      <c r="K313" s="261"/>
      <c r="L313" s="479"/>
      <c r="M313" s="821"/>
      <c r="N313" s="821"/>
      <c r="O313" s="821"/>
      <c r="P313" s="821"/>
      <c r="Q313" s="821"/>
      <c r="R313" s="821"/>
      <c r="S313" s="821"/>
      <c r="T313" s="821"/>
      <c r="U313" s="821"/>
    </row>
    <row r="314" spans="1:21" ht="18.75" customHeight="1" x14ac:dyDescent="0.2">
      <c r="A314" s="479"/>
      <c r="B314" s="607"/>
      <c r="C314" s="944"/>
      <c r="D314" s="944"/>
      <c r="E314" s="944"/>
      <c r="F314" s="944"/>
      <c r="G314" s="944"/>
      <c r="H314" s="944"/>
      <c r="I314" s="944"/>
      <c r="J314" s="944"/>
      <c r="K314" s="261"/>
      <c r="L314" s="479"/>
      <c r="M314" s="821"/>
      <c r="N314" s="821"/>
      <c r="O314" s="821"/>
      <c r="P314" s="821"/>
      <c r="Q314" s="821"/>
      <c r="R314" s="821"/>
      <c r="S314" s="821"/>
      <c r="T314" s="821"/>
      <c r="U314" s="821"/>
    </row>
    <row r="315" spans="1:21" ht="18.75" customHeight="1" x14ac:dyDescent="0.2">
      <c r="A315" s="479"/>
      <c r="B315" s="607"/>
      <c r="C315" s="944"/>
      <c r="D315" s="944"/>
      <c r="E315" s="944"/>
      <c r="F315" s="944"/>
      <c r="G315" s="944"/>
      <c r="H315" s="944"/>
      <c r="I315" s="944"/>
      <c r="J315" s="944"/>
      <c r="K315" s="261"/>
      <c r="L315" s="479"/>
      <c r="M315" s="821"/>
      <c r="N315" s="821"/>
      <c r="O315" s="821"/>
      <c r="P315" s="821"/>
      <c r="Q315" s="821"/>
      <c r="R315" s="821"/>
      <c r="S315" s="821"/>
      <c r="T315" s="821"/>
      <c r="U315" s="821"/>
    </row>
    <row r="316" spans="1:21" ht="18.75" customHeight="1" x14ac:dyDescent="0.2">
      <c r="A316" s="479"/>
      <c r="B316" s="583"/>
      <c r="C316" s="583"/>
      <c r="D316" s="583"/>
      <c r="E316" s="583"/>
      <c r="F316" s="583"/>
      <c r="G316" s="583"/>
      <c r="H316" s="583"/>
      <c r="I316" s="583"/>
      <c r="J316" s="583"/>
      <c r="K316" s="261"/>
      <c r="L316" s="479"/>
      <c r="M316" s="821"/>
      <c r="N316" s="821"/>
      <c r="O316" s="821"/>
      <c r="P316" s="821"/>
      <c r="Q316" s="821"/>
      <c r="R316" s="821"/>
      <c r="S316" s="821"/>
      <c r="T316" s="821"/>
      <c r="U316" s="821"/>
    </row>
    <row r="317" spans="1:21" ht="18.75" customHeight="1" thickBot="1" x14ac:dyDescent="0.25">
      <c r="A317" s="479">
        <f>A289+1</f>
        <v>22</v>
      </c>
      <c r="B317" s="479" t="s">
        <v>802</v>
      </c>
      <c r="C317" s="479"/>
      <c r="D317" s="479"/>
      <c r="E317" s="479"/>
      <c r="F317" s="65"/>
      <c r="G317" s="479"/>
      <c r="H317" s="66"/>
      <c r="I317" s="602"/>
      <c r="J317" s="74"/>
      <c r="K317" s="261"/>
      <c r="L317" s="479"/>
    </row>
    <row r="318" spans="1:21" ht="18.75" customHeight="1" thickBot="1" x14ac:dyDescent="0.25">
      <c r="A318" s="479"/>
      <c r="B318" s="944" t="s">
        <v>1474</v>
      </c>
      <c r="C318" s="947"/>
      <c r="D318" s="947"/>
      <c r="E318" s="947"/>
      <c r="F318" s="284"/>
      <c r="G318" s="602" t="s">
        <v>88</v>
      </c>
      <c r="H318" s="285">
        <v>0.95</v>
      </c>
      <c r="I318" s="602" t="s">
        <v>91</v>
      </c>
      <c r="J318" s="145">
        <f>ROUND(F318*H318,0)</f>
        <v>0</v>
      </c>
      <c r="K318" s="261" t="s">
        <v>836</v>
      </c>
      <c r="L318" s="479" t="s">
        <v>88</v>
      </c>
    </row>
    <row r="319" spans="1:21" ht="18.649999999999999" customHeight="1" x14ac:dyDescent="0.2">
      <c r="A319" s="479"/>
      <c r="B319" s="947"/>
      <c r="C319" s="947"/>
      <c r="D319" s="947"/>
      <c r="E319" s="947"/>
      <c r="F319" s="65"/>
      <c r="G319" s="479"/>
      <c r="H319" s="66"/>
      <c r="I319" s="479"/>
      <c r="J319" s="74" t="s">
        <v>151</v>
      </c>
    </row>
    <row r="320" spans="1:21" ht="60" customHeight="1" x14ac:dyDescent="0.2">
      <c r="A320" s="943" t="s">
        <v>219</v>
      </c>
      <c r="B320" s="943"/>
      <c r="C320" s="944" t="s">
        <v>1363</v>
      </c>
      <c r="D320" s="944"/>
      <c r="E320" s="944"/>
      <c r="F320" s="944"/>
      <c r="G320" s="944"/>
      <c r="H320" s="944"/>
      <c r="I320" s="944"/>
      <c r="J320" s="944"/>
    </row>
    <row r="321" spans="1:14" s="479" customFormat="1" ht="15" customHeight="1" x14ac:dyDescent="0.2">
      <c r="B321" s="261"/>
      <c r="C321" s="261"/>
      <c r="D321" s="261"/>
      <c r="E321" s="261"/>
      <c r="F321" s="10"/>
      <c r="G321" s="261"/>
      <c r="H321" s="598"/>
      <c r="I321" s="598"/>
      <c r="J321" s="11"/>
      <c r="K321" s="261"/>
      <c r="N321" s="36"/>
    </row>
    <row r="322" spans="1:14" ht="18.75" customHeight="1" x14ac:dyDescent="0.2">
      <c r="A322" s="6">
        <v>23</v>
      </c>
      <c r="B322" s="479" t="s">
        <v>1174</v>
      </c>
      <c r="M322" s="478"/>
      <c r="N322" s="50"/>
    </row>
    <row r="323" spans="1:14" ht="11.25" customHeight="1" x14ac:dyDescent="0.2">
      <c r="A323" s="480"/>
      <c r="M323" s="478"/>
      <c r="N323" s="50"/>
    </row>
    <row r="324" spans="1:14" ht="18.75" customHeight="1" x14ac:dyDescent="0.2">
      <c r="A324" s="480"/>
      <c r="B324" s="804" t="s">
        <v>235</v>
      </c>
      <c r="C324" s="805"/>
      <c r="D324" s="804" t="s">
        <v>106</v>
      </c>
      <c r="E324" s="805"/>
      <c r="F324" s="275" t="s">
        <v>234</v>
      </c>
      <c r="G324" s="593"/>
      <c r="H324" s="593" t="s">
        <v>104</v>
      </c>
      <c r="I324" s="593"/>
      <c r="J324" s="275" t="s">
        <v>3</v>
      </c>
      <c r="K324" s="261"/>
      <c r="M324" s="478"/>
      <c r="N324" s="50"/>
    </row>
    <row r="325" spans="1:14" ht="15" customHeight="1" x14ac:dyDescent="0.2">
      <c r="A325" s="480"/>
      <c r="B325" s="28"/>
      <c r="C325" s="591"/>
      <c r="D325" s="26"/>
      <c r="E325" s="592"/>
      <c r="F325" s="24"/>
      <c r="G325" s="595"/>
      <c r="H325" s="595"/>
      <c r="I325" s="595"/>
      <c r="J325" s="21" t="s">
        <v>103</v>
      </c>
      <c r="K325" s="261"/>
      <c r="M325" s="478"/>
      <c r="N325" s="50"/>
    </row>
    <row r="326" spans="1:14" ht="15" customHeight="1" x14ac:dyDescent="0.2">
      <c r="A326" s="480"/>
      <c r="B326" s="584">
        <v>1</v>
      </c>
      <c r="C326" s="268" t="s">
        <v>1109</v>
      </c>
      <c r="D326" s="794"/>
      <c r="E326" s="795"/>
      <c r="F326" s="269"/>
      <c r="G326" s="589" t="s">
        <v>88</v>
      </c>
      <c r="H326" s="297">
        <v>0.3</v>
      </c>
      <c r="I326" s="589" t="s">
        <v>91</v>
      </c>
      <c r="J326" s="270">
        <f>ROUND(F326*H326,0)</f>
        <v>0</v>
      </c>
      <c r="K326" s="261" t="s">
        <v>101</v>
      </c>
    </row>
    <row r="327" spans="1:14" ht="15" customHeight="1" x14ac:dyDescent="0.2">
      <c r="A327" s="480"/>
      <c r="B327" s="584">
        <f t="shared" ref="B327:B328" si="19">B326+1</f>
        <v>2</v>
      </c>
      <c r="C327" s="268" t="s">
        <v>1193</v>
      </c>
      <c r="D327" s="794"/>
      <c r="E327" s="795"/>
      <c r="F327" s="269"/>
      <c r="G327" s="589" t="s">
        <v>88</v>
      </c>
      <c r="H327" s="297">
        <v>0.3</v>
      </c>
      <c r="I327" s="589" t="s">
        <v>91</v>
      </c>
      <c r="J327" s="270">
        <f>ROUND(F327*H327,0)</f>
        <v>0</v>
      </c>
      <c r="K327" s="261" t="s">
        <v>99</v>
      </c>
    </row>
    <row r="328" spans="1:14" ht="15" customHeight="1" thickBot="1" x14ac:dyDescent="0.25">
      <c r="A328" s="480"/>
      <c r="B328" s="584">
        <f t="shared" si="19"/>
        <v>3</v>
      </c>
      <c r="C328" s="268" t="s">
        <v>1357</v>
      </c>
      <c r="D328" s="794"/>
      <c r="E328" s="795"/>
      <c r="F328" s="269"/>
      <c r="G328" s="589" t="s">
        <v>88</v>
      </c>
      <c r="H328" s="297">
        <v>0.3</v>
      </c>
      <c r="I328" s="589" t="s">
        <v>91</v>
      </c>
      <c r="J328" s="270">
        <f>ROUND(F328*H328,0)</f>
        <v>0</v>
      </c>
      <c r="K328" s="261" t="s">
        <v>97</v>
      </c>
    </row>
    <row r="329" spans="1:14" ht="15" customHeight="1" x14ac:dyDescent="0.2">
      <c r="A329" s="479"/>
      <c r="B329" s="12"/>
      <c r="C329" s="13"/>
      <c r="D329" s="12"/>
      <c r="E329" s="12"/>
      <c r="F329" s="67"/>
      <c r="G329" s="598"/>
      <c r="H329" s="800" t="s">
        <v>700</v>
      </c>
      <c r="I329" s="801"/>
      <c r="J329" s="63"/>
    </row>
    <row r="330" spans="1:14" ht="15" customHeight="1" thickBot="1" x14ac:dyDescent="0.25">
      <c r="A330" s="479"/>
      <c r="B330" s="261"/>
      <c r="C330" s="261"/>
      <c r="D330" s="261"/>
      <c r="E330" s="261"/>
      <c r="F330" s="10"/>
      <c r="G330" s="261"/>
      <c r="H330" s="802" t="s">
        <v>89</v>
      </c>
      <c r="I330" s="803"/>
      <c r="J330" s="8">
        <f>SUM(J326:J328)</f>
        <v>0</v>
      </c>
      <c r="K330" s="261" t="s">
        <v>837</v>
      </c>
      <c r="L330" s="479" t="s">
        <v>88</v>
      </c>
      <c r="M330" s="478"/>
    </row>
    <row r="331" spans="1:14" s="479" customFormat="1" ht="15" customHeight="1" x14ac:dyDescent="0.2">
      <c r="B331" s="261"/>
      <c r="C331" s="261"/>
      <c r="D331" s="261"/>
      <c r="E331" s="261"/>
      <c r="F331" s="10"/>
      <c r="G331" s="261"/>
      <c r="H331" s="598"/>
      <c r="I331" s="598"/>
      <c r="J331" s="11"/>
      <c r="K331" s="261"/>
      <c r="M331" s="36"/>
    </row>
    <row r="332" spans="1:14" ht="18.75" customHeight="1" x14ac:dyDescent="0.2">
      <c r="A332" s="6">
        <v>24</v>
      </c>
      <c r="B332" s="479" t="s">
        <v>1175</v>
      </c>
    </row>
    <row r="333" spans="1:14" ht="18.649999999999999" customHeight="1" x14ac:dyDescent="0.2">
      <c r="A333" s="480"/>
      <c r="B333" s="479" t="s">
        <v>1176</v>
      </c>
    </row>
    <row r="334" spans="1:14" ht="18.75" customHeight="1" x14ac:dyDescent="0.2">
      <c r="A334" s="480"/>
      <c r="B334" s="804" t="s">
        <v>235</v>
      </c>
      <c r="C334" s="805"/>
      <c r="D334" s="804" t="s">
        <v>106</v>
      </c>
      <c r="E334" s="805"/>
      <c r="F334" s="275" t="s">
        <v>234</v>
      </c>
      <c r="G334" s="593"/>
      <c r="H334" s="593" t="s">
        <v>104</v>
      </c>
      <c r="I334" s="593"/>
      <c r="J334" s="275" t="s">
        <v>3</v>
      </c>
      <c r="K334" s="261"/>
    </row>
    <row r="335" spans="1:14" ht="15" customHeight="1" x14ac:dyDescent="0.2">
      <c r="A335" s="480"/>
      <c r="B335" s="28"/>
      <c r="C335" s="591"/>
      <c r="D335" s="26"/>
      <c r="E335" s="592"/>
      <c r="F335" s="24"/>
      <c r="G335" s="595"/>
      <c r="H335" s="595"/>
      <c r="I335" s="595"/>
      <c r="J335" s="21" t="s">
        <v>103</v>
      </c>
      <c r="K335" s="261"/>
    </row>
    <row r="336" spans="1:14" ht="15" customHeight="1" x14ac:dyDescent="0.2">
      <c r="A336" s="480"/>
      <c r="B336" s="584">
        <v>1</v>
      </c>
      <c r="C336" s="268" t="s">
        <v>1109</v>
      </c>
      <c r="D336" s="794"/>
      <c r="E336" s="795"/>
      <c r="F336" s="269"/>
      <c r="G336" s="589" t="s">
        <v>88</v>
      </c>
      <c r="H336" s="297">
        <v>0.3</v>
      </c>
      <c r="I336" s="589" t="s">
        <v>91</v>
      </c>
      <c r="J336" s="270">
        <f t="shared" ref="J336" si="20">ROUND(F336*H336,0)</f>
        <v>0</v>
      </c>
      <c r="K336" s="261" t="s">
        <v>101</v>
      </c>
      <c r="L336" s="50"/>
      <c r="M336" s="478"/>
    </row>
    <row r="337" spans="1:13" ht="15" customHeight="1" x14ac:dyDescent="0.2">
      <c r="A337" s="480"/>
      <c r="B337" s="584">
        <f t="shared" ref="B337:B338" si="21">B336+1</f>
        <v>2</v>
      </c>
      <c r="C337" s="268" t="s">
        <v>1193</v>
      </c>
      <c r="D337" s="794"/>
      <c r="E337" s="795"/>
      <c r="F337" s="269"/>
      <c r="G337" s="589" t="s">
        <v>88</v>
      </c>
      <c r="H337" s="297">
        <v>0.3</v>
      </c>
      <c r="I337" s="589" t="s">
        <v>91</v>
      </c>
      <c r="J337" s="270">
        <f>ROUND(F337*H337,0)</f>
        <v>0</v>
      </c>
      <c r="K337" s="261" t="s">
        <v>99</v>
      </c>
      <c r="L337" s="50"/>
      <c r="M337" s="478"/>
    </row>
    <row r="338" spans="1:13" ht="15" customHeight="1" thickBot="1" x14ac:dyDescent="0.25">
      <c r="A338" s="480"/>
      <c r="B338" s="584">
        <f t="shared" si="21"/>
        <v>3</v>
      </c>
      <c r="C338" s="268" t="s">
        <v>1357</v>
      </c>
      <c r="D338" s="794"/>
      <c r="E338" s="795"/>
      <c r="F338" s="269"/>
      <c r="G338" s="589" t="s">
        <v>88</v>
      </c>
      <c r="H338" s="297">
        <v>0.3</v>
      </c>
      <c r="I338" s="589" t="s">
        <v>91</v>
      </c>
      <c r="J338" s="270">
        <f>ROUND(F338*H338,0)</f>
        <v>0</v>
      </c>
      <c r="K338" s="261" t="s">
        <v>97</v>
      </c>
      <c r="L338" s="50"/>
      <c r="M338" s="478"/>
    </row>
    <row r="339" spans="1:13" ht="15" customHeight="1" x14ac:dyDescent="0.2">
      <c r="A339" s="479"/>
      <c r="B339" s="12"/>
      <c r="C339" s="13"/>
      <c r="D339" s="12"/>
      <c r="E339" s="12"/>
      <c r="F339" s="67"/>
      <c r="G339" s="598"/>
      <c r="H339" s="800" t="s">
        <v>700</v>
      </c>
      <c r="I339" s="801"/>
      <c r="J339" s="63"/>
      <c r="L339" s="50"/>
      <c r="M339" s="478"/>
    </row>
    <row r="340" spans="1:13" ht="15" customHeight="1" thickBot="1" x14ac:dyDescent="0.25">
      <c r="A340" s="479"/>
      <c r="B340" s="261"/>
      <c r="C340" s="261"/>
      <c r="D340" s="261"/>
      <c r="E340" s="261"/>
      <c r="F340" s="10"/>
      <c r="G340" s="261"/>
      <c r="H340" s="802" t="s">
        <v>89</v>
      </c>
      <c r="I340" s="803"/>
      <c r="J340" s="8">
        <f>SUM(J336:J338)</f>
        <v>0</v>
      </c>
      <c r="K340" s="261" t="s">
        <v>838</v>
      </c>
      <c r="L340" s="479" t="s">
        <v>88</v>
      </c>
      <c r="M340" s="478"/>
    </row>
    <row r="341" spans="1:13" s="479" customFormat="1" ht="15" customHeight="1" x14ac:dyDescent="0.2">
      <c r="B341" s="261"/>
      <c r="C341" s="261"/>
      <c r="D341" s="261"/>
      <c r="E341" s="261"/>
      <c r="F341" s="10"/>
      <c r="G341" s="261"/>
      <c r="H341" s="598"/>
      <c r="I341" s="598"/>
      <c r="J341" s="11"/>
      <c r="K341" s="261"/>
      <c r="M341" s="36"/>
    </row>
    <row r="342" spans="1:13" ht="18.75" customHeight="1" thickBot="1" x14ac:dyDescent="0.25"/>
    <row r="343" spans="1:13" ht="18.75" customHeight="1" x14ac:dyDescent="0.2">
      <c r="A343" s="479"/>
      <c r="B343" s="261"/>
      <c r="C343" s="261"/>
      <c r="D343" s="261"/>
      <c r="E343" s="261"/>
      <c r="F343" s="10"/>
      <c r="G343" s="39"/>
      <c r="H343" s="796" t="s">
        <v>1177</v>
      </c>
      <c r="I343" s="797"/>
      <c r="J343" s="9"/>
    </row>
    <row r="344" spans="1:13" ht="18.75" customHeight="1" thickBot="1" x14ac:dyDescent="0.25">
      <c r="H344" s="798" t="s">
        <v>247</v>
      </c>
      <c r="I344" s="799"/>
      <c r="J344" s="8">
        <f>SUMIF(L8:L340,"*",J8:J340)</f>
        <v>0</v>
      </c>
      <c r="K344" s="478" t="s">
        <v>709</v>
      </c>
    </row>
  </sheetData>
  <mergeCells count="259">
    <mergeCell ref="H339:I339"/>
    <mergeCell ref="H340:I340"/>
    <mergeCell ref="H343:I343"/>
    <mergeCell ref="H344:I344"/>
    <mergeCell ref="H330:I330"/>
    <mergeCell ref="B334:C334"/>
    <mergeCell ref="D334:E334"/>
    <mergeCell ref="D336:E336"/>
    <mergeCell ref="D337:E337"/>
    <mergeCell ref="D338:E338"/>
    <mergeCell ref="B324:C324"/>
    <mergeCell ref="D324:E324"/>
    <mergeCell ref="D326:E326"/>
    <mergeCell ref="D327:E327"/>
    <mergeCell ref="D328:E328"/>
    <mergeCell ref="H329:I329"/>
    <mergeCell ref="M312:U316"/>
    <mergeCell ref="A313:B313"/>
    <mergeCell ref="C313:J315"/>
    <mergeCell ref="B318:E319"/>
    <mergeCell ref="A320:B320"/>
    <mergeCell ref="C320:J320"/>
    <mergeCell ref="E301:F302"/>
    <mergeCell ref="B303:C303"/>
    <mergeCell ref="E303:F303"/>
    <mergeCell ref="H309:I309"/>
    <mergeCell ref="A311:B311"/>
    <mergeCell ref="C311:J312"/>
    <mergeCell ref="B297:C297"/>
    <mergeCell ref="E297:F297"/>
    <mergeCell ref="E298:F299"/>
    <mergeCell ref="H298:H299"/>
    <mergeCell ref="B300:C300"/>
    <mergeCell ref="E300:F300"/>
    <mergeCell ref="E292:F293"/>
    <mergeCell ref="H292:H293"/>
    <mergeCell ref="B294:C294"/>
    <mergeCell ref="E294:F294"/>
    <mergeCell ref="E295:F296"/>
    <mergeCell ref="H295:H296"/>
    <mergeCell ref="D285:E285"/>
    <mergeCell ref="H286:I286"/>
    <mergeCell ref="H287:I287"/>
    <mergeCell ref="E289:F290"/>
    <mergeCell ref="H289:H290"/>
    <mergeCell ref="B291:C291"/>
    <mergeCell ref="E291:F291"/>
    <mergeCell ref="B279:C279"/>
    <mergeCell ref="D279:E279"/>
    <mergeCell ref="D281:E281"/>
    <mergeCell ref="D282:E282"/>
    <mergeCell ref="D283:E283"/>
    <mergeCell ref="D284:E284"/>
    <mergeCell ref="D269:E269"/>
    <mergeCell ref="D270:E270"/>
    <mergeCell ref="D271:E271"/>
    <mergeCell ref="B272:C272"/>
    <mergeCell ref="D272:E272"/>
    <mergeCell ref="B273:C275"/>
    <mergeCell ref="D273:E275"/>
    <mergeCell ref="D258:E258"/>
    <mergeCell ref="B259:C259"/>
    <mergeCell ref="D259:E259"/>
    <mergeCell ref="B260:C262"/>
    <mergeCell ref="D260:E262"/>
    <mergeCell ref="B267:C267"/>
    <mergeCell ref="D267:E267"/>
    <mergeCell ref="D248:E248"/>
    <mergeCell ref="H249:I249"/>
    <mergeCell ref="B254:C254"/>
    <mergeCell ref="D254:E254"/>
    <mergeCell ref="D256:E256"/>
    <mergeCell ref="D257:E257"/>
    <mergeCell ref="D239:E239"/>
    <mergeCell ref="D240:E240"/>
    <mergeCell ref="H241:I241"/>
    <mergeCell ref="H242:I242"/>
    <mergeCell ref="B246:C246"/>
    <mergeCell ref="D246:E246"/>
    <mergeCell ref="H230:I230"/>
    <mergeCell ref="H231:I231"/>
    <mergeCell ref="B235:C235"/>
    <mergeCell ref="D235:E235"/>
    <mergeCell ref="D237:E237"/>
    <mergeCell ref="D238:E238"/>
    <mergeCell ref="H221:I221"/>
    <mergeCell ref="H222:I222"/>
    <mergeCell ref="B226:C226"/>
    <mergeCell ref="D226:E226"/>
    <mergeCell ref="D228:E228"/>
    <mergeCell ref="D229:E229"/>
    <mergeCell ref="D215:E215"/>
    <mergeCell ref="D216:E216"/>
    <mergeCell ref="D217:E217"/>
    <mergeCell ref="D218:E218"/>
    <mergeCell ref="D219:E219"/>
    <mergeCell ref="D220:E220"/>
    <mergeCell ref="D206:E206"/>
    <mergeCell ref="H207:I207"/>
    <mergeCell ref="H208:I208"/>
    <mergeCell ref="B212:C212"/>
    <mergeCell ref="D212:E212"/>
    <mergeCell ref="D214:E214"/>
    <mergeCell ref="H197:I197"/>
    <mergeCell ref="H198:I198"/>
    <mergeCell ref="B202:C202"/>
    <mergeCell ref="D202:E202"/>
    <mergeCell ref="D204:E204"/>
    <mergeCell ref="D205:E205"/>
    <mergeCell ref="D191:E191"/>
    <mergeCell ref="D192:E192"/>
    <mergeCell ref="D193:E193"/>
    <mergeCell ref="D194:E194"/>
    <mergeCell ref="D195:E195"/>
    <mergeCell ref="D196:E196"/>
    <mergeCell ref="D175:E175"/>
    <mergeCell ref="D176:E176"/>
    <mergeCell ref="H177:I177"/>
    <mergeCell ref="H178:I178"/>
    <mergeCell ref="B189:C189"/>
    <mergeCell ref="D189:E189"/>
    <mergeCell ref="H166:I166"/>
    <mergeCell ref="H167:I167"/>
    <mergeCell ref="B171:C171"/>
    <mergeCell ref="D171:E171"/>
    <mergeCell ref="D173:E173"/>
    <mergeCell ref="D174:E174"/>
    <mergeCell ref="H157:I157"/>
    <mergeCell ref="H158:I158"/>
    <mergeCell ref="B162:C162"/>
    <mergeCell ref="D162:E162"/>
    <mergeCell ref="D164:E164"/>
    <mergeCell ref="D165:E165"/>
    <mergeCell ref="H148:I148"/>
    <mergeCell ref="B152:C152"/>
    <mergeCell ref="D152:E152"/>
    <mergeCell ref="D154:E154"/>
    <mergeCell ref="D155:E155"/>
    <mergeCell ref="D156:E156"/>
    <mergeCell ref="D142:E142"/>
    <mergeCell ref="D143:E143"/>
    <mergeCell ref="D144:E144"/>
    <mergeCell ref="D145:E145"/>
    <mergeCell ref="D146:E146"/>
    <mergeCell ref="H147:I147"/>
    <mergeCell ref="D136:E136"/>
    <mergeCell ref="D137:E137"/>
    <mergeCell ref="D138:E138"/>
    <mergeCell ref="D139:E139"/>
    <mergeCell ref="D140:E140"/>
    <mergeCell ref="D141:E141"/>
    <mergeCell ref="D121:E121"/>
    <mergeCell ref="H122:I122"/>
    <mergeCell ref="H123:I123"/>
    <mergeCell ref="B127:E129"/>
    <mergeCell ref="B134:C134"/>
    <mergeCell ref="D134:E134"/>
    <mergeCell ref="D115:E115"/>
    <mergeCell ref="D116:E116"/>
    <mergeCell ref="D117:E117"/>
    <mergeCell ref="D118:E118"/>
    <mergeCell ref="D119:E119"/>
    <mergeCell ref="D120:E120"/>
    <mergeCell ref="D106:E106"/>
    <mergeCell ref="H107:I107"/>
    <mergeCell ref="H108:I108"/>
    <mergeCell ref="B112:C112"/>
    <mergeCell ref="D112:E112"/>
    <mergeCell ref="D114:E114"/>
    <mergeCell ref="H97:I97"/>
    <mergeCell ref="B101:C101"/>
    <mergeCell ref="D101:E101"/>
    <mergeCell ref="D103:E103"/>
    <mergeCell ref="D104:E104"/>
    <mergeCell ref="D105:E105"/>
    <mergeCell ref="D91:E91"/>
    <mergeCell ref="D92:E92"/>
    <mergeCell ref="D93:E93"/>
    <mergeCell ref="D94:E94"/>
    <mergeCell ref="D95:E95"/>
    <mergeCell ref="H96:I96"/>
    <mergeCell ref="D85:E85"/>
    <mergeCell ref="D86:E86"/>
    <mergeCell ref="D87:E87"/>
    <mergeCell ref="D88:E88"/>
    <mergeCell ref="D89:E89"/>
    <mergeCell ref="D90:E90"/>
    <mergeCell ref="D79:E79"/>
    <mergeCell ref="D80:E80"/>
    <mergeCell ref="D81:E81"/>
    <mergeCell ref="D82:E82"/>
    <mergeCell ref="D83:E83"/>
    <mergeCell ref="D84:E84"/>
    <mergeCell ref="D73:E73"/>
    <mergeCell ref="D74:E74"/>
    <mergeCell ref="D75:E75"/>
    <mergeCell ref="D76:E76"/>
    <mergeCell ref="D77:E77"/>
    <mergeCell ref="D78:E78"/>
    <mergeCell ref="D67:E67"/>
    <mergeCell ref="D68:E68"/>
    <mergeCell ref="D69:E69"/>
    <mergeCell ref="D70:E70"/>
    <mergeCell ref="D71:E71"/>
    <mergeCell ref="D72:E72"/>
    <mergeCell ref="H58:I58"/>
    <mergeCell ref="H59:I59"/>
    <mergeCell ref="B63:C63"/>
    <mergeCell ref="D63:E63"/>
    <mergeCell ref="D65:E65"/>
    <mergeCell ref="D66:E66"/>
    <mergeCell ref="D52:E52"/>
    <mergeCell ref="D53:E53"/>
    <mergeCell ref="D54:E54"/>
    <mergeCell ref="D55:E55"/>
    <mergeCell ref="D56:E56"/>
    <mergeCell ref="D57:E57"/>
    <mergeCell ref="D46:E46"/>
    <mergeCell ref="D47:E47"/>
    <mergeCell ref="D48:E48"/>
    <mergeCell ref="D49:E49"/>
    <mergeCell ref="D50:E50"/>
    <mergeCell ref="D51:E51"/>
    <mergeCell ref="B40:C40"/>
    <mergeCell ref="D40:E40"/>
    <mergeCell ref="D42:E42"/>
    <mergeCell ref="D43:E43"/>
    <mergeCell ref="D44:E44"/>
    <mergeCell ref="D45:E45"/>
    <mergeCell ref="D30:E30"/>
    <mergeCell ref="D31:E31"/>
    <mergeCell ref="D32:E32"/>
    <mergeCell ref="D33:E33"/>
    <mergeCell ref="H34:I34"/>
    <mergeCell ref="H35:I35"/>
    <mergeCell ref="D24:E24"/>
    <mergeCell ref="D25:E25"/>
    <mergeCell ref="D26:E26"/>
    <mergeCell ref="D27:E27"/>
    <mergeCell ref="D28:E28"/>
    <mergeCell ref="D29:E29"/>
    <mergeCell ref="D18:E18"/>
    <mergeCell ref="D19:E19"/>
    <mergeCell ref="D20:E20"/>
    <mergeCell ref="D21:E21"/>
    <mergeCell ref="D22:E22"/>
    <mergeCell ref="D23:E23"/>
    <mergeCell ref="H8:I8"/>
    <mergeCell ref="B13:C13"/>
    <mergeCell ref="D13:E13"/>
    <mergeCell ref="D15:E15"/>
    <mergeCell ref="D16:E16"/>
    <mergeCell ref="D17:E17"/>
    <mergeCell ref="A1:B1"/>
    <mergeCell ref="C1:E1"/>
    <mergeCell ref="I1:K1"/>
    <mergeCell ref="B5:C5"/>
    <mergeCell ref="D5:E5"/>
    <mergeCell ref="D7:E7"/>
  </mergeCells>
  <phoneticPr fontId="2"/>
  <pageMargins left="0.98425196850393704" right="0.59055118110236227" top="0.9055118110236221" bottom="0.59055118110236227" header="0" footer="0"/>
  <pageSetup paperSize="9" scale="79" orientation="portrait" r:id="rId1"/>
  <headerFooter alignWithMargins="0"/>
  <rowBreaks count="4" manualBreakCount="4">
    <brk id="59" max="10" man="1"/>
    <brk id="123" max="10" man="1"/>
    <brk id="185" max="10" man="1"/>
    <brk id="242"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N623"/>
  <sheetViews>
    <sheetView showGridLines="0" view="pageBreakPreview" zoomScaleNormal="80" zoomScaleSheetLayoutView="100" workbookViewId="0">
      <pane ySplit="2" topLeftCell="A3" activePane="bottomLeft" state="frozen"/>
      <selection activeCell="A3" sqref="A3"/>
      <selection pane="bottomLeft" sqref="A1:B1"/>
    </sheetView>
  </sheetViews>
  <sheetFormatPr defaultColWidth="9" defaultRowHeight="18.75" customHeight="1" x14ac:dyDescent="0.2"/>
  <cols>
    <col min="1" max="1" width="3.90625" style="478" customWidth="1"/>
    <col min="2" max="2" width="5.36328125" style="478" customWidth="1"/>
    <col min="3" max="3" width="8.08984375" style="478" customWidth="1"/>
    <col min="4" max="4" width="3" style="478" bestFit="1" customWidth="1"/>
    <col min="5" max="5" width="12" style="478" customWidth="1"/>
    <col min="6" max="6" width="13.6328125" style="60" customWidth="1"/>
    <col min="7" max="7" width="2.08984375" style="478" bestFit="1" customWidth="1"/>
    <col min="8" max="8" width="11.90625" style="61" customWidth="1"/>
    <col min="9" max="9" width="2.08984375" style="478" bestFit="1" customWidth="1"/>
    <col min="10" max="10" width="13.6328125" style="60" customWidth="1"/>
    <col min="11" max="11" width="5.453125" style="478" customWidth="1"/>
    <col min="12" max="16384" width="9" style="478"/>
  </cols>
  <sheetData>
    <row r="1" spans="1:13" ht="18.75" customHeight="1" x14ac:dyDescent="0.2">
      <c r="A1" s="815" t="s">
        <v>140</v>
      </c>
      <c r="B1" s="816"/>
      <c r="C1" s="815" t="s">
        <v>288</v>
      </c>
      <c r="D1" s="817"/>
      <c r="E1" s="816"/>
      <c r="H1" s="79" t="s">
        <v>0</v>
      </c>
      <c r="I1" s="923">
        <f>総括表!H4</f>
        <v>0</v>
      </c>
      <c r="J1" s="923"/>
      <c r="K1" s="923"/>
    </row>
    <row r="2" spans="1:13" ht="18.75" customHeight="1" x14ac:dyDescent="0.2">
      <c r="J2" s="78"/>
    </row>
    <row r="3" spans="1:13" ht="18.75" customHeight="1" x14ac:dyDescent="0.2">
      <c r="J3" s="78"/>
    </row>
    <row r="4" spans="1:13" ht="18.75" customHeight="1" x14ac:dyDescent="0.2">
      <c r="A4" s="6" t="s">
        <v>1</v>
      </c>
      <c r="B4" s="479" t="s">
        <v>287</v>
      </c>
    </row>
    <row r="5" spans="1:13" ht="15" customHeight="1" x14ac:dyDescent="0.2">
      <c r="A5" s="480"/>
      <c r="B5" s="948" t="s">
        <v>1475</v>
      </c>
      <c r="C5" s="948"/>
      <c r="D5" s="948"/>
      <c r="E5" s="948"/>
    </row>
    <row r="6" spans="1:13" s="479" customFormat="1" ht="15" customHeight="1" thickBot="1" x14ac:dyDescent="0.25">
      <c r="A6" s="6"/>
      <c r="B6" s="948"/>
      <c r="C6" s="948"/>
      <c r="D6" s="948"/>
      <c r="E6" s="948"/>
      <c r="F6" s="65"/>
      <c r="H6" s="66" t="s">
        <v>152</v>
      </c>
      <c r="J6" s="65"/>
    </row>
    <row r="7" spans="1:13" s="479" customFormat="1" ht="18.75" customHeight="1" thickBot="1" x14ac:dyDescent="0.25">
      <c r="A7" s="6"/>
      <c r="B7" s="948"/>
      <c r="C7" s="948"/>
      <c r="D7" s="948"/>
      <c r="E7" s="948"/>
      <c r="F7" s="508"/>
      <c r="G7" s="602" t="s">
        <v>88</v>
      </c>
      <c r="H7" s="280">
        <v>0.5</v>
      </c>
      <c r="I7" s="602" t="s">
        <v>91</v>
      </c>
      <c r="J7" s="75">
        <f>ROUND(F7*H7,0)</f>
        <v>0</v>
      </c>
      <c r="K7" s="261" t="s">
        <v>520</v>
      </c>
      <c r="L7" s="479" t="s">
        <v>88</v>
      </c>
    </row>
    <row r="8" spans="1:13" s="479" customFormat="1" ht="12" customHeight="1" x14ac:dyDescent="0.2">
      <c r="A8" s="6"/>
      <c r="B8" s="607"/>
      <c r="C8" s="607"/>
      <c r="D8" s="607"/>
      <c r="E8" s="607"/>
      <c r="F8" s="212"/>
      <c r="G8" s="602"/>
      <c r="H8" s="213"/>
      <c r="I8" s="602"/>
      <c r="J8" s="74" t="s">
        <v>151</v>
      </c>
      <c r="K8" s="261"/>
    </row>
    <row r="9" spans="1:13" ht="12" customHeight="1" x14ac:dyDescent="0.2">
      <c r="A9" s="480"/>
    </row>
    <row r="10" spans="1:13" ht="18.75" customHeight="1" x14ac:dyDescent="0.2">
      <c r="A10" s="6" t="s">
        <v>12</v>
      </c>
      <c r="B10" s="479" t="s">
        <v>1476</v>
      </c>
    </row>
    <row r="11" spans="1:13" ht="11.25" customHeight="1" x14ac:dyDescent="0.2">
      <c r="A11" s="480"/>
    </row>
    <row r="12" spans="1:13" ht="18.75" customHeight="1" x14ac:dyDescent="0.2">
      <c r="A12" s="480"/>
      <c r="B12" s="804" t="s">
        <v>107</v>
      </c>
      <c r="C12" s="805"/>
      <c r="D12" s="804" t="s">
        <v>106</v>
      </c>
      <c r="E12" s="805"/>
      <c r="F12" s="289" t="s">
        <v>105</v>
      </c>
      <c r="G12" s="593"/>
      <c r="H12" s="279" t="s">
        <v>104</v>
      </c>
      <c r="I12" s="593"/>
      <c r="J12" s="289" t="s">
        <v>3</v>
      </c>
      <c r="K12" s="261"/>
    </row>
    <row r="13" spans="1:13" ht="15" customHeight="1" x14ac:dyDescent="0.2">
      <c r="A13" s="480"/>
      <c r="B13" s="28"/>
      <c r="C13" s="591"/>
      <c r="D13" s="26"/>
      <c r="E13" s="592"/>
      <c r="F13" s="72"/>
      <c r="G13" s="595"/>
      <c r="H13" s="71"/>
      <c r="I13" s="595"/>
      <c r="J13" s="70" t="s">
        <v>103</v>
      </c>
      <c r="K13" s="261"/>
    </row>
    <row r="14" spans="1:13" s="479" customFormat="1" ht="15" customHeight="1" x14ac:dyDescent="0.2">
      <c r="B14" s="585">
        <v>1</v>
      </c>
      <c r="C14" s="266" t="s">
        <v>122</v>
      </c>
      <c r="D14" s="794"/>
      <c r="E14" s="795"/>
      <c r="F14" s="508"/>
      <c r="G14" s="589" t="s">
        <v>88</v>
      </c>
      <c r="H14" s="652">
        <v>0.20899999999999999</v>
      </c>
      <c r="I14" s="589" t="s">
        <v>91</v>
      </c>
      <c r="J14" s="512">
        <f t="shared" ref="J14:J37" si="0">ROUND(F14*H14,0)</f>
        <v>0</v>
      </c>
      <c r="K14" s="261" t="s">
        <v>101</v>
      </c>
      <c r="M14" s="478"/>
    </row>
    <row r="15" spans="1:13" s="479" customFormat="1" ht="15" customHeight="1" x14ac:dyDescent="0.2">
      <c r="B15" s="585">
        <v>2</v>
      </c>
      <c r="C15" s="266" t="s">
        <v>114</v>
      </c>
      <c r="D15" s="794"/>
      <c r="E15" s="795"/>
      <c r="F15" s="508"/>
      <c r="G15" s="589" t="s">
        <v>88</v>
      </c>
      <c r="H15" s="652">
        <v>0.215</v>
      </c>
      <c r="I15" s="593" t="s">
        <v>91</v>
      </c>
      <c r="J15" s="491">
        <f t="shared" si="0"/>
        <v>0</v>
      </c>
      <c r="K15" s="261" t="s">
        <v>99</v>
      </c>
      <c r="M15" s="478"/>
    </row>
    <row r="16" spans="1:13" s="479" customFormat="1" ht="15" customHeight="1" x14ac:dyDescent="0.2">
      <c r="B16" s="585">
        <v>3</v>
      </c>
      <c r="C16" s="266" t="s">
        <v>113</v>
      </c>
      <c r="D16" s="794"/>
      <c r="E16" s="795"/>
      <c r="F16" s="508"/>
      <c r="G16" s="589" t="s">
        <v>88</v>
      </c>
      <c r="H16" s="652">
        <v>0.24199999999999999</v>
      </c>
      <c r="I16" s="589" t="s">
        <v>91</v>
      </c>
      <c r="J16" s="512">
        <f t="shared" si="0"/>
        <v>0</v>
      </c>
      <c r="K16" s="261" t="s">
        <v>97</v>
      </c>
      <c r="M16" s="478"/>
    </row>
    <row r="17" spans="2:13" s="479" customFormat="1" ht="15" customHeight="1" x14ac:dyDescent="0.2">
      <c r="B17" s="585">
        <v>4</v>
      </c>
      <c r="C17" s="266" t="s">
        <v>112</v>
      </c>
      <c r="D17" s="794"/>
      <c r="E17" s="795"/>
      <c r="F17" s="508"/>
      <c r="G17" s="589" t="s">
        <v>88</v>
      </c>
      <c r="H17" s="652">
        <v>0.219</v>
      </c>
      <c r="I17" s="593" t="s">
        <v>91</v>
      </c>
      <c r="J17" s="491">
        <f t="shared" si="0"/>
        <v>0</v>
      </c>
      <c r="K17" s="261" t="s">
        <v>95</v>
      </c>
      <c r="M17" s="478"/>
    </row>
    <row r="18" spans="2:13" s="479" customFormat="1" ht="15" customHeight="1" x14ac:dyDescent="0.2">
      <c r="B18" s="585">
        <v>5</v>
      </c>
      <c r="C18" s="266" t="s">
        <v>102</v>
      </c>
      <c r="D18" s="794"/>
      <c r="E18" s="795"/>
      <c r="F18" s="508"/>
      <c r="G18" s="589" t="s">
        <v>88</v>
      </c>
      <c r="H18" s="652">
        <v>0.23300000000000001</v>
      </c>
      <c r="I18" s="589" t="s">
        <v>91</v>
      </c>
      <c r="J18" s="512">
        <f t="shared" si="0"/>
        <v>0</v>
      </c>
      <c r="K18" s="261" t="s">
        <v>93</v>
      </c>
      <c r="M18" s="478"/>
    </row>
    <row r="19" spans="2:13" s="479" customFormat="1" ht="15" customHeight="1" x14ac:dyDescent="0.2">
      <c r="B19" s="585">
        <v>6</v>
      </c>
      <c r="C19" s="266" t="s">
        <v>100</v>
      </c>
      <c r="D19" s="267" t="s">
        <v>825</v>
      </c>
      <c r="E19" s="268" t="s">
        <v>286</v>
      </c>
      <c r="F19" s="508"/>
      <c r="G19" s="589" t="s">
        <v>88</v>
      </c>
      <c r="H19" s="652">
        <v>0.23400000000000001</v>
      </c>
      <c r="I19" s="593" t="s">
        <v>91</v>
      </c>
      <c r="J19" s="491">
        <f t="shared" si="0"/>
        <v>0</v>
      </c>
      <c r="K19" s="261" t="s">
        <v>90</v>
      </c>
      <c r="M19" s="478"/>
    </row>
    <row r="20" spans="2:13" s="479" customFormat="1" ht="15" customHeight="1" x14ac:dyDescent="0.2">
      <c r="B20" s="590"/>
      <c r="C20" s="76"/>
      <c r="D20" s="267" t="s">
        <v>826</v>
      </c>
      <c r="E20" s="268" t="s">
        <v>285</v>
      </c>
      <c r="F20" s="508"/>
      <c r="G20" s="589" t="s">
        <v>88</v>
      </c>
      <c r="H20" s="652">
        <v>0.104</v>
      </c>
      <c r="I20" s="589" t="s">
        <v>91</v>
      </c>
      <c r="J20" s="512">
        <f t="shared" si="0"/>
        <v>0</v>
      </c>
      <c r="K20" s="261" t="s">
        <v>111</v>
      </c>
      <c r="M20" s="478"/>
    </row>
    <row r="21" spans="2:13" s="479" customFormat="1" ht="15" customHeight="1" x14ac:dyDescent="0.2">
      <c r="B21" s="585">
        <v>7</v>
      </c>
      <c r="C21" s="266" t="s">
        <v>98</v>
      </c>
      <c r="D21" s="267" t="s">
        <v>825</v>
      </c>
      <c r="E21" s="268" t="s">
        <v>286</v>
      </c>
      <c r="F21" s="508"/>
      <c r="G21" s="589" t="s">
        <v>88</v>
      </c>
      <c r="H21" s="652">
        <v>0.26200000000000001</v>
      </c>
      <c r="I21" s="593" t="s">
        <v>91</v>
      </c>
      <c r="J21" s="491">
        <f t="shared" si="0"/>
        <v>0</v>
      </c>
      <c r="K21" s="261" t="s">
        <v>110</v>
      </c>
      <c r="M21" s="478"/>
    </row>
    <row r="22" spans="2:13" s="479" customFormat="1" ht="15" customHeight="1" x14ac:dyDescent="0.2">
      <c r="B22" s="590"/>
      <c r="C22" s="76"/>
      <c r="D22" s="267" t="s">
        <v>826</v>
      </c>
      <c r="E22" s="268" t="s">
        <v>285</v>
      </c>
      <c r="F22" s="508"/>
      <c r="G22" s="589" t="s">
        <v>88</v>
      </c>
      <c r="H22" s="652">
        <v>0.11600000000000001</v>
      </c>
      <c r="I22" s="589" t="s">
        <v>91</v>
      </c>
      <c r="J22" s="512">
        <f t="shared" si="0"/>
        <v>0</v>
      </c>
      <c r="K22" s="261" t="s">
        <v>109</v>
      </c>
      <c r="M22" s="478"/>
    </row>
    <row r="23" spans="2:13" s="479" customFormat="1" ht="15" customHeight="1" x14ac:dyDescent="0.2">
      <c r="B23" s="584">
        <v>8</v>
      </c>
      <c r="C23" s="268" t="s">
        <v>96</v>
      </c>
      <c r="D23" s="794"/>
      <c r="E23" s="795"/>
      <c r="F23" s="508"/>
      <c r="G23" s="589" t="s">
        <v>88</v>
      </c>
      <c r="H23" s="652">
        <v>0.23699999999999999</v>
      </c>
      <c r="I23" s="593" t="s">
        <v>91</v>
      </c>
      <c r="J23" s="491">
        <f t="shared" si="0"/>
        <v>0</v>
      </c>
      <c r="K23" s="261" t="s">
        <v>121</v>
      </c>
      <c r="M23" s="478"/>
    </row>
    <row r="24" spans="2:13" s="479" customFormat="1" ht="15" customHeight="1" x14ac:dyDescent="0.2">
      <c r="B24" s="584">
        <v>9</v>
      </c>
      <c r="C24" s="268" t="s">
        <v>94</v>
      </c>
      <c r="D24" s="794"/>
      <c r="E24" s="795"/>
      <c r="F24" s="508"/>
      <c r="G24" s="589" t="s">
        <v>88</v>
      </c>
      <c r="H24" s="652">
        <v>0.28699999999999998</v>
      </c>
      <c r="I24" s="593" t="s">
        <v>91</v>
      </c>
      <c r="J24" s="491">
        <f t="shared" si="0"/>
        <v>0</v>
      </c>
      <c r="K24" s="261" t="s">
        <v>120</v>
      </c>
      <c r="M24" s="478"/>
    </row>
    <row r="25" spans="2:13" s="479" customFormat="1" ht="15" customHeight="1" x14ac:dyDescent="0.2">
      <c r="B25" s="584">
        <v>10</v>
      </c>
      <c r="C25" s="268" t="s">
        <v>92</v>
      </c>
      <c r="D25" s="794"/>
      <c r="E25" s="795"/>
      <c r="F25" s="508"/>
      <c r="G25" s="589" t="s">
        <v>88</v>
      </c>
      <c r="H25" s="652">
        <v>0.30099999999999999</v>
      </c>
      <c r="I25" s="593" t="s">
        <v>91</v>
      </c>
      <c r="J25" s="491">
        <f t="shared" si="0"/>
        <v>0</v>
      </c>
      <c r="K25" s="261" t="s">
        <v>119</v>
      </c>
      <c r="M25" s="478"/>
    </row>
    <row r="26" spans="2:13" s="479" customFormat="1" ht="15" customHeight="1" x14ac:dyDescent="0.2">
      <c r="B26" s="584">
        <v>11</v>
      </c>
      <c r="C26" s="268" t="s">
        <v>465</v>
      </c>
      <c r="D26" s="794"/>
      <c r="E26" s="795"/>
      <c r="F26" s="508"/>
      <c r="G26" s="589" t="s">
        <v>88</v>
      </c>
      <c r="H26" s="652">
        <v>0.32600000000000001</v>
      </c>
      <c r="I26" s="593" t="s">
        <v>91</v>
      </c>
      <c r="J26" s="491">
        <f t="shared" si="0"/>
        <v>0</v>
      </c>
      <c r="K26" s="261" t="s">
        <v>118</v>
      </c>
      <c r="M26" s="478"/>
    </row>
    <row r="27" spans="2:13" s="479" customFormat="1" ht="15" customHeight="1" x14ac:dyDescent="0.2">
      <c r="B27" s="584">
        <v>12</v>
      </c>
      <c r="C27" s="268" t="s">
        <v>485</v>
      </c>
      <c r="D27" s="794"/>
      <c r="E27" s="795"/>
      <c r="F27" s="508"/>
      <c r="G27" s="589" t="s">
        <v>88</v>
      </c>
      <c r="H27" s="652">
        <v>0.34200000000000003</v>
      </c>
      <c r="I27" s="593" t="s">
        <v>91</v>
      </c>
      <c r="J27" s="491">
        <f t="shared" si="0"/>
        <v>0</v>
      </c>
      <c r="K27" s="261" t="s">
        <v>117</v>
      </c>
      <c r="M27" s="478"/>
    </row>
    <row r="28" spans="2:13" s="479" customFormat="1" ht="15" customHeight="1" x14ac:dyDescent="0.2">
      <c r="B28" s="584">
        <v>13</v>
      </c>
      <c r="C28" s="268" t="s">
        <v>525</v>
      </c>
      <c r="D28" s="794"/>
      <c r="E28" s="795"/>
      <c r="F28" s="508"/>
      <c r="G28" s="589" t="s">
        <v>88</v>
      </c>
      <c r="H28" s="652">
        <v>0.35899999999999999</v>
      </c>
      <c r="I28" s="593" t="s">
        <v>91</v>
      </c>
      <c r="J28" s="491">
        <f t="shared" si="0"/>
        <v>0</v>
      </c>
      <c r="K28" s="261" t="s">
        <v>116</v>
      </c>
      <c r="M28" s="478"/>
    </row>
    <row r="29" spans="2:13" s="479" customFormat="1" ht="15" customHeight="1" x14ac:dyDescent="0.2">
      <c r="B29" s="584">
        <v>14</v>
      </c>
      <c r="C29" s="268" t="s">
        <v>565</v>
      </c>
      <c r="D29" s="794"/>
      <c r="E29" s="795"/>
      <c r="F29" s="508"/>
      <c r="G29" s="589" t="s">
        <v>88</v>
      </c>
      <c r="H29" s="652">
        <v>0.374</v>
      </c>
      <c r="I29" s="593" t="s">
        <v>91</v>
      </c>
      <c r="J29" s="491">
        <f>ROUND(F29*H29,0)</f>
        <v>0</v>
      </c>
      <c r="K29" s="261" t="s">
        <v>636</v>
      </c>
      <c r="M29" s="478"/>
    </row>
    <row r="30" spans="2:13" s="479" customFormat="1" ht="15" customHeight="1" x14ac:dyDescent="0.2">
      <c r="B30" s="584">
        <v>15</v>
      </c>
      <c r="C30" s="268" t="s">
        <v>603</v>
      </c>
      <c r="D30" s="794"/>
      <c r="E30" s="795"/>
      <c r="F30" s="508"/>
      <c r="G30" s="589" t="s">
        <v>88</v>
      </c>
      <c r="H30" s="652">
        <v>0.39200000000000002</v>
      </c>
      <c r="I30" s="593" t="s">
        <v>91</v>
      </c>
      <c r="J30" s="491">
        <f>ROUND(F30*H30,0)</f>
        <v>0</v>
      </c>
      <c r="K30" s="261" t="s">
        <v>515</v>
      </c>
      <c r="M30" s="478"/>
    </row>
    <row r="31" spans="2:13" s="479" customFormat="1" ht="15" customHeight="1" x14ac:dyDescent="0.2">
      <c r="B31" s="584">
        <v>16</v>
      </c>
      <c r="C31" s="268" t="s">
        <v>634</v>
      </c>
      <c r="D31" s="794"/>
      <c r="E31" s="795"/>
      <c r="F31" s="508"/>
      <c r="G31" s="589" t="s">
        <v>88</v>
      </c>
      <c r="H31" s="652">
        <v>0.40799999999999997</v>
      </c>
      <c r="I31" s="593" t="s">
        <v>91</v>
      </c>
      <c r="J31" s="491">
        <f t="shared" si="0"/>
        <v>0</v>
      </c>
      <c r="K31" s="261" t="s">
        <v>681</v>
      </c>
      <c r="M31" s="478"/>
    </row>
    <row r="32" spans="2:13" s="479" customFormat="1" ht="15" customHeight="1" x14ac:dyDescent="0.2">
      <c r="B32" s="584">
        <v>17</v>
      </c>
      <c r="C32" s="268" t="s">
        <v>669</v>
      </c>
      <c r="D32" s="794"/>
      <c r="E32" s="795"/>
      <c r="F32" s="508"/>
      <c r="G32" s="589" t="s">
        <v>88</v>
      </c>
      <c r="H32" s="652">
        <v>0.42599999999999999</v>
      </c>
      <c r="I32" s="593" t="s">
        <v>91</v>
      </c>
      <c r="J32" s="491">
        <f t="shared" si="0"/>
        <v>0</v>
      </c>
      <c r="K32" s="261" t="s">
        <v>517</v>
      </c>
      <c r="M32" s="478"/>
    </row>
    <row r="33" spans="1:13" s="479" customFormat="1" ht="15" customHeight="1" x14ac:dyDescent="0.2">
      <c r="B33" s="584">
        <v>18</v>
      </c>
      <c r="C33" s="268" t="s">
        <v>702</v>
      </c>
      <c r="D33" s="794"/>
      <c r="E33" s="795"/>
      <c r="F33" s="508"/>
      <c r="G33" s="589" t="s">
        <v>88</v>
      </c>
      <c r="H33" s="652">
        <v>0.432</v>
      </c>
      <c r="I33" s="593" t="s">
        <v>91</v>
      </c>
      <c r="J33" s="491">
        <f t="shared" si="0"/>
        <v>0</v>
      </c>
      <c r="K33" s="261" t="s">
        <v>707</v>
      </c>
      <c r="M33" s="478"/>
    </row>
    <row r="34" spans="1:13" s="479" customFormat="1" ht="15" customHeight="1" x14ac:dyDescent="0.2">
      <c r="B34" s="584">
        <f>B33+1</f>
        <v>19</v>
      </c>
      <c r="C34" s="268" t="s">
        <v>708</v>
      </c>
      <c r="D34" s="794"/>
      <c r="E34" s="795"/>
      <c r="F34" s="269"/>
      <c r="G34" s="589" t="s">
        <v>88</v>
      </c>
      <c r="H34" s="678">
        <v>0.44</v>
      </c>
      <c r="I34" s="589" t="s">
        <v>91</v>
      </c>
      <c r="J34" s="270">
        <f t="shared" si="0"/>
        <v>0</v>
      </c>
      <c r="K34" s="261" t="s">
        <v>756</v>
      </c>
      <c r="M34" s="478"/>
    </row>
    <row r="35" spans="1:13" s="479" customFormat="1" ht="15" customHeight="1" x14ac:dyDescent="0.2">
      <c r="B35" s="584">
        <f>B34+1</f>
        <v>20</v>
      </c>
      <c r="C35" s="268" t="s">
        <v>1011</v>
      </c>
      <c r="D35" s="794"/>
      <c r="E35" s="795"/>
      <c r="F35" s="269"/>
      <c r="G35" s="589" t="s">
        <v>88</v>
      </c>
      <c r="H35" s="652">
        <v>0.44</v>
      </c>
      <c r="I35" s="589" t="s">
        <v>91</v>
      </c>
      <c r="J35" s="270">
        <f t="shared" si="0"/>
        <v>0</v>
      </c>
      <c r="K35" s="261" t="s">
        <v>758</v>
      </c>
      <c r="M35" s="478"/>
    </row>
    <row r="36" spans="1:13" s="479" customFormat="1" ht="15" customHeight="1" x14ac:dyDescent="0.2">
      <c r="B36" s="584">
        <f t="shared" ref="B36:B37" si="1">B35+1</f>
        <v>21</v>
      </c>
      <c r="C36" s="268" t="s">
        <v>1192</v>
      </c>
      <c r="D36" s="794"/>
      <c r="E36" s="795"/>
      <c r="F36" s="269"/>
      <c r="G36" s="589" t="s">
        <v>88</v>
      </c>
      <c r="H36" s="681">
        <v>0.44</v>
      </c>
      <c r="I36" s="589" t="s">
        <v>91</v>
      </c>
      <c r="J36" s="270">
        <f t="shared" si="0"/>
        <v>0</v>
      </c>
      <c r="K36" s="261" t="s">
        <v>760</v>
      </c>
      <c r="M36" s="478"/>
    </row>
    <row r="37" spans="1:13" s="479" customFormat="1" ht="15" customHeight="1" thickBot="1" x14ac:dyDescent="0.25">
      <c r="B37" s="584">
        <f t="shared" si="1"/>
        <v>22</v>
      </c>
      <c r="C37" s="268" t="s">
        <v>1335</v>
      </c>
      <c r="D37" s="794"/>
      <c r="E37" s="795"/>
      <c r="F37" s="269"/>
      <c r="G37" s="589" t="s">
        <v>88</v>
      </c>
      <c r="H37" s="682">
        <v>0.44</v>
      </c>
      <c r="I37" s="589" t="s">
        <v>91</v>
      </c>
      <c r="J37" s="270">
        <f t="shared" si="0"/>
        <v>0</v>
      </c>
      <c r="K37" s="261" t="s">
        <v>761</v>
      </c>
      <c r="M37" s="478"/>
    </row>
    <row r="38" spans="1:13" s="479" customFormat="1" ht="15" customHeight="1" x14ac:dyDescent="0.2">
      <c r="B38" s="12"/>
      <c r="C38" s="13"/>
      <c r="D38" s="12"/>
      <c r="E38" s="12"/>
      <c r="F38" s="11"/>
      <c r="G38" s="598"/>
      <c r="H38" s="800" t="s">
        <v>1368</v>
      </c>
      <c r="I38" s="801"/>
      <c r="J38" s="9"/>
      <c r="K38" s="261"/>
    </row>
    <row r="39" spans="1:13" s="479" customFormat="1" ht="15" customHeight="1" thickBot="1" x14ac:dyDescent="0.25">
      <c r="B39" s="261"/>
      <c r="C39" s="261"/>
      <c r="D39" s="261"/>
      <c r="E39" s="261"/>
      <c r="F39" s="64"/>
      <c r="G39" s="261"/>
      <c r="H39" s="802" t="s">
        <v>89</v>
      </c>
      <c r="I39" s="803"/>
      <c r="J39" s="62">
        <f>SUM(J14:J37)</f>
        <v>0</v>
      </c>
      <c r="K39" s="261" t="s">
        <v>762</v>
      </c>
    </row>
    <row r="40" spans="1:13" s="479" customFormat="1" ht="18.75" customHeight="1" x14ac:dyDescent="0.2">
      <c r="F40" s="65"/>
      <c r="H40" s="66"/>
      <c r="J40" s="65"/>
    </row>
    <row r="41" spans="1:13" s="479" customFormat="1" ht="18.75" customHeight="1" x14ac:dyDescent="0.2">
      <c r="B41" s="479" t="s">
        <v>701</v>
      </c>
      <c r="F41" s="65"/>
      <c r="H41" s="66"/>
      <c r="J41" s="65"/>
    </row>
    <row r="42" spans="1:13" ht="18.75" customHeight="1" x14ac:dyDescent="0.2">
      <c r="A42" s="480"/>
      <c r="B42" s="804" t="s">
        <v>107</v>
      </c>
      <c r="C42" s="805"/>
      <c r="D42" s="804" t="s">
        <v>106</v>
      </c>
      <c r="E42" s="805"/>
      <c r="F42" s="289" t="s">
        <v>105</v>
      </c>
      <c r="G42" s="593"/>
      <c r="H42" s="279" t="s">
        <v>104</v>
      </c>
      <c r="I42" s="593"/>
      <c r="J42" s="289" t="s">
        <v>3</v>
      </c>
      <c r="K42" s="261"/>
    </row>
    <row r="43" spans="1:13" ht="15" customHeight="1" x14ac:dyDescent="0.2">
      <c r="A43" s="480"/>
      <c r="B43" s="28"/>
      <c r="C43" s="591"/>
      <c r="D43" s="26"/>
      <c r="E43" s="592"/>
      <c r="F43" s="72"/>
      <c r="G43" s="595"/>
      <c r="H43" s="71"/>
      <c r="I43" s="595"/>
      <c r="J43" s="70" t="s">
        <v>103</v>
      </c>
      <c r="K43" s="261"/>
    </row>
    <row r="44" spans="1:13" s="479" customFormat="1" ht="15" customHeight="1" x14ac:dyDescent="0.2">
      <c r="B44" s="584">
        <v>1</v>
      </c>
      <c r="C44" s="268" t="s">
        <v>669</v>
      </c>
      <c r="D44" s="794"/>
      <c r="E44" s="795"/>
      <c r="F44" s="508"/>
      <c r="G44" s="589" t="s">
        <v>88</v>
      </c>
      <c r="H44" s="516">
        <v>0.314</v>
      </c>
      <c r="I44" s="593" t="s">
        <v>91</v>
      </c>
      <c r="J44" s="491">
        <f t="shared" ref="J44:J49" si="2">ROUND(F44*H44,0)</f>
        <v>0</v>
      </c>
      <c r="K44" s="261" t="s">
        <v>138</v>
      </c>
    </row>
    <row r="45" spans="1:13" s="479" customFormat="1" ht="15" customHeight="1" x14ac:dyDescent="0.2">
      <c r="B45" s="584">
        <v>2</v>
      </c>
      <c r="C45" s="268" t="s">
        <v>702</v>
      </c>
      <c r="D45" s="794"/>
      <c r="E45" s="795"/>
      <c r="F45" s="508"/>
      <c r="G45" s="589" t="s">
        <v>88</v>
      </c>
      <c r="H45" s="516">
        <v>0.377</v>
      </c>
      <c r="I45" s="593" t="s">
        <v>91</v>
      </c>
      <c r="J45" s="491">
        <f t="shared" si="2"/>
        <v>0</v>
      </c>
      <c r="K45" s="261" t="s">
        <v>137</v>
      </c>
    </row>
    <row r="46" spans="1:13" s="479" customFormat="1" ht="15" customHeight="1" x14ac:dyDescent="0.2">
      <c r="B46" s="584">
        <f>B45+1</f>
        <v>3</v>
      </c>
      <c r="C46" s="268" t="s">
        <v>708</v>
      </c>
      <c r="D46" s="794"/>
      <c r="E46" s="795"/>
      <c r="F46" s="269"/>
      <c r="G46" s="589" t="s">
        <v>88</v>
      </c>
      <c r="H46" s="648">
        <v>0.44</v>
      </c>
      <c r="I46" s="589" t="s">
        <v>91</v>
      </c>
      <c r="J46" s="270">
        <f t="shared" si="2"/>
        <v>0</v>
      </c>
      <c r="K46" s="261" t="s">
        <v>136</v>
      </c>
    </row>
    <row r="47" spans="1:13" s="479" customFormat="1" ht="15" customHeight="1" x14ac:dyDescent="0.2">
      <c r="B47" s="584">
        <f>B46+1</f>
        <v>4</v>
      </c>
      <c r="C47" s="268" t="s">
        <v>1011</v>
      </c>
      <c r="D47" s="794"/>
      <c r="E47" s="795"/>
      <c r="F47" s="269"/>
      <c r="G47" s="589" t="s">
        <v>88</v>
      </c>
      <c r="H47" s="648">
        <v>0.44</v>
      </c>
      <c r="I47" s="589" t="s">
        <v>91</v>
      </c>
      <c r="J47" s="270">
        <f t="shared" si="2"/>
        <v>0</v>
      </c>
      <c r="K47" s="261" t="s">
        <v>135</v>
      </c>
    </row>
    <row r="48" spans="1:13" s="479" customFormat="1" ht="15" customHeight="1" x14ac:dyDescent="0.2">
      <c r="B48" s="584">
        <f t="shared" ref="B48:B49" si="3">B47+1</f>
        <v>5</v>
      </c>
      <c r="C48" s="268" t="s">
        <v>1192</v>
      </c>
      <c r="D48" s="794"/>
      <c r="E48" s="795"/>
      <c r="F48" s="269"/>
      <c r="G48" s="589" t="s">
        <v>88</v>
      </c>
      <c r="H48" s="648">
        <v>0.44</v>
      </c>
      <c r="I48" s="589" t="s">
        <v>91</v>
      </c>
      <c r="J48" s="270">
        <f t="shared" si="2"/>
        <v>0</v>
      </c>
      <c r="K48" s="261" t="s">
        <v>769</v>
      </c>
    </row>
    <row r="49" spans="1:13" s="479" customFormat="1" ht="15" customHeight="1" thickBot="1" x14ac:dyDescent="0.25">
      <c r="B49" s="584">
        <f t="shared" si="3"/>
        <v>6</v>
      </c>
      <c r="C49" s="268" t="s">
        <v>1335</v>
      </c>
      <c r="D49" s="794"/>
      <c r="E49" s="795"/>
      <c r="F49" s="269"/>
      <c r="G49" s="589" t="s">
        <v>88</v>
      </c>
      <c r="H49" s="648">
        <v>0.44</v>
      </c>
      <c r="I49" s="589" t="s">
        <v>91</v>
      </c>
      <c r="J49" s="270">
        <f t="shared" si="2"/>
        <v>0</v>
      </c>
      <c r="K49" s="261" t="s">
        <v>1355</v>
      </c>
    </row>
    <row r="50" spans="1:13" s="479" customFormat="1" ht="15" customHeight="1" x14ac:dyDescent="0.2">
      <c r="B50" s="12"/>
      <c r="C50" s="13"/>
      <c r="D50" s="12"/>
      <c r="E50" s="12"/>
      <c r="F50" s="67"/>
      <c r="G50" s="598"/>
      <c r="H50" s="800" t="s">
        <v>1369</v>
      </c>
      <c r="I50" s="801"/>
      <c r="J50" s="63"/>
      <c r="K50" s="261"/>
    </row>
    <row r="51" spans="1:13" s="479" customFormat="1" ht="15" customHeight="1" thickBot="1" x14ac:dyDescent="0.25">
      <c r="B51" s="261"/>
      <c r="C51" s="261"/>
      <c r="D51" s="261"/>
      <c r="E51" s="261"/>
      <c r="F51" s="64"/>
      <c r="G51" s="261"/>
      <c r="H51" s="802" t="s">
        <v>89</v>
      </c>
      <c r="I51" s="803"/>
      <c r="J51" s="62">
        <f>SUM(J44:J49)</f>
        <v>0</v>
      </c>
      <c r="K51" s="261" t="s">
        <v>770</v>
      </c>
    </row>
    <row r="52" spans="1:13" s="479" customFormat="1" ht="18.75" customHeight="1" thickBot="1" x14ac:dyDescent="0.25">
      <c r="F52" s="65"/>
      <c r="H52" s="66"/>
      <c r="J52" s="65"/>
    </row>
    <row r="53" spans="1:13" s="479" customFormat="1" ht="18.75" customHeight="1" thickBot="1" x14ac:dyDescent="0.25">
      <c r="A53" s="6"/>
      <c r="E53" s="4"/>
      <c r="F53" s="214"/>
      <c r="G53" s="215"/>
      <c r="H53" s="683" t="s">
        <v>1370</v>
      </c>
      <c r="I53" s="602" t="s">
        <v>827</v>
      </c>
      <c r="J53" s="75">
        <f>J39+J51</f>
        <v>0</v>
      </c>
      <c r="K53" s="261" t="s">
        <v>540</v>
      </c>
      <c r="L53" s="479" t="s">
        <v>88</v>
      </c>
    </row>
    <row r="54" spans="1:13" ht="18.75" customHeight="1" x14ac:dyDescent="0.2">
      <c r="A54" s="6" t="s">
        <v>17</v>
      </c>
      <c r="B54" s="479" t="s">
        <v>1477</v>
      </c>
    </row>
    <row r="55" spans="1:13" ht="11.25" customHeight="1" x14ac:dyDescent="0.2">
      <c r="A55" s="480"/>
    </row>
    <row r="56" spans="1:13" ht="18.75" customHeight="1" x14ac:dyDescent="0.2">
      <c r="A56" s="480"/>
      <c r="B56" s="804" t="s">
        <v>107</v>
      </c>
      <c r="C56" s="805"/>
      <c r="D56" s="804" t="s">
        <v>106</v>
      </c>
      <c r="E56" s="805"/>
      <c r="F56" s="289" t="s">
        <v>105</v>
      </c>
      <c r="G56" s="593"/>
      <c r="H56" s="279" t="s">
        <v>104</v>
      </c>
      <c r="I56" s="593"/>
      <c r="J56" s="289" t="s">
        <v>3</v>
      </c>
      <c r="K56" s="261"/>
    </row>
    <row r="57" spans="1:13" ht="15" customHeight="1" x14ac:dyDescent="0.2">
      <c r="A57" s="480"/>
      <c r="B57" s="28"/>
      <c r="C57" s="591"/>
      <c r="D57" s="26"/>
      <c r="E57" s="592"/>
      <c r="F57" s="72"/>
      <c r="G57" s="595"/>
      <c r="H57" s="71"/>
      <c r="I57" s="595"/>
      <c r="J57" s="70" t="s">
        <v>103</v>
      </c>
      <c r="K57" s="261"/>
    </row>
    <row r="58" spans="1:13" s="479" customFormat="1" ht="15" customHeight="1" x14ac:dyDescent="0.2">
      <c r="B58" s="585">
        <v>1</v>
      </c>
      <c r="C58" s="266" t="s">
        <v>114</v>
      </c>
      <c r="D58" s="794"/>
      <c r="E58" s="795"/>
      <c r="F58" s="508"/>
      <c r="G58" s="589" t="s">
        <v>88</v>
      </c>
      <c r="H58" s="652">
        <v>0.42799999999999999</v>
      </c>
      <c r="I58" s="589" t="s">
        <v>91</v>
      </c>
      <c r="J58" s="512">
        <f t="shared" ref="J58:J78" si="4">ROUND(F58*H58,0)</f>
        <v>0</v>
      </c>
      <c r="K58" s="261" t="s">
        <v>101</v>
      </c>
      <c r="M58" s="478"/>
    </row>
    <row r="59" spans="1:13" s="479" customFormat="1" ht="15" customHeight="1" x14ac:dyDescent="0.2">
      <c r="B59" s="585">
        <v>2</v>
      </c>
      <c r="C59" s="266" t="s">
        <v>113</v>
      </c>
      <c r="D59" s="794"/>
      <c r="E59" s="795"/>
      <c r="F59" s="508"/>
      <c r="G59" s="589" t="s">
        <v>88</v>
      </c>
      <c r="H59" s="652">
        <v>0.41199999999999998</v>
      </c>
      <c r="I59" s="593" t="s">
        <v>91</v>
      </c>
      <c r="J59" s="491">
        <f t="shared" si="4"/>
        <v>0</v>
      </c>
      <c r="K59" s="261" t="s">
        <v>99</v>
      </c>
      <c r="M59" s="478"/>
    </row>
    <row r="60" spans="1:13" s="479" customFormat="1" ht="15" customHeight="1" x14ac:dyDescent="0.2">
      <c r="B60" s="585">
        <v>3</v>
      </c>
      <c r="C60" s="266" t="s">
        <v>112</v>
      </c>
      <c r="D60" s="794"/>
      <c r="E60" s="795"/>
      <c r="F60" s="508"/>
      <c r="G60" s="589" t="s">
        <v>88</v>
      </c>
      <c r="H60" s="652">
        <v>0.42</v>
      </c>
      <c r="I60" s="589" t="s">
        <v>91</v>
      </c>
      <c r="J60" s="512">
        <f t="shared" si="4"/>
        <v>0</v>
      </c>
      <c r="K60" s="261" t="s">
        <v>97</v>
      </c>
      <c r="M60" s="478"/>
    </row>
    <row r="61" spans="1:13" s="479" customFormat="1" ht="15" customHeight="1" x14ac:dyDescent="0.2">
      <c r="B61" s="585">
        <v>4</v>
      </c>
      <c r="C61" s="266" t="s">
        <v>102</v>
      </c>
      <c r="D61" s="794"/>
      <c r="E61" s="795"/>
      <c r="F61" s="508"/>
      <c r="G61" s="589" t="s">
        <v>88</v>
      </c>
      <c r="H61" s="652">
        <v>0.51800000000000002</v>
      </c>
      <c r="I61" s="593" t="s">
        <v>91</v>
      </c>
      <c r="J61" s="491">
        <f t="shared" si="4"/>
        <v>0</v>
      </c>
      <c r="K61" s="261" t="s">
        <v>95</v>
      </c>
      <c r="M61" s="478"/>
    </row>
    <row r="62" spans="1:13" s="479" customFormat="1" ht="15" customHeight="1" x14ac:dyDescent="0.2">
      <c r="B62" s="585">
        <v>5</v>
      </c>
      <c r="C62" s="266" t="s">
        <v>100</v>
      </c>
      <c r="D62" s="794"/>
      <c r="E62" s="795"/>
      <c r="F62" s="508"/>
      <c r="G62" s="589" t="s">
        <v>88</v>
      </c>
      <c r="H62" s="652">
        <v>0.52</v>
      </c>
      <c r="I62" s="589" t="s">
        <v>91</v>
      </c>
      <c r="J62" s="512">
        <f t="shared" si="4"/>
        <v>0</v>
      </c>
      <c r="K62" s="261" t="s">
        <v>93</v>
      </c>
      <c r="M62" s="478"/>
    </row>
    <row r="63" spans="1:13" s="479" customFormat="1" ht="15" customHeight="1" x14ac:dyDescent="0.2">
      <c r="B63" s="585">
        <v>6</v>
      </c>
      <c r="C63" s="266" t="s">
        <v>98</v>
      </c>
      <c r="D63" s="794"/>
      <c r="E63" s="795"/>
      <c r="F63" s="508"/>
      <c r="G63" s="589" t="s">
        <v>88</v>
      </c>
      <c r="H63" s="652">
        <v>0.58099999999999996</v>
      </c>
      <c r="I63" s="593" t="s">
        <v>91</v>
      </c>
      <c r="J63" s="491">
        <f t="shared" si="4"/>
        <v>0</v>
      </c>
      <c r="K63" s="261" t="s">
        <v>90</v>
      </c>
      <c r="M63" s="478"/>
    </row>
    <row r="64" spans="1:13" s="479" customFormat="1" ht="15" customHeight="1" x14ac:dyDescent="0.2">
      <c r="B64" s="584">
        <v>7</v>
      </c>
      <c r="C64" s="268" t="s">
        <v>96</v>
      </c>
      <c r="D64" s="794"/>
      <c r="E64" s="795"/>
      <c r="F64" s="508"/>
      <c r="G64" s="589" t="s">
        <v>88</v>
      </c>
      <c r="H64" s="652">
        <v>0.53900000000000003</v>
      </c>
      <c r="I64" s="589" t="s">
        <v>91</v>
      </c>
      <c r="J64" s="512">
        <f t="shared" si="4"/>
        <v>0</v>
      </c>
      <c r="K64" s="261" t="s">
        <v>111</v>
      </c>
      <c r="M64" s="478"/>
    </row>
    <row r="65" spans="2:13" s="479" customFormat="1" ht="15" customHeight="1" x14ac:dyDescent="0.2">
      <c r="B65" s="584">
        <v>8</v>
      </c>
      <c r="C65" s="268" t="s">
        <v>94</v>
      </c>
      <c r="D65" s="794"/>
      <c r="E65" s="795"/>
      <c r="F65" s="508"/>
      <c r="G65" s="589" t="s">
        <v>88</v>
      </c>
      <c r="H65" s="652">
        <v>0.65200000000000002</v>
      </c>
      <c r="I65" s="593" t="s">
        <v>91</v>
      </c>
      <c r="J65" s="491">
        <f>ROUND(F65*H65,0)</f>
        <v>0</v>
      </c>
      <c r="K65" s="261" t="s">
        <v>110</v>
      </c>
      <c r="M65" s="478"/>
    </row>
    <row r="66" spans="2:13" s="479" customFormat="1" ht="15" customHeight="1" x14ac:dyDescent="0.2">
      <c r="B66" s="584">
        <v>9</v>
      </c>
      <c r="C66" s="268" t="s">
        <v>92</v>
      </c>
      <c r="D66" s="794"/>
      <c r="E66" s="795"/>
      <c r="F66" s="508"/>
      <c r="G66" s="589" t="s">
        <v>88</v>
      </c>
      <c r="H66" s="652">
        <v>0.68400000000000005</v>
      </c>
      <c r="I66" s="593" t="s">
        <v>91</v>
      </c>
      <c r="J66" s="491">
        <f>ROUND(F66*H66,0)</f>
        <v>0</v>
      </c>
      <c r="K66" s="261" t="s">
        <v>109</v>
      </c>
      <c r="M66" s="478"/>
    </row>
    <row r="67" spans="2:13" s="479" customFormat="1" ht="15" customHeight="1" x14ac:dyDescent="0.2">
      <c r="B67" s="584">
        <v>10</v>
      </c>
      <c r="C67" s="268" t="s">
        <v>465</v>
      </c>
      <c r="D67" s="794"/>
      <c r="E67" s="795"/>
      <c r="F67" s="508"/>
      <c r="G67" s="589" t="s">
        <v>88</v>
      </c>
      <c r="H67" s="652">
        <v>0.74099999999999999</v>
      </c>
      <c r="I67" s="593" t="s">
        <v>91</v>
      </c>
      <c r="J67" s="491">
        <f>ROUND(F67*H67,0)</f>
        <v>0</v>
      </c>
      <c r="K67" s="261" t="s">
        <v>121</v>
      </c>
      <c r="M67" s="478"/>
    </row>
    <row r="68" spans="2:13" s="479" customFormat="1" ht="15" customHeight="1" x14ac:dyDescent="0.2">
      <c r="B68" s="584">
        <v>11</v>
      </c>
      <c r="C68" s="268" t="s">
        <v>485</v>
      </c>
      <c r="D68" s="794"/>
      <c r="E68" s="795"/>
      <c r="F68" s="508"/>
      <c r="G68" s="589" t="s">
        <v>88</v>
      </c>
      <c r="H68" s="652">
        <v>0.77700000000000002</v>
      </c>
      <c r="I68" s="593" t="s">
        <v>91</v>
      </c>
      <c r="J68" s="491">
        <f t="shared" si="4"/>
        <v>0</v>
      </c>
      <c r="K68" s="261" t="s">
        <v>120</v>
      </c>
      <c r="M68" s="478"/>
    </row>
    <row r="69" spans="2:13" s="479" customFormat="1" ht="15" customHeight="1" x14ac:dyDescent="0.2">
      <c r="B69" s="584">
        <v>12</v>
      </c>
      <c r="C69" s="268" t="s">
        <v>525</v>
      </c>
      <c r="D69" s="794"/>
      <c r="E69" s="795"/>
      <c r="F69" s="508"/>
      <c r="G69" s="589" t="s">
        <v>88</v>
      </c>
      <c r="H69" s="652">
        <v>0.81699999999999995</v>
      </c>
      <c r="I69" s="593" t="s">
        <v>91</v>
      </c>
      <c r="J69" s="491">
        <f t="shared" si="4"/>
        <v>0</v>
      </c>
      <c r="K69" s="261" t="s">
        <v>119</v>
      </c>
      <c r="M69" s="478"/>
    </row>
    <row r="70" spans="2:13" s="479" customFormat="1" ht="15" customHeight="1" x14ac:dyDescent="0.2">
      <c r="B70" s="584">
        <v>13</v>
      </c>
      <c r="C70" s="268" t="s">
        <v>565</v>
      </c>
      <c r="D70" s="794"/>
      <c r="E70" s="795"/>
      <c r="F70" s="508"/>
      <c r="G70" s="589" t="s">
        <v>88</v>
      </c>
      <c r="H70" s="652">
        <v>0.85</v>
      </c>
      <c r="I70" s="593" t="s">
        <v>91</v>
      </c>
      <c r="J70" s="491">
        <f t="shared" si="4"/>
        <v>0</v>
      </c>
      <c r="K70" s="261" t="s">
        <v>118</v>
      </c>
      <c r="M70" s="478"/>
    </row>
    <row r="71" spans="2:13" s="479" customFormat="1" ht="15" customHeight="1" x14ac:dyDescent="0.2">
      <c r="B71" s="584">
        <v>14</v>
      </c>
      <c r="C71" s="268" t="s">
        <v>603</v>
      </c>
      <c r="D71" s="794"/>
      <c r="E71" s="795"/>
      <c r="F71" s="508"/>
      <c r="G71" s="589" t="s">
        <v>88</v>
      </c>
      <c r="H71" s="652">
        <v>0.89100000000000001</v>
      </c>
      <c r="I71" s="593" t="s">
        <v>91</v>
      </c>
      <c r="J71" s="491">
        <f t="shared" si="4"/>
        <v>0</v>
      </c>
      <c r="K71" s="261" t="s">
        <v>117</v>
      </c>
      <c r="M71" s="478"/>
    </row>
    <row r="72" spans="2:13" s="479" customFormat="1" ht="15" customHeight="1" x14ac:dyDescent="0.2">
      <c r="B72" s="584">
        <v>15</v>
      </c>
      <c r="C72" s="268" t="s">
        <v>634</v>
      </c>
      <c r="D72" s="794"/>
      <c r="E72" s="795"/>
      <c r="F72" s="508"/>
      <c r="G72" s="589" t="s">
        <v>88</v>
      </c>
      <c r="H72" s="652">
        <v>0.92700000000000005</v>
      </c>
      <c r="I72" s="593" t="s">
        <v>91</v>
      </c>
      <c r="J72" s="491">
        <f t="shared" si="4"/>
        <v>0</v>
      </c>
      <c r="K72" s="261" t="s">
        <v>116</v>
      </c>
      <c r="M72" s="478"/>
    </row>
    <row r="73" spans="2:13" s="479" customFormat="1" ht="15" customHeight="1" x14ac:dyDescent="0.2">
      <c r="B73" s="584">
        <v>16</v>
      </c>
      <c r="C73" s="268" t="s">
        <v>669</v>
      </c>
      <c r="D73" s="794"/>
      <c r="E73" s="795"/>
      <c r="F73" s="508"/>
      <c r="G73" s="589" t="s">
        <v>88</v>
      </c>
      <c r="H73" s="652">
        <v>0.96799999999999997</v>
      </c>
      <c r="I73" s="593" t="s">
        <v>91</v>
      </c>
      <c r="J73" s="491">
        <f t="shared" si="4"/>
        <v>0</v>
      </c>
      <c r="K73" s="261" t="s">
        <v>636</v>
      </c>
      <c r="M73" s="478"/>
    </row>
    <row r="74" spans="2:13" s="479" customFormat="1" ht="15" customHeight="1" x14ac:dyDescent="0.2">
      <c r="B74" s="584">
        <v>17</v>
      </c>
      <c r="C74" s="268" t="s">
        <v>702</v>
      </c>
      <c r="D74" s="794"/>
      <c r="E74" s="795"/>
      <c r="F74" s="508"/>
      <c r="G74" s="589" t="s">
        <v>88</v>
      </c>
      <c r="H74" s="652">
        <v>0.98199999999999998</v>
      </c>
      <c r="I74" s="593" t="s">
        <v>91</v>
      </c>
      <c r="J74" s="491">
        <f t="shared" si="4"/>
        <v>0</v>
      </c>
      <c r="K74" s="261" t="s">
        <v>515</v>
      </c>
      <c r="M74" s="478"/>
    </row>
    <row r="75" spans="2:13" s="479" customFormat="1" ht="15" customHeight="1" x14ac:dyDescent="0.2">
      <c r="B75" s="584">
        <f>B74+1</f>
        <v>18</v>
      </c>
      <c r="C75" s="268" t="s">
        <v>708</v>
      </c>
      <c r="D75" s="794"/>
      <c r="E75" s="795"/>
      <c r="F75" s="269"/>
      <c r="G75" s="589" t="s">
        <v>88</v>
      </c>
      <c r="H75" s="652">
        <v>1</v>
      </c>
      <c r="I75" s="589" t="s">
        <v>91</v>
      </c>
      <c r="J75" s="270">
        <f t="shared" si="4"/>
        <v>0</v>
      </c>
      <c r="K75" s="261" t="s">
        <v>681</v>
      </c>
      <c r="M75" s="478"/>
    </row>
    <row r="76" spans="2:13" s="479" customFormat="1" ht="15" customHeight="1" x14ac:dyDescent="0.2">
      <c r="B76" s="584">
        <f>B75+1</f>
        <v>19</v>
      </c>
      <c r="C76" s="268" t="s">
        <v>1011</v>
      </c>
      <c r="D76" s="794"/>
      <c r="E76" s="795"/>
      <c r="F76" s="269"/>
      <c r="G76" s="589" t="s">
        <v>88</v>
      </c>
      <c r="H76" s="652">
        <v>1</v>
      </c>
      <c r="I76" s="589" t="s">
        <v>91</v>
      </c>
      <c r="J76" s="270">
        <f t="shared" si="4"/>
        <v>0</v>
      </c>
      <c r="K76" s="261" t="s">
        <v>517</v>
      </c>
      <c r="M76" s="478"/>
    </row>
    <row r="77" spans="2:13" s="479" customFormat="1" ht="15" customHeight="1" x14ac:dyDescent="0.2">
      <c r="B77" s="584">
        <f t="shared" ref="B77:B78" si="5">B76+1</f>
        <v>20</v>
      </c>
      <c r="C77" s="268" t="s">
        <v>1192</v>
      </c>
      <c r="D77" s="794"/>
      <c r="E77" s="795"/>
      <c r="F77" s="269"/>
      <c r="G77" s="589" t="s">
        <v>88</v>
      </c>
      <c r="H77" s="678">
        <v>1</v>
      </c>
      <c r="I77" s="589" t="s">
        <v>91</v>
      </c>
      <c r="J77" s="270">
        <f t="shared" si="4"/>
        <v>0</v>
      </c>
      <c r="K77" s="261" t="s">
        <v>707</v>
      </c>
      <c r="M77" s="478"/>
    </row>
    <row r="78" spans="2:13" s="479" customFormat="1" ht="15" customHeight="1" thickBot="1" x14ac:dyDescent="0.25">
      <c r="B78" s="584">
        <f t="shared" si="5"/>
        <v>21</v>
      </c>
      <c r="C78" s="268" t="s">
        <v>1335</v>
      </c>
      <c r="D78" s="794"/>
      <c r="E78" s="795"/>
      <c r="F78" s="269"/>
      <c r="G78" s="589" t="s">
        <v>88</v>
      </c>
      <c r="H78" s="682">
        <v>1</v>
      </c>
      <c r="I78" s="589" t="s">
        <v>91</v>
      </c>
      <c r="J78" s="270">
        <f t="shared" si="4"/>
        <v>0</v>
      </c>
      <c r="K78" s="261" t="s">
        <v>756</v>
      </c>
      <c r="M78" s="478"/>
    </row>
    <row r="79" spans="2:13" s="479" customFormat="1" ht="15" customHeight="1" x14ac:dyDescent="0.2">
      <c r="B79" s="12"/>
      <c r="C79" s="13"/>
      <c r="D79" s="12"/>
      <c r="E79" s="12"/>
      <c r="F79" s="11"/>
      <c r="G79" s="598"/>
      <c r="H79" s="800" t="s">
        <v>1371</v>
      </c>
      <c r="I79" s="801"/>
      <c r="J79" s="9"/>
      <c r="K79" s="261"/>
    </row>
    <row r="80" spans="2:13" s="479" customFormat="1" ht="15" customHeight="1" thickBot="1" x14ac:dyDescent="0.25">
      <c r="B80" s="261"/>
      <c r="C80" s="261"/>
      <c r="D80" s="261"/>
      <c r="E80" s="261"/>
      <c r="F80" s="64"/>
      <c r="G80" s="261"/>
      <c r="H80" s="802" t="s">
        <v>89</v>
      </c>
      <c r="I80" s="803"/>
      <c r="J80" s="62">
        <f>SUM(J58:J78)</f>
        <v>0</v>
      </c>
      <c r="K80" s="261" t="s">
        <v>149</v>
      </c>
      <c r="L80" s="479" t="s">
        <v>88</v>
      </c>
    </row>
    <row r="81" spans="1:13" s="479" customFormat="1" ht="18.75" customHeight="1" x14ac:dyDescent="0.2">
      <c r="B81" s="261"/>
      <c r="C81" s="261"/>
      <c r="D81" s="261"/>
      <c r="E81" s="261"/>
      <c r="F81" s="64"/>
      <c r="G81" s="39"/>
      <c r="H81" s="216"/>
      <c r="I81" s="598"/>
      <c r="J81" s="67"/>
      <c r="K81" s="261"/>
    </row>
    <row r="82" spans="1:13" ht="18.75" customHeight="1" x14ac:dyDescent="0.2">
      <c r="A82" s="6" t="s">
        <v>18</v>
      </c>
      <c r="B82" s="479" t="s">
        <v>284</v>
      </c>
    </row>
    <row r="83" spans="1:13" ht="11.25" customHeight="1" x14ac:dyDescent="0.2">
      <c r="A83" s="480"/>
    </row>
    <row r="84" spans="1:13" ht="18.75" customHeight="1" x14ac:dyDescent="0.2">
      <c r="A84" s="480"/>
      <c r="B84" s="804" t="s">
        <v>235</v>
      </c>
      <c r="C84" s="805"/>
      <c r="D84" s="804" t="s">
        <v>106</v>
      </c>
      <c r="E84" s="805"/>
      <c r="F84" s="289" t="s">
        <v>234</v>
      </c>
      <c r="G84" s="593"/>
      <c r="H84" s="279" t="s">
        <v>104</v>
      </c>
      <c r="I84" s="593"/>
      <c r="J84" s="289" t="s">
        <v>3</v>
      </c>
      <c r="K84" s="261"/>
    </row>
    <row r="85" spans="1:13" ht="15" customHeight="1" x14ac:dyDescent="0.2">
      <c r="A85" s="480"/>
      <c r="B85" s="28"/>
      <c r="C85" s="591"/>
      <c r="D85" s="26"/>
      <c r="E85" s="592"/>
      <c r="F85" s="72"/>
      <c r="G85" s="595"/>
      <c r="H85" s="71"/>
      <c r="I85" s="595"/>
      <c r="J85" s="70" t="s">
        <v>103</v>
      </c>
      <c r="K85" s="261"/>
    </row>
    <row r="86" spans="1:13" s="479" customFormat="1" ht="15" customHeight="1" x14ac:dyDescent="0.2">
      <c r="B86" s="585">
        <v>1</v>
      </c>
      <c r="C86" s="266" t="s">
        <v>100</v>
      </c>
      <c r="D86" s="794"/>
      <c r="E86" s="795"/>
      <c r="F86" s="508"/>
      <c r="G86" s="589" t="s">
        <v>88</v>
      </c>
      <c r="H86" s="652">
        <v>0.11799999999999999</v>
      </c>
      <c r="I86" s="589" t="s">
        <v>91</v>
      </c>
      <c r="J86" s="512">
        <f t="shared" ref="J86:J102" si="6">ROUND(F86*H86,0)</f>
        <v>0</v>
      </c>
      <c r="K86" s="261" t="s">
        <v>101</v>
      </c>
      <c r="M86" s="478"/>
    </row>
    <row r="87" spans="1:13" s="479" customFormat="1" ht="15" customHeight="1" x14ac:dyDescent="0.2">
      <c r="B87" s="585">
        <v>2</v>
      </c>
      <c r="C87" s="266" t="s">
        <v>98</v>
      </c>
      <c r="D87" s="794"/>
      <c r="E87" s="795"/>
      <c r="F87" s="508"/>
      <c r="G87" s="589" t="s">
        <v>88</v>
      </c>
      <c r="H87" s="652">
        <v>0.14699999999999999</v>
      </c>
      <c r="I87" s="593" t="s">
        <v>91</v>
      </c>
      <c r="J87" s="491">
        <f t="shared" si="6"/>
        <v>0</v>
      </c>
      <c r="K87" s="261" t="s">
        <v>99</v>
      </c>
      <c r="M87" s="478"/>
    </row>
    <row r="88" spans="1:13" s="479" customFormat="1" ht="15" customHeight="1" x14ac:dyDescent="0.2">
      <c r="B88" s="584">
        <v>3</v>
      </c>
      <c r="C88" s="268" t="s">
        <v>96</v>
      </c>
      <c r="D88" s="794"/>
      <c r="E88" s="795"/>
      <c r="F88" s="508"/>
      <c r="G88" s="589" t="s">
        <v>88</v>
      </c>
      <c r="H88" s="652">
        <v>0.17699999999999999</v>
      </c>
      <c r="I88" s="589" t="s">
        <v>91</v>
      </c>
      <c r="J88" s="512">
        <f t="shared" si="6"/>
        <v>0</v>
      </c>
      <c r="K88" s="261" t="s">
        <v>97</v>
      </c>
      <c r="M88" s="478"/>
    </row>
    <row r="89" spans="1:13" s="479" customFormat="1" ht="15" customHeight="1" x14ac:dyDescent="0.2">
      <c r="B89" s="584">
        <v>4</v>
      </c>
      <c r="C89" s="268" t="s">
        <v>94</v>
      </c>
      <c r="D89" s="794"/>
      <c r="E89" s="795"/>
      <c r="F89" s="508"/>
      <c r="G89" s="589" t="s">
        <v>88</v>
      </c>
      <c r="H89" s="652">
        <v>0.20599999999999999</v>
      </c>
      <c r="I89" s="593" t="s">
        <v>91</v>
      </c>
      <c r="J89" s="491">
        <f t="shared" si="6"/>
        <v>0</v>
      </c>
      <c r="K89" s="261" t="s">
        <v>95</v>
      </c>
      <c r="M89" s="478"/>
    </row>
    <row r="90" spans="1:13" s="479" customFormat="1" ht="15" customHeight="1" x14ac:dyDescent="0.2">
      <c r="B90" s="584">
        <v>5</v>
      </c>
      <c r="C90" s="268" t="s">
        <v>92</v>
      </c>
      <c r="D90" s="794"/>
      <c r="E90" s="795"/>
      <c r="F90" s="508"/>
      <c r="G90" s="589" t="s">
        <v>88</v>
      </c>
      <c r="H90" s="652">
        <v>0.23499999999999999</v>
      </c>
      <c r="I90" s="593" t="s">
        <v>91</v>
      </c>
      <c r="J90" s="491">
        <f t="shared" si="6"/>
        <v>0</v>
      </c>
      <c r="K90" s="261" t="s">
        <v>93</v>
      </c>
      <c r="M90" s="478"/>
    </row>
    <row r="91" spans="1:13" s="479" customFormat="1" ht="15" customHeight="1" x14ac:dyDescent="0.2">
      <c r="B91" s="584">
        <v>6</v>
      </c>
      <c r="C91" s="268" t="s">
        <v>465</v>
      </c>
      <c r="D91" s="794"/>
      <c r="E91" s="795"/>
      <c r="F91" s="508"/>
      <c r="G91" s="589" t="s">
        <v>88</v>
      </c>
      <c r="H91" s="652">
        <v>0.26500000000000001</v>
      </c>
      <c r="I91" s="593" t="s">
        <v>91</v>
      </c>
      <c r="J91" s="491">
        <f>ROUND(F91*H91,0)</f>
        <v>0</v>
      </c>
      <c r="K91" s="261" t="s">
        <v>90</v>
      </c>
      <c r="M91" s="478"/>
    </row>
    <row r="92" spans="1:13" s="479" customFormat="1" ht="15" customHeight="1" x14ac:dyDescent="0.2">
      <c r="B92" s="584">
        <v>7</v>
      </c>
      <c r="C92" s="268" t="s">
        <v>485</v>
      </c>
      <c r="D92" s="794"/>
      <c r="E92" s="795"/>
      <c r="F92" s="508"/>
      <c r="G92" s="589" t="s">
        <v>88</v>
      </c>
      <c r="H92" s="652">
        <v>0.29399999999999998</v>
      </c>
      <c r="I92" s="593" t="s">
        <v>91</v>
      </c>
      <c r="J92" s="491">
        <f>ROUND(F92*H92,0)</f>
        <v>0</v>
      </c>
      <c r="K92" s="261" t="s">
        <v>111</v>
      </c>
      <c r="M92" s="478"/>
    </row>
    <row r="93" spans="1:13" s="479" customFormat="1" ht="15" customHeight="1" x14ac:dyDescent="0.2">
      <c r="B93" s="584">
        <v>8</v>
      </c>
      <c r="C93" s="268" t="s">
        <v>525</v>
      </c>
      <c r="D93" s="794"/>
      <c r="E93" s="795"/>
      <c r="F93" s="508"/>
      <c r="G93" s="589" t="s">
        <v>88</v>
      </c>
      <c r="H93" s="652">
        <v>0.32400000000000001</v>
      </c>
      <c r="I93" s="593" t="s">
        <v>91</v>
      </c>
      <c r="J93" s="491">
        <f>ROUND(F93*H93,0)</f>
        <v>0</v>
      </c>
      <c r="K93" s="261" t="s">
        <v>110</v>
      </c>
      <c r="M93" s="478"/>
    </row>
    <row r="94" spans="1:13" s="479" customFormat="1" ht="15" customHeight="1" x14ac:dyDescent="0.2">
      <c r="B94" s="584">
        <v>9</v>
      </c>
      <c r="C94" s="268" t="s">
        <v>565</v>
      </c>
      <c r="D94" s="794"/>
      <c r="E94" s="795"/>
      <c r="F94" s="508"/>
      <c r="G94" s="589" t="s">
        <v>88</v>
      </c>
      <c r="H94" s="652">
        <v>0.35299999999999998</v>
      </c>
      <c r="I94" s="593" t="s">
        <v>91</v>
      </c>
      <c r="J94" s="491">
        <f>ROUND(F94*H94,0)</f>
        <v>0</v>
      </c>
      <c r="K94" s="261" t="s">
        <v>109</v>
      </c>
      <c r="M94" s="478"/>
    </row>
    <row r="95" spans="1:13" s="479" customFormat="1" ht="15" customHeight="1" x14ac:dyDescent="0.2">
      <c r="B95" s="584">
        <v>10</v>
      </c>
      <c r="C95" s="268" t="s">
        <v>603</v>
      </c>
      <c r="D95" s="794"/>
      <c r="E95" s="795"/>
      <c r="F95" s="508"/>
      <c r="G95" s="589" t="s">
        <v>88</v>
      </c>
      <c r="H95" s="652">
        <v>0.38200000000000001</v>
      </c>
      <c r="I95" s="593" t="s">
        <v>91</v>
      </c>
      <c r="J95" s="491">
        <f>ROUND(F95*H95,0)</f>
        <v>0</v>
      </c>
      <c r="K95" s="261" t="s">
        <v>121</v>
      </c>
      <c r="M95" s="478"/>
    </row>
    <row r="96" spans="1:13" s="479" customFormat="1" ht="15" customHeight="1" x14ac:dyDescent="0.2">
      <c r="B96" s="584">
        <v>11</v>
      </c>
      <c r="C96" s="268" t="s">
        <v>634</v>
      </c>
      <c r="D96" s="794"/>
      <c r="E96" s="795"/>
      <c r="F96" s="508"/>
      <c r="G96" s="589" t="s">
        <v>88</v>
      </c>
      <c r="H96" s="652">
        <v>0.41199999999999998</v>
      </c>
      <c r="I96" s="593" t="s">
        <v>91</v>
      </c>
      <c r="J96" s="491">
        <f t="shared" si="6"/>
        <v>0</v>
      </c>
      <c r="K96" s="261" t="s">
        <v>120</v>
      </c>
      <c r="M96" s="478"/>
    </row>
    <row r="97" spans="1:13" s="479" customFormat="1" ht="15" customHeight="1" x14ac:dyDescent="0.2">
      <c r="B97" s="584">
        <v>12</v>
      </c>
      <c r="C97" s="268" t="s">
        <v>669</v>
      </c>
      <c r="D97" s="794"/>
      <c r="E97" s="795"/>
      <c r="F97" s="508"/>
      <c r="G97" s="589" t="s">
        <v>88</v>
      </c>
      <c r="H97" s="652">
        <v>0.441</v>
      </c>
      <c r="I97" s="593" t="s">
        <v>91</v>
      </c>
      <c r="J97" s="491">
        <f t="shared" si="6"/>
        <v>0</v>
      </c>
      <c r="K97" s="261" t="s">
        <v>119</v>
      </c>
      <c r="M97" s="478"/>
    </row>
    <row r="98" spans="1:13" s="479" customFormat="1" ht="15" customHeight="1" x14ac:dyDescent="0.2">
      <c r="B98" s="584">
        <v>13</v>
      </c>
      <c r="C98" s="268" t="s">
        <v>702</v>
      </c>
      <c r="D98" s="794"/>
      <c r="E98" s="795"/>
      <c r="F98" s="508"/>
      <c r="G98" s="589" t="s">
        <v>88</v>
      </c>
      <c r="H98" s="652">
        <v>0.47099999999999997</v>
      </c>
      <c r="I98" s="593" t="s">
        <v>91</v>
      </c>
      <c r="J98" s="491">
        <f t="shared" si="6"/>
        <v>0</v>
      </c>
      <c r="K98" s="261" t="s">
        <v>118</v>
      </c>
      <c r="M98" s="478"/>
    </row>
    <row r="99" spans="1:13" s="479" customFormat="1" ht="15" customHeight="1" x14ac:dyDescent="0.2">
      <c r="B99" s="584">
        <f>B98+1</f>
        <v>14</v>
      </c>
      <c r="C99" s="268" t="s">
        <v>708</v>
      </c>
      <c r="D99" s="794"/>
      <c r="E99" s="795"/>
      <c r="F99" s="269"/>
      <c r="G99" s="589" t="s">
        <v>88</v>
      </c>
      <c r="H99" s="648">
        <v>0.5</v>
      </c>
      <c r="I99" s="589" t="s">
        <v>91</v>
      </c>
      <c r="J99" s="270">
        <f t="shared" si="6"/>
        <v>0</v>
      </c>
      <c r="K99" s="261" t="s">
        <v>117</v>
      </c>
      <c r="M99" s="478"/>
    </row>
    <row r="100" spans="1:13" s="479" customFormat="1" ht="15" customHeight="1" x14ac:dyDescent="0.2">
      <c r="B100" s="584">
        <f>B99+1</f>
        <v>15</v>
      </c>
      <c r="C100" s="268" t="s">
        <v>1011</v>
      </c>
      <c r="D100" s="794"/>
      <c r="E100" s="795"/>
      <c r="F100" s="269"/>
      <c r="G100" s="589" t="s">
        <v>88</v>
      </c>
      <c r="H100" s="648">
        <v>0.5</v>
      </c>
      <c r="I100" s="589" t="s">
        <v>91</v>
      </c>
      <c r="J100" s="270">
        <f t="shared" si="6"/>
        <v>0</v>
      </c>
      <c r="K100" s="261" t="s">
        <v>116</v>
      </c>
      <c r="M100" s="478"/>
    </row>
    <row r="101" spans="1:13" s="479" customFormat="1" ht="15" customHeight="1" x14ac:dyDescent="0.2">
      <c r="B101" s="584">
        <f t="shared" ref="B101:B102" si="7">B100+1</f>
        <v>16</v>
      </c>
      <c r="C101" s="268" t="s">
        <v>1192</v>
      </c>
      <c r="D101" s="794"/>
      <c r="E101" s="795"/>
      <c r="F101" s="269"/>
      <c r="G101" s="589" t="s">
        <v>88</v>
      </c>
      <c r="H101" s="648">
        <v>0.5</v>
      </c>
      <c r="I101" s="589" t="s">
        <v>91</v>
      </c>
      <c r="J101" s="270">
        <f t="shared" si="6"/>
        <v>0</v>
      </c>
      <c r="K101" s="261" t="s">
        <v>636</v>
      </c>
      <c r="M101" s="478"/>
    </row>
    <row r="102" spans="1:13" s="479" customFormat="1" ht="15" customHeight="1" thickBot="1" x14ac:dyDescent="0.25">
      <c r="B102" s="584">
        <f t="shared" si="7"/>
        <v>17</v>
      </c>
      <c r="C102" s="268" t="s">
        <v>1335</v>
      </c>
      <c r="D102" s="794"/>
      <c r="E102" s="795"/>
      <c r="F102" s="269"/>
      <c r="G102" s="589" t="s">
        <v>88</v>
      </c>
      <c r="H102" s="648">
        <v>0.5</v>
      </c>
      <c r="I102" s="589" t="s">
        <v>91</v>
      </c>
      <c r="J102" s="270">
        <f t="shared" si="6"/>
        <v>0</v>
      </c>
      <c r="K102" s="261" t="s">
        <v>515</v>
      </c>
      <c r="M102" s="478"/>
    </row>
    <row r="103" spans="1:13" s="479" customFormat="1" ht="15" customHeight="1" x14ac:dyDescent="0.2">
      <c r="B103" s="12"/>
      <c r="C103" s="13"/>
      <c r="D103" s="12"/>
      <c r="E103" s="12"/>
      <c r="F103" s="11"/>
      <c r="G103" s="598"/>
      <c r="H103" s="800" t="s">
        <v>1372</v>
      </c>
      <c r="I103" s="801"/>
      <c r="J103" s="9"/>
      <c r="K103" s="261"/>
    </row>
    <row r="104" spans="1:13" s="479" customFormat="1" ht="15" customHeight="1" thickBot="1" x14ac:dyDescent="0.25">
      <c r="B104" s="261"/>
      <c r="C104" s="261"/>
      <c r="D104" s="261"/>
      <c r="E104" s="261"/>
      <c r="F104" s="64"/>
      <c r="G104" s="261"/>
      <c r="H104" s="802" t="s">
        <v>89</v>
      </c>
      <c r="I104" s="803"/>
      <c r="J104" s="62">
        <f>SUM(J86:J102)</f>
        <v>0</v>
      </c>
      <c r="K104" s="261" t="s">
        <v>675</v>
      </c>
      <c r="L104" s="479" t="s">
        <v>88</v>
      </c>
    </row>
    <row r="105" spans="1:13" s="479" customFormat="1" ht="18.75" customHeight="1" x14ac:dyDescent="0.2">
      <c r="B105" s="261"/>
      <c r="C105" s="261"/>
      <c r="D105" s="261"/>
      <c r="E105" s="261"/>
      <c r="F105" s="64"/>
      <c r="G105" s="39"/>
      <c r="H105" s="216"/>
      <c r="I105" s="598"/>
      <c r="J105" s="67"/>
      <c r="K105" s="261"/>
    </row>
    <row r="106" spans="1:13" s="479" customFormat="1" ht="18.75" customHeight="1" x14ac:dyDescent="0.2">
      <c r="A106" s="6" t="s">
        <v>19</v>
      </c>
      <c r="B106" s="479" t="s">
        <v>828</v>
      </c>
      <c r="C106" s="261"/>
      <c r="D106" s="261"/>
      <c r="E106" s="261"/>
      <c r="F106" s="64"/>
      <c r="G106" s="39"/>
      <c r="H106" s="216"/>
      <c r="I106" s="598"/>
      <c r="J106" s="67"/>
      <c r="K106" s="261"/>
    </row>
    <row r="107" spans="1:13" ht="11.25" customHeight="1" x14ac:dyDescent="0.2">
      <c r="A107" s="480"/>
      <c r="C107" s="603"/>
      <c r="D107" s="603"/>
      <c r="E107" s="603"/>
    </row>
    <row r="108" spans="1:13" s="479" customFormat="1" ht="15" customHeight="1" x14ac:dyDescent="0.2">
      <c r="A108" s="480"/>
      <c r="B108" s="948" t="s">
        <v>1478</v>
      </c>
      <c r="C108" s="948"/>
      <c r="D108" s="948"/>
      <c r="E108" s="948"/>
      <c r="F108" s="65"/>
      <c r="H108" s="66"/>
      <c r="J108" s="65"/>
    </row>
    <row r="109" spans="1:13" s="479" customFormat="1" ht="15" customHeight="1" thickBot="1" x14ac:dyDescent="0.25">
      <c r="A109" s="480"/>
      <c r="B109" s="948"/>
      <c r="C109" s="948"/>
      <c r="D109" s="948"/>
      <c r="E109" s="948"/>
      <c r="F109" s="65"/>
      <c r="H109" s="66" t="s">
        <v>152</v>
      </c>
      <c r="J109" s="65"/>
    </row>
    <row r="110" spans="1:13" s="479" customFormat="1" ht="18.75" customHeight="1" thickBot="1" x14ac:dyDescent="0.25">
      <c r="A110" s="6"/>
      <c r="B110" s="948"/>
      <c r="C110" s="948"/>
      <c r="D110" s="948"/>
      <c r="E110" s="948"/>
      <c r="F110" s="508"/>
      <c r="G110" s="602" t="s">
        <v>88</v>
      </c>
      <c r="H110" s="280">
        <v>1</v>
      </c>
      <c r="I110" s="602" t="s">
        <v>91</v>
      </c>
      <c r="J110" s="75">
        <f>ROUND(F110*H110,0)</f>
        <v>0</v>
      </c>
      <c r="K110" s="261" t="s">
        <v>829</v>
      </c>
      <c r="L110" s="479" t="s">
        <v>88</v>
      </c>
    </row>
    <row r="111" spans="1:13" s="479" customFormat="1" ht="12" customHeight="1" x14ac:dyDescent="0.2">
      <c r="F111" s="65"/>
      <c r="H111" s="66"/>
      <c r="J111" s="74" t="s">
        <v>151</v>
      </c>
    </row>
    <row r="112" spans="1:13" s="479" customFormat="1" ht="18.75" customHeight="1" x14ac:dyDescent="0.2">
      <c r="F112" s="65"/>
      <c r="H112" s="66"/>
      <c r="J112" s="65"/>
    </row>
    <row r="113" spans="1:13" ht="18.75" customHeight="1" x14ac:dyDescent="0.2">
      <c r="A113" s="6" t="s">
        <v>511</v>
      </c>
      <c r="B113" s="479" t="s">
        <v>1479</v>
      </c>
    </row>
    <row r="114" spans="1:13" ht="11.25" customHeight="1" x14ac:dyDescent="0.2">
      <c r="A114" s="480"/>
    </row>
    <row r="115" spans="1:13" ht="18.75" customHeight="1" x14ac:dyDescent="0.2">
      <c r="A115" s="480"/>
      <c r="B115" s="804" t="s">
        <v>107</v>
      </c>
      <c r="C115" s="805"/>
      <c r="D115" s="804" t="s">
        <v>106</v>
      </c>
      <c r="E115" s="805"/>
      <c r="F115" s="289" t="s">
        <v>105</v>
      </c>
      <c r="G115" s="593"/>
      <c r="H115" s="279" t="s">
        <v>104</v>
      </c>
      <c r="I115" s="593"/>
      <c r="J115" s="289" t="s">
        <v>3</v>
      </c>
      <c r="K115" s="261"/>
    </row>
    <row r="116" spans="1:13" ht="15" customHeight="1" x14ac:dyDescent="0.2">
      <c r="A116" s="480"/>
      <c r="B116" s="28"/>
      <c r="C116" s="591"/>
      <c r="D116" s="26"/>
      <c r="E116" s="592"/>
      <c r="F116" s="72"/>
      <c r="G116" s="595"/>
      <c r="H116" s="71"/>
      <c r="I116" s="595"/>
      <c r="J116" s="70" t="s">
        <v>103</v>
      </c>
      <c r="K116" s="261"/>
    </row>
    <row r="117" spans="1:13" s="479" customFormat="1" ht="15" customHeight="1" x14ac:dyDescent="0.2">
      <c r="B117" s="585">
        <v>1</v>
      </c>
      <c r="C117" s="266" t="s">
        <v>113</v>
      </c>
      <c r="D117" s="794"/>
      <c r="E117" s="795"/>
      <c r="F117" s="508"/>
      <c r="G117" s="589" t="s">
        <v>88</v>
      </c>
      <c r="H117" s="684">
        <v>0.28560000000000002</v>
      </c>
      <c r="I117" s="589" t="s">
        <v>91</v>
      </c>
      <c r="J117" s="512">
        <f t="shared" ref="J117:J136" si="8">ROUND(F117*H117,0)</f>
        <v>0</v>
      </c>
      <c r="K117" s="261" t="s">
        <v>101</v>
      </c>
      <c r="M117" s="478"/>
    </row>
    <row r="118" spans="1:13" s="479" customFormat="1" ht="15" customHeight="1" x14ac:dyDescent="0.2">
      <c r="B118" s="585">
        <v>2</v>
      </c>
      <c r="C118" s="266" t="s">
        <v>112</v>
      </c>
      <c r="D118" s="794"/>
      <c r="E118" s="795"/>
      <c r="F118" s="508"/>
      <c r="G118" s="589" t="s">
        <v>88</v>
      </c>
      <c r="H118" s="684">
        <v>0.2205</v>
      </c>
      <c r="I118" s="593" t="s">
        <v>91</v>
      </c>
      <c r="J118" s="491">
        <f t="shared" si="8"/>
        <v>0</v>
      </c>
      <c r="K118" s="261" t="s">
        <v>99</v>
      </c>
      <c r="M118" s="478"/>
    </row>
    <row r="119" spans="1:13" s="479" customFormat="1" ht="15" customHeight="1" x14ac:dyDescent="0.2">
      <c r="B119" s="585">
        <v>3</v>
      </c>
      <c r="C119" s="266" t="s">
        <v>102</v>
      </c>
      <c r="D119" s="794"/>
      <c r="E119" s="795"/>
      <c r="F119" s="508"/>
      <c r="G119" s="589" t="s">
        <v>88</v>
      </c>
      <c r="H119" s="684">
        <v>0.2329</v>
      </c>
      <c r="I119" s="589" t="s">
        <v>91</v>
      </c>
      <c r="J119" s="512">
        <f t="shared" si="8"/>
        <v>0</v>
      </c>
      <c r="K119" s="261" t="s">
        <v>97</v>
      </c>
      <c r="M119" s="478"/>
    </row>
    <row r="120" spans="1:13" s="479" customFormat="1" ht="15" customHeight="1" x14ac:dyDescent="0.2">
      <c r="B120" s="585">
        <v>4</v>
      </c>
      <c r="C120" s="266" t="s">
        <v>100</v>
      </c>
      <c r="D120" s="794"/>
      <c r="E120" s="795"/>
      <c r="F120" s="508"/>
      <c r="G120" s="589" t="s">
        <v>88</v>
      </c>
      <c r="H120" s="684">
        <v>0.2339</v>
      </c>
      <c r="I120" s="593" t="s">
        <v>91</v>
      </c>
      <c r="J120" s="491">
        <f t="shared" si="8"/>
        <v>0</v>
      </c>
      <c r="K120" s="261" t="s">
        <v>95</v>
      </c>
      <c r="M120" s="478"/>
    </row>
    <row r="121" spans="1:13" s="479" customFormat="1" ht="15" customHeight="1" x14ac:dyDescent="0.2">
      <c r="B121" s="585">
        <v>5</v>
      </c>
      <c r="C121" s="266" t="s">
        <v>98</v>
      </c>
      <c r="D121" s="794"/>
      <c r="E121" s="795"/>
      <c r="F121" s="508"/>
      <c r="G121" s="589" t="s">
        <v>88</v>
      </c>
      <c r="H121" s="684">
        <v>0.2616</v>
      </c>
      <c r="I121" s="589" t="s">
        <v>91</v>
      </c>
      <c r="J121" s="512">
        <f t="shared" si="8"/>
        <v>0</v>
      </c>
      <c r="K121" s="261" t="s">
        <v>93</v>
      </c>
      <c r="M121" s="478"/>
    </row>
    <row r="122" spans="1:13" s="479" customFormat="1" ht="15" customHeight="1" x14ac:dyDescent="0.2">
      <c r="B122" s="584">
        <v>6</v>
      </c>
      <c r="C122" s="268" t="s">
        <v>96</v>
      </c>
      <c r="D122" s="794"/>
      <c r="E122" s="795"/>
      <c r="F122" s="508"/>
      <c r="G122" s="589" t="s">
        <v>88</v>
      </c>
      <c r="H122" s="684">
        <v>0.2424</v>
      </c>
      <c r="I122" s="593" t="s">
        <v>91</v>
      </c>
      <c r="J122" s="491">
        <f t="shared" si="8"/>
        <v>0</v>
      </c>
      <c r="K122" s="261" t="s">
        <v>90</v>
      </c>
      <c r="M122" s="478"/>
    </row>
    <row r="123" spans="1:13" s="479" customFormat="1" ht="15" customHeight="1" x14ac:dyDescent="0.2">
      <c r="B123" s="584">
        <v>7</v>
      </c>
      <c r="C123" s="268" t="s">
        <v>94</v>
      </c>
      <c r="D123" s="794"/>
      <c r="E123" s="795"/>
      <c r="F123" s="508"/>
      <c r="G123" s="589" t="s">
        <v>88</v>
      </c>
      <c r="H123" s="684">
        <v>0.29339999999999999</v>
      </c>
      <c r="I123" s="593" t="s">
        <v>91</v>
      </c>
      <c r="J123" s="491">
        <f t="shared" si="8"/>
        <v>0</v>
      </c>
      <c r="K123" s="261" t="s">
        <v>111</v>
      </c>
      <c r="M123" s="478"/>
    </row>
    <row r="124" spans="1:13" s="479" customFormat="1" ht="15" customHeight="1" x14ac:dyDescent="0.2">
      <c r="B124" s="584">
        <v>8</v>
      </c>
      <c r="C124" s="268" t="s">
        <v>92</v>
      </c>
      <c r="D124" s="794"/>
      <c r="E124" s="795"/>
      <c r="F124" s="508"/>
      <c r="G124" s="589" t="s">
        <v>88</v>
      </c>
      <c r="H124" s="684">
        <v>0.30790000000000001</v>
      </c>
      <c r="I124" s="593" t="s">
        <v>91</v>
      </c>
      <c r="J124" s="491">
        <f t="shared" si="8"/>
        <v>0</v>
      </c>
      <c r="K124" s="261" t="s">
        <v>110</v>
      </c>
      <c r="M124" s="478"/>
    </row>
    <row r="125" spans="1:13" s="479" customFormat="1" ht="15" customHeight="1" x14ac:dyDescent="0.2">
      <c r="B125" s="584">
        <v>9</v>
      </c>
      <c r="C125" s="268" t="s">
        <v>465</v>
      </c>
      <c r="D125" s="794"/>
      <c r="E125" s="795"/>
      <c r="F125" s="508"/>
      <c r="G125" s="589" t="s">
        <v>88</v>
      </c>
      <c r="H125" s="684">
        <v>0.33329999999999999</v>
      </c>
      <c r="I125" s="593" t="s">
        <v>91</v>
      </c>
      <c r="J125" s="491">
        <f t="shared" si="8"/>
        <v>0</v>
      </c>
      <c r="K125" s="261" t="s">
        <v>109</v>
      </c>
      <c r="M125" s="478"/>
    </row>
    <row r="126" spans="1:13" s="479" customFormat="1" ht="15" customHeight="1" x14ac:dyDescent="0.2">
      <c r="B126" s="584">
        <v>10</v>
      </c>
      <c r="C126" s="268" t="s">
        <v>485</v>
      </c>
      <c r="D126" s="794"/>
      <c r="E126" s="795"/>
      <c r="F126" s="508"/>
      <c r="G126" s="589" t="s">
        <v>88</v>
      </c>
      <c r="H126" s="684">
        <v>0.3498</v>
      </c>
      <c r="I126" s="593" t="s">
        <v>91</v>
      </c>
      <c r="J126" s="491">
        <f t="shared" si="8"/>
        <v>0</v>
      </c>
      <c r="K126" s="261" t="s">
        <v>121</v>
      </c>
      <c r="M126" s="478"/>
    </row>
    <row r="127" spans="1:13" s="479" customFormat="1" ht="15" customHeight="1" x14ac:dyDescent="0.2">
      <c r="B127" s="584">
        <v>11</v>
      </c>
      <c r="C127" s="268" t="s">
        <v>525</v>
      </c>
      <c r="D127" s="794"/>
      <c r="E127" s="795"/>
      <c r="F127" s="508"/>
      <c r="G127" s="589" t="s">
        <v>88</v>
      </c>
      <c r="H127" s="684">
        <v>0.36799999999999999</v>
      </c>
      <c r="I127" s="593" t="s">
        <v>91</v>
      </c>
      <c r="J127" s="491">
        <f t="shared" si="8"/>
        <v>0</v>
      </c>
      <c r="K127" s="261" t="s">
        <v>120</v>
      </c>
      <c r="M127" s="478"/>
    </row>
    <row r="128" spans="1:13" s="479" customFormat="1" ht="15" customHeight="1" x14ac:dyDescent="0.2">
      <c r="B128" s="584">
        <v>12</v>
      </c>
      <c r="C128" s="268" t="s">
        <v>565</v>
      </c>
      <c r="D128" s="794"/>
      <c r="E128" s="795"/>
      <c r="F128" s="508"/>
      <c r="G128" s="589" t="s">
        <v>88</v>
      </c>
      <c r="H128" s="684">
        <v>0.38300000000000001</v>
      </c>
      <c r="I128" s="593" t="s">
        <v>91</v>
      </c>
      <c r="J128" s="491">
        <f>ROUND(F128*H128,0)</f>
        <v>0</v>
      </c>
      <c r="K128" s="261" t="s">
        <v>119</v>
      </c>
      <c r="M128" s="478"/>
    </row>
    <row r="129" spans="1:13" s="479" customFormat="1" ht="15" customHeight="1" x14ac:dyDescent="0.2">
      <c r="B129" s="584">
        <v>13</v>
      </c>
      <c r="C129" s="268" t="s">
        <v>603</v>
      </c>
      <c r="D129" s="794"/>
      <c r="E129" s="795"/>
      <c r="F129" s="508"/>
      <c r="G129" s="589" t="s">
        <v>88</v>
      </c>
      <c r="H129" s="684">
        <v>0.40100000000000002</v>
      </c>
      <c r="I129" s="593" t="s">
        <v>91</v>
      </c>
      <c r="J129" s="491">
        <f>ROUND(F129*H129,0)</f>
        <v>0</v>
      </c>
      <c r="K129" s="261" t="s">
        <v>118</v>
      </c>
      <c r="M129" s="478"/>
    </row>
    <row r="130" spans="1:13" s="479" customFormat="1" ht="15" customHeight="1" x14ac:dyDescent="0.2">
      <c r="B130" s="584">
        <v>14</v>
      </c>
      <c r="C130" s="268" t="s">
        <v>634</v>
      </c>
      <c r="D130" s="794"/>
      <c r="E130" s="795"/>
      <c r="F130" s="508"/>
      <c r="G130" s="589" t="s">
        <v>88</v>
      </c>
      <c r="H130" s="684">
        <v>0.41720000000000002</v>
      </c>
      <c r="I130" s="593" t="s">
        <v>91</v>
      </c>
      <c r="J130" s="491">
        <f t="shared" si="8"/>
        <v>0</v>
      </c>
      <c r="K130" s="261" t="s">
        <v>117</v>
      </c>
      <c r="M130" s="478"/>
    </row>
    <row r="131" spans="1:13" s="479" customFormat="1" ht="15" customHeight="1" x14ac:dyDescent="0.2">
      <c r="B131" s="584">
        <v>15</v>
      </c>
      <c r="C131" s="268" t="s">
        <v>669</v>
      </c>
      <c r="D131" s="794"/>
      <c r="E131" s="795"/>
      <c r="F131" s="508"/>
      <c r="G131" s="589" t="s">
        <v>88</v>
      </c>
      <c r="H131" s="684">
        <v>0.43559999999999999</v>
      </c>
      <c r="I131" s="593" t="s">
        <v>91</v>
      </c>
      <c r="J131" s="491">
        <f t="shared" si="8"/>
        <v>0</v>
      </c>
      <c r="K131" s="261" t="s">
        <v>116</v>
      </c>
      <c r="M131" s="478"/>
    </row>
    <row r="132" spans="1:13" s="479" customFormat="1" ht="15" customHeight="1" x14ac:dyDescent="0.2">
      <c r="B132" s="584">
        <v>16</v>
      </c>
      <c r="C132" s="268" t="s">
        <v>702</v>
      </c>
      <c r="D132" s="794"/>
      <c r="E132" s="795"/>
      <c r="F132" s="508"/>
      <c r="G132" s="589" t="s">
        <v>88</v>
      </c>
      <c r="H132" s="684">
        <v>0.442</v>
      </c>
      <c r="I132" s="593" t="s">
        <v>91</v>
      </c>
      <c r="J132" s="491">
        <f t="shared" si="8"/>
        <v>0</v>
      </c>
      <c r="K132" s="261" t="s">
        <v>636</v>
      </c>
      <c r="M132" s="478"/>
    </row>
    <row r="133" spans="1:13" s="479" customFormat="1" ht="15" customHeight="1" x14ac:dyDescent="0.2">
      <c r="B133" s="584">
        <f>B132+1</f>
        <v>17</v>
      </c>
      <c r="C133" s="268" t="s">
        <v>708</v>
      </c>
      <c r="D133" s="794"/>
      <c r="E133" s="795"/>
      <c r="F133" s="269"/>
      <c r="G133" s="589" t="s">
        <v>88</v>
      </c>
      <c r="H133" s="684">
        <v>0.45</v>
      </c>
      <c r="I133" s="589" t="s">
        <v>91</v>
      </c>
      <c r="J133" s="270">
        <f t="shared" si="8"/>
        <v>0</v>
      </c>
      <c r="K133" s="261" t="s">
        <v>515</v>
      </c>
      <c r="M133" s="478"/>
    </row>
    <row r="134" spans="1:13" s="479" customFormat="1" ht="15" customHeight="1" x14ac:dyDescent="0.2">
      <c r="B134" s="584">
        <f>B133+1</f>
        <v>18</v>
      </c>
      <c r="C134" s="268" t="s">
        <v>1011</v>
      </c>
      <c r="D134" s="794"/>
      <c r="E134" s="795"/>
      <c r="F134" s="269"/>
      <c r="G134" s="589" t="s">
        <v>88</v>
      </c>
      <c r="H134" s="684">
        <v>0.45</v>
      </c>
      <c r="I134" s="589" t="s">
        <v>91</v>
      </c>
      <c r="J134" s="270">
        <f t="shared" si="8"/>
        <v>0</v>
      </c>
      <c r="K134" s="261" t="s">
        <v>681</v>
      </c>
      <c r="M134" s="478"/>
    </row>
    <row r="135" spans="1:13" s="479" customFormat="1" ht="15" customHeight="1" x14ac:dyDescent="0.2">
      <c r="B135" s="584">
        <f t="shared" ref="B135:B136" si="9">B134+1</f>
        <v>19</v>
      </c>
      <c r="C135" s="268" t="s">
        <v>1192</v>
      </c>
      <c r="D135" s="794"/>
      <c r="E135" s="795"/>
      <c r="F135" s="269"/>
      <c r="G135" s="589" t="s">
        <v>88</v>
      </c>
      <c r="H135" s="684">
        <v>0.45</v>
      </c>
      <c r="I135" s="589" t="s">
        <v>91</v>
      </c>
      <c r="J135" s="270">
        <f t="shared" si="8"/>
        <v>0</v>
      </c>
      <c r="K135" s="261" t="s">
        <v>517</v>
      </c>
      <c r="M135" s="478"/>
    </row>
    <row r="136" spans="1:13" s="479" customFormat="1" ht="15" customHeight="1" thickBot="1" x14ac:dyDescent="0.25">
      <c r="B136" s="584">
        <f t="shared" si="9"/>
        <v>20</v>
      </c>
      <c r="C136" s="268" t="s">
        <v>1335</v>
      </c>
      <c r="D136" s="794"/>
      <c r="E136" s="795"/>
      <c r="F136" s="269"/>
      <c r="G136" s="589" t="s">
        <v>88</v>
      </c>
      <c r="H136" s="685">
        <v>0.45</v>
      </c>
      <c r="I136" s="589" t="s">
        <v>91</v>
      </c>
      <c r="J136" s="270">
        <f t="shared" si="8"/>
        <v>0</v>
      </c>
      <c r="K136" s="261" t="s">
        <v>707</v>
      </c>
      <c r="M136" s="478"/>
    </row>
    <row r="137" spans="1:13" s="479" customFormat="1" ht="15" customHeight="1" x14ac:dyDescent="0.2">
      <c r="B137" s="12"/>
      <c r="C137" s="13"/>
      <c r="D137" s="12"/>
      <c r="E137" s="12"/>
      <c r="F137" s="11"/>
      <c r="G137" s="598"/>
      <c r="H137" s="800" t="s">
        <v>1199</v>
      </c>
      <c r="I137" s="801"/>
      <c r="J137" s="9"/>
      <c r="K137" s="261"/>
    </row>
    <row r="138" spans="1:13" s="479" customFormat="1" ht="15" customHeight="1" thickBot="1" x14ac:dyDescent="0.25">
      <c r="B138" s="261"/>
      <c r="C138" s="261"/>
      <c r="D138" s="261"/>
      <c r="E138" s="261"/>
      <c r="F138" s="64"/>
      <c r="G138" s="261"/>
      <c r="H138" s="802" t="s">
        <v>89</v>
      </c>
      <c r="I138" s="803"/>
      <c r="J138" s="62">
        <f>SUM(J117:J136)</f>
        <v>0</v>
      </c>
      <c r="K138" s="261" t="s">
        <v>814</v>
      </c>
      <c r="L138" s="479" t="s">
        <v>88</v>
      </c>
    </row>
    <row r="139" spans="1:13" s="479" customFormat="1" ht="18.75" customHeight="1" x14ac:dyDescent="0.2">
      <c r="F139" s="65"/>
      <c r="H139" s="66"/>
      <c r="J139" s="65"/>
    </row>
    <row r="140" spans="1:13" ht="18.75" customHeight="1" x14ac:dyDescent="0.2">
      <c r="A140" s="6" t="s">
        <v>20</v>
      </c>
      <c r="B140" s="479" t="s">
        <v>283</v>
      </c>
    </row>
    <row r="141" spans="1:13" ht="11.25" customHeight="1" x14ac:dyDescent="0.2">
      <c r="A141" s="6"/>
      <c r="B141" s="479"/>
    </row>
    <row r="142" spans="1:13" ht="18.75" customHeight="1" thickBot="1" x14ac:dyDescent="0.25">
      <c r="A142" s="480"/>
      <c r="B142" s="948" t="s">
        <v>1480</v>
      </c>
      <c r="C142" s="948"/>
      <c r="D142" s="948"/>
      <c r="E142" s="948"/>
      <c r="H142" s="66" t="s">
        <v>152</v>
      </c>
    </row>
    <row r="143" spans="1:13" s="479" customFormat="1" ht="18.75" customHeight="1" thickBot="1" x14ac:dyDescent="0.25">
      <c r="A143" s="6"/>
      <c r="B143" s="948"/>
      <c r="C143" s="948"/>
      <c r="D143" s="948"/>
      <c r="E143" s="948"/>
      <c r="F143" s="508"/>
      <c r="G143" s="602" t="s">
        <v>88</v>
      </c>
      <c r="H143" s="280">
        <v>0.6</v>
      </c>
      <c r="I143" s="602" t="s">
        <v>91</v>
      </c>
      <c r="J143" s="75">
        <f>ROUND(F143*H143,0)</f>
        <v>0</v>
      </c>
      <c r="K143" s="261" t="s">
        <v>815</v>
      </c>
      <c r="L143" s="479" t="s">
        <v>88</v>
      </c>
    </row>
    <row r="144" spans="1:13" s="479" customFormat="1" ht="12" customHeight="1" x14ac:dyDescent="0.2">
      <c r="F144" s="65"/>
      <c r="H144" s="66"/>
      <c r="J144" s="74" t="s">
        <v>151</v>
      </c>
    </row>
    <row r="145" spans="1:13" s="479" customFormat="1" ht="11.25" customHeight="1" x14ac:dyDescent="0.2">
      <c r="F145" s="65"/>
      <c r="H145" s="66"/>
      <c r="J145" s="74"/>
    </row>
    <row r="146" spans="1:13" ht="18.75" customHeight="1" x14ac:dyDescent="0.2">
      <c r="A146" s="6" t="s">
        <v>23</v>
      </c>
      <c r="B146" s="479" t="s">
        <v>282</v>
      </c>
    </row>
    <row r="147" spans="1:13" ht="11.25" customHeight="1" x14ac:dyDescent="0.2">
      <c r="A147" s="6"/>
      <c r="B147" s="479"/>
    </row>
    <row r="148" spans="1:13" ht="15" customHeight="1" thickBot="1" x14ac:dyDescent="0.25">
      <c r="A148" s="480"/>
      <c r="B148" s="948" t="s">
        <v>1481</v>
      </c>
      <c r="C148" s="948"/>
      <c r="D148" s="948"/>
      <c r="E148" s="948"/>
      <c r="H148" s="66" t="s">
        <v>152</v>
      </c>
    </row>
    <row r="149" spans="1:13" s="479" customFormat="1" ht="18.75" customHeight="1" thickBot="1" x14ac:dyDescent="0.25">
      <c r="A149" s="6"/>
      <c r="B149" s="948"/>
      <c r="C149" s="948"/>
      <c r="D149" s="948"/>
      <c r="E149" s="948"/>
      <c r="F149" s="508"/>
      <c r="G149" s="602" t="s">
        <v>88</v>
      </c>
      <c r="H149" s="513">
        <v>0.45</v>
      </c>
      <c r="I149" s="602" t="s">
        <v>91</v>
      </c>
      <c r="J149" s="75">
        <f>ROUND(F149*H149,0)</f>
        <v>0</v>
      </c>
      <c r="K149" s="261" t="s">
        <v>817</v>
      </c>
      <c r="L149" s="479" t="s">
        <v>88</v>
      </c>
    </row>
    <row r="150" spans="1:13" s="479" customFormat="1" ht="12" customHeight="1" x14ac:dyDescent="0.2">
      <c r="F150" s="65"/>
      <c r="H150" s="66"/>
      <c r="J150" s="74" t="s">
        <v>151</v>
      </c>
    </row>
    <row r="151" spans="1:13" s="479" customFormat="1" ht="12" customHeight="1" x14ac:dyDescent="0.2">
      <c r="F151" s="65"/>
      <c r="H151" s="66"/>
      <c r="J151" s="74"/>
    </row>
    <row r="152" spans="1:13" ht="18.75" customHeight="1" x14ac:dyDescent="0.2">
      <c r="A152" s="6" t="s">
        <v>830</v>
      </c>
      <c r="B152" s="479" t="s">
        <v>682</v>
      </c>
    </row>
    <row r="153" spans="1:13" ht="11.25" customHeight="1" x14ac:dyDescent="0.2">
      <c r="A153" s="6"/>
      <c r="B153" s="479"/>
    </row>
    <row r="154" spans="1:13" ht="20.9" customHeight="1" thickBot="1" x14ac:dyDescent="0.25">
      <c r="A154" s="480"/>
      <c r="B154" s="948" t="s">
        <v>1482</v>
      </c>
      <c r="C154" s="948"/>
      <c r="D154" s="948"/>
      <c r="E154" s="948"/>
      <c r="H154" s="66" t="s">
        <v>152</v>
      </c>
    </row>
    <row r="155" spans="1:13" s="479" customFormat="1" ht="18.75" customHeight="1" thickBot="1" x14ac:dyDescent="0.25">
      <c r="A155" s="6"/>
      <c r="B155" s="948"/>
      <c r="C155" s="948"/>
      <c r="D155" s="948"/>
      <c r="E155" s="948"/>
      <c r="F155" s="508"/>
      <c r="G155" s="602" t="s">
        <v>88</v>
      </c>
      <c r="H155" s="513">
        <v>0.45</v>
      </c>
      <c r="I155" s="602" t="s">
        <v>91</v>
      </c>
      <c r="J155" s="75">
        <f>ROUND(F155*H155,0)</f>
        <v>0</v>
      </c>
      <c r="K155" s="261" t="s">
        <v>818</v>
      </c>
      <c r="L155" s="479" t="s">
        <v>88</v>
      </c>
    </row>
    <row r="156" spans="1:13" s="479" customFormat="1" ht="12" customHeight="1" x14ac:dyDescent="0.2">
      <c r="F156" s="65"/>
      <c r="H156" s="66"/>
      <c r="J156" s="74" t="s">
        <v>151</v>
      </c>
    </row>
    <row r="157" spans="1:13" s="479" customFormat="1" ht="12" customHeight="1" x14ac:dyDescent="0.2">
      <c r="F157" s="65"/>
      <c r="H157" s="66"/>
      <c r="J157" s="74"/>
    </row>
    <row r="158" spans="1:13" ht="18.75" customHeight="1" x14ac:dyDescent="0.2">
      <c r="A158" s="6">
        <v>10</v>
      </c>
      <c r="B158" s="479" t="s">
        <v>683</v>
      </c>
      <c r="F158" s="42"/>
      <c r="H158" s="478"/>
      <c r="J158" s="42"/>
      <c r="M158" s="50"/>
    </row>
    <row r="159" spans="1:13" ht="11.25" customHeight="1" x14ac:dyDescent="0.2">
      <c r="A159" s="480"/>
      <c r="F159" s="42"/>
      <c r="H159" s="478"/>
      <c r="J159" s="42"/>
      <c r="M159" s="50"/>
    </row>
    <row r="160" spans="1:13" ht="18.75" customHeight="1" x14ac:dyDescent="0.2">
      <c r="A160" s="480"/>
      <c r="B160" s="804" t="s">
        <v>107</v>
      </c>
      <c r="C160" s="805"/>
      <c r="D160" s="804" t="s">
        <v>106</v>
      </c>
      <c r="E160" s="805"/>
      <c r="F160" s="275" t="s">
        <v>105</v>
      </c>
      <c r="G160" s="593"/>
      <c r="H160" s="593" t="s">
        <v>104</v>
      </c>
      <c r="I160" s="593"/>
      <c r="J160" s="275" t="s">
        <v>3</v>
      </c>
      <c r="K160" s="261"/>
      <c r="M160" s="50"/>
    </row>
    <row r="161" spans="1:13" ht="15" customHeight="1" x14ac:dyDescent="0.2">
      <c r="A161" s="480"/>
      <c r="B161" s="28"/>
      <c r="C161" s="591"/>
      <c r="D161" s="26"/>
      <c r="E161" s="592"/>
      <c r="F161" s="24"/>
      <c r="G161" s="595"/>
      <c r="H161" s="595"/>
      <c r="I161" s="595"/>
      <c r="J161" s="52" t="s">
        <v>103</v>
      </c>
      <c r="K161" s="261"/>
      <c r="M161" s="50"/>
    </row>
    <row r="162" spans="1:13" s="479" customFormat="1" ht="15" customHeight="1" x14ac:dyDescent="0.2">
      <c r="B162" s="584">
        <v>1</v>
      </c>
      <c r="C162" s="268" t="s">
        <v>669</v>
      </c>
      <c r="D162" s="794"/>
      <c r="E162" s="795"/>
      <c r="F162" s="269"/>
      <c r="G162" s="589" t="s">
        <v>88</v>
      </c>
      <c r="H162" s="516">
        <v>0.22500000000000009</v>
      </c>
      <c r="I162" s="574" t="s">
        <v>91</v>
      </c>
      <c r="J162" s="271">
        <f>ROUND(F162*H162,0)</f>
        <v>0</v>
      </c>
      <c r="K162" s="261" t="s">
        <v>101</v>
      </c>
      <c r="M162" s="36"/>
    </row>
    <row r="163" spans="1:13" s="479" customFormat="1" ht="15" customHeight="1" x14ac:dyDescent="0.2">
      <c r="B163" s="584">
        <v>2</v>
      </c>
      <c r="C163" s="268" t="s">
        <v>702</v>
      </c>
      <c r="D163" s="794"/>
      <c r="E163" s="795"/>
      <c r="F163" s="269"/>
      <c r="G163" s="589" t="s">
        <v>88</v>
      </c>
      <c r="H163" s="516">
        <v>0.27000000000000007</v>
      </c>
      <c r="I163" s="574" t="s">
        <v>91</v>
      </c>
      <c r="J163" s="271">
        <f>ROUND(F163*H163,0)</f>
        <v>0</v>
      </c>
      <c r="K163" s="261" t="s">
        <v>99</v>
      </c>
      <c r="M163" s="36"/>
    </row>
    <row r="164" spans="1:13" s="479" customFormat="1" ht="15" customHeight="1" x14ac:dyDescent="0.2">
      <c r="B164" s="584">
        <f>B163+1</f>
        <v>3</v>
      </c>
      <c r="C164" s="268" t="s">
        <v>708</v>
      </c>
      <c r="D164" s="794"/>
      <c r="E164" s="795"/>
      <c r="F164" s="269"/>
      <c r="G164" s="589" t="s">
        <v>88</v>
      </c>
      <c r="H164" s="516">
        <v>0.31500000000000006</v>
      </c>
      <c r="I164" s="589" t="s">
        <v>91</v>
      </c>
      <c r="J164" s="270">
        <f t="shared" ref="J164:J167" si="10">ROUND(F164*H164,0)</f>
        <v>0</v>
      </c>
      <c r="K164" s="261" t="s">
        <v>97</v>
      </c>
      <c r="M164" s="36"/>
    </row>
    <row r="165" spans="1:13" s="479" customFormat="1" ht="15" customHeight="1" x14ac:dyDescent="0.2">
      <c r="B165" s="584">
        <f>B164+1</f>
        <v>4</v>
      </c>
      <c r="C165" s="268" t="s">
        <v>1011</v>
      </c>
      <c r="D165" s="794"/>
      <c r="E165" s="795"/>
      <c r="F165" s="269"/>
      <c r="G165" s="589" t="s">
        <v>88</v>
      </c>
      <c r="H165" s="516">
        <v>0.36000000000000004</v>
      </c>
      <c r="I165" s="589" t="s">
        <v>91</v>
      </c>
      <c r="J165" s="270">
        <f t="shared" si="10"/>
        <v>0</v>
      </c>
      <c r="K165" s="261" t="s">
        <v>95</v>
      </c>
      <c r="M165" s="36"/>
    </row>
    <row r="166" spans="1:13" s="479" customFormat="1" ht="15" customHeight="1" x14ac:dyDescent="0.2">
      <c r="B166" s="584">
        <f t="shared" ref="B166:B167" si="11">B165+1</f>
        <v>5</v>
      </c>
      <c r="C166" s="268" t="s">
        <v>1198</v>
      </c>
      <c r="D166" s="794"/>
      <c r="E166" s="795"/>
      <c r="F166" s="269"/>
      <c r="G166" s="589" t="s">
        <v>88</v>
      </c>
      <c r="H166" s="516">
        <v>0.40500000000000003</v>
      </c>
      <c r="I166" s="589" t="s">
        <v>91</v>
      </c>
      <c r="J166" s="270">
        <f t="shared" si="10"/>
        <v>0</v>
      </c>
      <c r="K166" s="261" t="s">
        <v>93</v>
      </c>
      <c r="M166" s="36"/>
    </row>
    <row r="167" spans="1:13" s="479" customFormat="1" ht="15" customHeight="1" thickBot="1" x14ac:dyDescent="0.25">
      <c r="B167" s="584">
        <f t="shared" si="11"/>
        <v>6</v>
      </c>
      <c r="C167" s="268" t="s">
        <v>1333</v>
      </c>
      <c r="D167" s="794"/>
      <c r="E167" s="795"/>
      <c r="F167" s="269"/>
      <c r="G167" s="589" t="s">
        <v>88</v>
      </c>
      <c r="H167" s="516">
        <v>0.45</v>
      </c>
      <c r="I167" s="589" t="s">
        <v>91</v>
      </c>
      <c r="J167" s="270">
        <f t="shared" si="10"/>
        <v>0</v>
      </c>
      <c r="K167" s="261" t="s">
        <v>90</v>
      </c>
      <c r="M167" s="36"/>
    </row>
    <row r="168" spans="1:13" s="479" customFormat="1" ht="15" customHeight="1" x14ac:dyDescent="0.2">
      <c r="B168" s="12"/>
      <c r="C168" s="13"/>
      <c r="D168" s="12"/>
      <c r="E168" s="12"/>
      <c r="F168" s="11"/>
      <c r="G168" s="598"/>
      <c r="H168" s="800" t="s">
        <v>821</v>
      </c>
      <c r="I168" s="801"/>
      <c r="J168" s="9"/>
      <c r="K168" s="261"/>
      <c r="M168" s="36"/>
    </row>
    <row r="169" spans="1:13" s="479" customFormat="1" ht="12" customHeight="1" thickBot="1" x14ac:dyDescent="0.25">
      <c r="F169" s="65"/>
      <c r="H169" s="802" t="s">
        <v>89</v>
      </c>
      <c r="I169" s="803"/>
      <c r="J169" s="62">
        <f>SUM(J162:J167)</f>
        <v>0</v>
      </c>
      <c r="L169" s="479" t="s">
        <v>88</v>
      </c>
    </row>
    <row r="170" spans="1:13" ht="18.75" customHeight="1" x14ac:dyDescent="0.2">
      <c r="A170" s="6">
        <v>11</v>
      </c>
      <c r="B170" s="479" t="s">
        <v>281</v>
      </c>
    </row>
    <row r="171" spans="1:13" ht="11.25" customHeight="1" x14ac:dyDescent="0.2">
      <c r="A171" s="480"/>
      <c r="C171" s="607"/>
      <c r="D171" s="607"/>
      <c r="E171" s="607"/>
    </row>
    <row r="172" spans="1:13" s="479" customFormat="1" ht="15" customHeight="1" thickBot="1" x14ac:dyDescent="0.25">
      <c r="A172" s="6"/>
      <c r="B172" s="948" t="s">
        <v>1483</v>
      </c>
      <c r="C172" s="948"/>
      <c r="D172" s="948"/>
      <c r="E172" s="948"/>
      <c r="F172" s="65"/>
      <c r="H172" s="66" t="s">
        <v>152</v>
      </c>
      <c r="J172" s="65"/>
    </row>
    <row r="173" spans="1:13" s="479" customFormat="1" ht="18.75" customHeight="1" thickBot="1" x14ac:dyDescent="0.25">
      <c r="A173" s="6"/>
      <c r="B173" s="948"/>
      <c r="C173" s="948"/>
      <c r="D173" s="948"/>
      <c r="E173" s="948"/>
      <c r="F173" s="508"/>
      <c r="G173" s="602" t="s">
        <v>88</v>
      </c>
      <c r="H173" s="513">
        <v>0.6</v>
      </c>
      <c r="I173" s="602" t="s">
        <v>91</v>
      </c>
      <c r="J173" s="75">
        <f>ROUND(F173*H173,0)</f>
        <v>0</v>
      </c>
      <c r="K173" s="261" t="s">
        <v>831</v>
      </c>
      <c r="L173" s="479" t="s">
        <v>88</v>
      </c>
    </row>
    <row r="174" spans="1:13" s="479" customFormat="1" ht="12" customHeight="1" x14ac:dyDescent="0.2">
      <c r="F174" s="65"/>
      <c r="H174" s="66"/>
      <c r="J174" s="74" t="s">
        <v>151</v>
      </c>
    </row>
    <row r="175" spans="1:13" s="479" customFormat="1" ht="11.25" customHeight="1" x14ac:dyDescent="0.2">
      <c r="F175" s="65"/>
      <c r="H175" s="66"/>
      <c r="J175" s="65"/>
    </row>
    <row r="176" spans="1:13" ht="18.75" customHeight="1" x14ac:dyDescent="0.2">
      <c r="A176" s="6">
        <f>A170+1</f>
        <v>12</v>
      </c>
      <c r="B176" s="479" t="s">
        <v>280</v>
      </c>
    </row>
    <row r="177" spans="1:11" ht="11.25" customHeight="1" x14ac:dyDescent="0.2">
      <c r="A177" s="480"/>
    </row>
    <row r="178" spans="1:11" ht="18.75" customHeight="1" x14ac:dyDescent="0.2">
      <c r="A178" s="480"/>
      <c r="B178" s="804" t="s">
        <v>107</v>
      </c>
      <c r="C178" s="805"/>
      <c r="D178" s="804" t="s">
        <v>106</v>
      </c>
      <c r="E178" s="805"/>
      <c r="F178" s="289" t="s">
        <v>105</v>
      </c>
      <c r="G178" s="593"/>
      <c r="H178" s="279" t="s">
        <v>104</v>
      </c>
      <c r="I178" s="593"/>
      <c r="J178" s="289" t="s">
        <v>3</v>
      </c>
      <c r="K178" s="261"/>
    </row>
    <row r="179" spans="1:11" ht="15" customHeight="1" x14ac:dyDescent="0.2">
      <c r="A179" s="480"/>
      <c r="B179" s="28"/>
      <c r="C179" s="591"/>
      <c r="D179" s="26"/>
      <c r="E179" s="592"/>
      <c r="F179" s="72"/>
      <c r="G179" s="595"/>
      <c r="H179" s="71"/>
      <c r="I179" s="595"/>
      <c r="J179" s="70" t="s">
        <v>103</v>
      </c>
      <c r="K179" s="261"/>
    </row>
    <row r="180" spans="1:11" s="479" customFormat="1" ht="15" customHeight="1" x14ac:dyDescent="0.2">
      <c r="B180" s="585">
        <v>1</v>
      </c>
      <c r="C180" s="266" t="s">
        <v>114</v>
      </c>
      <c r="D180" s="794"/>
      <c r="E180" s="795"/>
      <c r="F180" s="508"/>
      <c r="G180" s="589" t="s">
        <v>88</v>
      </c>
      <c r="H180" s="684">
        <v>0.25140000000000001</v>
      </c>
      <c r="I180" s="589" t="s">
        <v>91</v>
      </c>
      <c r="J180" s="512">
        <f t="shared" ref="J180:J191" si="12">ROUND(F180*H180,0)</f>
        <v>0</v>
      </c>
      <c r="K180" s="261" t="s">
        <v>101</v>
      </c>
    </row>
    <row r="181" spans="1:11" s="479" customFormat="1" ht="15" customHeight="1" x14ac:dyDescent="0.2">
      <c r="B181" s="585">
        <v>2</v>
      </c>
      <c r="C181" s="266" t="s">
        <v>113</v>
      </c>
      <c r="D181" s="794"/>
      <c r="E181" s="795"/>
      <c r="F181" s="508"/>
      <c r="G181" s="589" t="s">
        <v>88</v>
      </c>
      <c r="H181" s="684">
        <v>0.28560000000000002</v>
      </c>
      <c r="I181" s="589" t="s">
        <v>91</v>
      </c>
      <c r="J181" s="512">
        <f t="shared" si="12"/>
        <v>0</v>
      </c>
      <c r="K181" s="261" t="s">
        <v>99</v>
      </c>
    </row>
    <row r="182" spans="1:11" s="479" customFormat="1" ht="15" customHeight="1" x14ac:dyDescent="0.2">
      <c r="B182" s="585">
        <v>3</v>
      </c>
      <c r="C182" s="266" t="s">
        <v>112</v>
      </c>
      <c r="D182" s="794"/>
      <c r="E182" s="795"/>
      <c r="F182" s="508"/>
      <c r="G182" s="589" t="s">
        <v>88</v>
      </c>
      <c r="H182" s="684">
        <v>0.2205</v>
      </c>
      <c r="I182" s="593" t="s">
        <v>91</v>
      </c>
      <c r="J182" s="491">
        <f t="shared" si="12"/>
        <v>0</v>
      </c>
      <c r="K182" s="261" t="s">
        <v>97</v>
      </c>
    </row>
    <row r="183" spans="1:11" s="479" customFormat="1" ht="15" customHeight="1" x14ac:dyDescent="0.2">
      <c r="B183" s="585">
        <v>4</v>
      </c>
      <c r="C183" s="266" t="s">
        <v>102</v>
      </c>
      <c r="D183" s="794"/>
      <c r="E183" s="795"/>
      <c r="F183" s="508"/>
      <c r="G183" s="589" t="s">
        <v>88</v>
      </c>
      <c r="H183" s="684">
        <v>0.2329</v>
      </c>
      <c r="I183" s="589" t="s">
        <v>91</v>
      </c>
      <c r="J183" s="512">
        <f t="shared" si="12"/>
        <v>0</v>
      </c>
      <c r="K183" s="261" t="s">
        <v>95</v>
      </c>
    </row>
    <row r="184" spans="1:11" s="479" customFormat="1" ht="15" customHeight="1" x14ac:dyDescent="0.2">
      <c r="B184" s="585">
        <v>5</v>
      </c>
      <c r="C184" s="266" t="s">
        <v>100</v>
      </c>
      <c r="D184" s="794"/>
      <c r="E184" s="795"/>
      <c r="F184" s="508"/>
      <c r="G184" s="589" t="s">
        <v>88</v>
      </c>
      <c r="H184" s="684">
        <v>0.2339</v>
      </c>
      <c r="I184" s="593" t="s">
        <v>91</v>
      </c>
      <c r="J184" s="491">
        <f t="shared" si="12"/>
        <v>0</v>
      </c>
      <c r="K184" s="261" t="s">
        <v>93</v>
      </c>
    </row>
    <row r="185" spans="1:11" s="479" customFormat="1" ht="15" customHeight="1" x14ac:dyDescent="0.2">
      <c r="B185" s="585">
        <v>6</v>
      </c>
      <c r="C185" s="266" t="s">
        <v>98</v>
      </c>
      <c r="D185" s="794"/>
      <c r="E185" s="795"/>
      <c r="F185" s="508"/>
      <c r="G185" s="589" t="s">
        <v>88</v>
      </c>
      <c r="H185" s="684">
        <v>0.2616</v>
      </c>
      <c r="I185" s="589" t="s">
        <v>91</v>
      </c>
      <c r="J185" s="512">
        <f t="shared" si="12"/>
        <v>0</v>
      </c>
      <c r="K185" s="261" t="s">
        <v>90</v>
      </c>
    </row>
    <row r="186" spans="1:11" s="479" customFormat="1" ht="15" customHeight="1" x14ac:dyDescent="0.2">
      <c r="B186" s="584">
        <v>7</v>
      </c>
      <c r="C186" s="268" t="s">
        <v>96</v>
      </c>
      <c r="D186" s="794"/>
      <c r="E186" s="795"/>
      <c r="F186" s="508"/>
      <c r="G186" s="589" t="s">
        <v>88</v>
      </c>
      <c r="H186" s="684">
        <v>0.2424</v>
      </c>
      <c r="I186" s="593" t="s">
        <v>91</v>
      </c>
      <c r="J186" s="491">
        <f t="shared" si="12"/>
        <v>0</v>
      </c>
      <c r="K186" s="261" t="s">
        <v>111</v>
      </c>
    </row>
    <row r="187" spans="1:11" s="479" customFormat="1" ht="15" customHeight="1" x14ac:dyDescent="0.2">
      <c r="B187" s="584">
        <v>8</v>
      </c>
      <c r="C187" s="268" t="s">
        <v>94</v>
      </c>
      <c r="D187" s="794"/>
      <c r="E187" s="795"/>
      <c r="F187" s="508"/>
      <c r="G187" s="589" t="s">
        <v>88</v>
      </c>
      <c r="H187" s="684">
        <v>0.29339999999999999</v>
      </c>
      <c r="I187" s="593" t="s">
        <v>91</v>
      </c>
      <c r="J187" s="491">
        <f t="shared" si="12"/>
        <v>0</v>
      </c>
      <c r="K187" s="261" t="s">
        <v>110</v>
      </c>
    </row>
    <row r="188" spans="1:11" s="479" customFormat="1" ht="15" customHeight="1" x14ac:dyDescent="0.2">
      <c r="B188" s="584">
        <v>9</v>
      </c>
      <c r="C188" s="268" t="s">
        <v>92</v>
      </c>
      <c r="D188" s="794"/>
      <c r="E188" s="795"/>
      <c r="F188" s="508"/>
      <c r="G188" s="589" t="s">
        <v>88</v>
      </c>
      <c r="H188" s="684">
        <v>0.30790000000000001</v>
      </c>
      <c r="I188" s="593" t="s">
        <v>91</v>
      </c>
      <c r="J188" s="491">
        <f t="shared" si="12"/>
        <v>0</v>
      </c>
      <c r="K188" s="261" t="s">
        <v>109</v>
      </c>
    </row>
    <row r="189" spans="1:11" s="479" customFormat="1" ht="15" customHeight="1" x14ac:dyDescent="0.2">
      <c r="B189" s="584">
        <v>10</v>
      </c>
      <c r="C189" s="268" t="s">
        <v>465</v>
      </c>
      <c r="D189" s="794"/>
      <c r="E189" s="795"/>
      <c r="F189" s="508"/>
      <c r="G189" s="589" t="s">
        <v>88</v>
      </c>
      <c r="H189" s="684">
        <v>0.33329999999999999</v>
      </c>
      <c r="I189" s="593" t="s">
        <v>91</v>
      </c>
      <c r="J189" s="491">
        <f t="shared" si="12"/>
        <v>0</v>
      </c>
      <c r="K189" s="261" t="s">
        <v>121</v>
      </c>
    </row>
    <row r="190" spans="1:11" s="479" customFormat="1" ht="15" customHeight="1" x14ac:dyDescent="0.2">
      <c r="B190" s="584">
        <v>11</v>
      </c>
      <c r="C190" s="268" t="s">
        <v>485</v>
      </c>
      <c r="D190" s="794"/>
      <c r="E190" s="795"/>
      <c r="F190" s="508"/>
      <c r="G190" s="589" t="s">
        <v>88</v>
      </c>
      <c r="H190" s="684">
        <v>0.3498</v>
      </c>
      <c r="I190" s="593" t="s">
        <v>91</v>
      </c>
      <c r="J190" s="491">
        <f t="shared" si="12"/>
        <v>0</v>
      </c>
      <c r="K190" s="261" t="s">
        <v>120</v>
      </c>
    </row>
    <row r="191" spans="1:11" s="479" customFormat="1" ht="15" customHeight="1" x14ac:dyDescent="0.2">
      <c r="B191" s="584">
        <v>12</v>
      </c>
      <c r="C191" s="268" t="s">
        <v>525</v>
      </c>
      <c r="D191" s="794"/>
      <c r="E191" s="795"/>
      <c r="F191" s="508"/>
      <c r="G191" s="589" t="s">
        <v>88</v>
      </c>
      <c r="H191" s="684">
        <v>0.36799999999999999</v>
      </c>
      <c r="I191" s="593" t="s">
        <v>91</v>
      </c>
      <c r="J191" s="491">
        <f t="shared" si="12"/>
        <v>0</v>
      </c>
      <c r="K191" s="261" t="s">
        <v>119</v>
      </c>
    </row>
    <row r="192" spans="1:11" s="479" customFormat="1" ht="15" customHeight="1" x14ac:dyDescent="0.2">
      <c r="B192" s="584">
        <v>13</v>
      </c>
      <c r="C192" s="268" t="s">
        <v>565</v>
      </c>
      <c r="D192" s="794"/>
      <c r="E192" s="795"/>
      <c r="F192" s="508"/>
      <c r="G192" s="589" t="s">
        <v>88</v>
      </c>
      <c r="H192" s="684">
        <v>0.38300000000000001</v>
      </c>
      <c r="I192" s="593" t="s">
        <v>91</v>
      </c>
      <c r="J192" s="491">
        <f>ROUND(F192*H192,0)</f>
        <v>0</v>
      </c>
      <c r="K192" s="261" t="s">
        <v>118</v>
      </c>
    </row>
    <row r="193" spans="1:12" s="479" customFormat="1" ht="15" customHeight="1" x14ac:dyDescent="0.2">
      <c r="B193" s="584">
        <v>14</v>
      </c>
      <c r="C193" s="268" t="s">
        <v>603</v>
      </c>
      <c r="D193" s="794"/>
      <c r="E193" s="795"/>
      <c r="F193" s="508"/>
      <c r="G193" s="589" t="s">
        <v>88</v>
      </c>
      <c r="H193" s="684">
        <v>0.40100000000000002</v>
      </c>
      <c r="I193" s="593" t="s">
        <v>91</v>
      </c>
      <c r="J193" s="491">
        <f>ROUND(F193*H193,0)</f>
        <v>0</v>
      </c>
      <c r="K193" s="261" t="s">
        <v>117</v>
      </c>
    </row>
    <row r="194" spans="1:12" s="479" customFormat="1" ht="15" customHeight="1" x14ac:dyDescent="0.2">
      <c r="B194" s="584">
        <v>15</v>
      </c>
      <c r="C194" s="268" t="s">
        <v>634</v>
      </c>
      <c r="D194" s="794"/>
      <c r="E194" s="795"/>
      <c r="F194" s="508"/>
      <c r="G194" s="589" t="s">
        <v>88</v>
      </c>
      <c r="H194" s="684">
        <v>0.41720000000000002</v>
      </c>
      <c r="I194" s="593" t="s">
        <v>91</v>
      </c>
      <c r="J194" s="491">
        <f t="shared" ref="J194:J200" si="13">ROUND(F194*H194,0)</f>
        <v>0</v>
      </c>
      <c r="K194" s="261" t="s">
        <v>116</v>
      </c>
    </row>
    <row r="195" spans="1:12" s="479" customFormat="1" ht="15" customHeight="1" x14ac:dyDescent="0.2">
      <c r="B195" s="584">
        <v>16</v>
      </c>
      <c r="C195" s="268" t="s">
        <v>669</v>
      </c>
      <c r="D195" s="794"/>
      <c r="E195" s="795"/>
      <c r="F195" s="508"/>
      <c r="G195" s="589" t="s">
        <v>88</v>
      </c>
      <c r="H195" s="684">
        <v>0.43559999999999999</v>
      </c>
      <c r="I195" s="593" t="s">
        <v>91</v>
      </c>
      <c r="J195" s="491">
        <f t="shared" si="13"/>
        <v>0</v>
      </c>
      <c r="K195" s="261" t="s">
        <v>636</v>
      </c>
    </row>
    <row r="196" spans="1:12" s="479" customFormat="1" ht="15" customHeight="1" x14ac:dyDescent="0.2">
      <c r="B196" s="584">
        <v>17</v>
      </c>
      <c r="C196" s="268" t="s">
        <v>702</v>
      </c>
      <c r="D196" s="794"/>
      <c r="E196" s="795"/>
      <c r="F196" s="508"/>
      <c r="G196" s="589" t="s">
        <v>88</v>
      </c>
      <c r="H196" s="684">
        <v>0.442</v>
      </c>
      <c r="I196" s="593" t="s">
        <v>91</v>
      </c>
      <c r="J196" s="491">
        <f t="shared" si="13"/>
        <v>0</v>
      </c>
      <c r="K196" s="261" t="s">
        <v>515</v>
      </c>
    </row>
    <row r="197" spans="1:12" s="479" customFormat="1" ht="15" customHeight="1" x14ac:dyDescent="0.2">
      <c r="B197" s="584">
        <f>B196+1</f>
        <v>18</v>
      </c>
      <c r="C197" s="268" t="s">
        <v>708</v>
      </c>
      <c r="D197" s="794"/>
      <c r="E197" s="795"/>
      <c r="F197" s="269"/>
      <c r="G197" s="589" t="s">
        <v>88</v>
      </c>
      <c r="H197" s="684">
        <v>0.45</v>
      </c>
      <c r="I197" s="589" t="s">
        <v>91</v>
      </c>
      <c r="J197" s="270">
        <f t="shared" si="13"/>
        <v>0</v>
      </c>
      <c r="K197" s="261" t="s">
        <v>681</v>
      </c>
    </row>
    <row r="198" spans="1:12" s="479" customFormat="1" ht="15" customHeight="1" x14ac:dyDescent="0.2">
      <c r="B198" s="584">
        <f>B197+1</f>
        <v>19</v>
      </c>
      <c r="C198" s="268" t="s">
        <v>1011</v>
      </c>
      <c r="D198" s="794"/>
      <c r="E198" s="795"/>
      <c r="F198" s="269"/>
      <c r="G198" s="589" t="s">
        <v>88</v>
      </c>
      <c r="H198" s="684">
        <v>0.45</v>
      </c>
      <c r="I198" s="589" t="s">
        <v>91</v>
      </c>
      <c r="J198" s="270">
        <f t="shared" si="13"/>
        <v>0</v>
      </c>
      <c r="K198" s="261" t="s">
        <v>517</v>
      </c>
    </row>
    <row r="199" spans="1:12" s="479" customFormat="1" ht="15" customHeight="1" x14ac:dyDescent="0.2">
      <c r="B199" s="584">
        <f t="shared" ref="B199:B200" si="14">B198+1</f>
        <v>20</v>
      </c>
      <c r="C199" s="268" t="s">
        <v>1192</v>
      </c>
      <c r="D199" s="794"/>
      <c r="E199" s="795"/>
      <c r="F199" s="269"/>
      <c r="G199" s="589" t="s">
        <v>88</v>
      </c>
      <c r="H199" s="684">
        <v>0.45</v>
      </c>
      <c r="I199" s="589" t="s">
        <v>91</v>
      </c>
      <c r="J199" s="270">
        <f t="shared" si="13"/>
        <v>0</v>
      </c>
      <c r="K199" s="261" t="s">
        <v>707</v>
      </c>
    </row>
    <row r="200" spans="1:12" s="479" customFormat="1" ht="15" customHeight="1" thickBot="1" x14ac:dyDescent="0.25">
      <c r="B200" s="584">
        <f t="shared" si="14"/>
        <v>21</v>
      </c>
      <c r="C200" s="268" t="s">
        <v>1335</v>
      </c>
      <c r="D200" s="794"/>
      <c r="E200" s="795"/>
      <c r="F200" s="269"/>
      <c r="G200" s="589" t="s">
        <v>88</v>
      </c>
      <c r="H200" s="685">
        <v>0.45</v>
      </c>
      <c r="I200" s="589" t="s">
        <v>91</v>
      </c>
      <c r="J200" s="270">
        <f t="shared" si="13"/>
        <v>0</v>
      </c>
      <c r="K200" s="261" t="s">
        <v>756</v>
      </c>
    </row>
    <row r="201" spans="1:12" s="479" customFormat="1" ht="15" customHeight="1" x14ac:dyDescent="0.2">
      <c r="B201" s="12"/>
      <c r="C201" s="13"/>
      <c r="D201" s="12"/>
      <c r="E201" s="12"/>
      <c r="F201" s="11"/>
      <c r="G201" s="598"/>
      <c r="H201" s="800" t="s">
        <v>1371</v>
      </c>
      <c r="I201" s="801"/>
      <c r="J201" s="9"/>
      <c r="K201" s="261"/>
    </row>
    <row r="202" spans="1:12" s="479" customFormat="1" ht="15" customHeight="1" thickBot="1" x14ac:dyDescent="0.25">
      <c r="B202" s="261"/>
      <c r="C202" s="261"/>
      <c r="D202" s="261"/>
      <c r="E202" s="261"/>
      <c r="F202" s="64"/>
      <c r="G202" s="261"/>
      <c r="H202" s="802" t="s">
        <v>89</v>
      </c>
      <c r="I202" s="803"/>
      <c r="J202" s="62">
        <f>SUM(J180:J200)</f>
        <v>0</v>
      </c>
      <c r="K202" s="261" t="s">
        <v>629</v>
      </c>
      <c r="L202" s="479" t="s">
        <v>88</v>
      </c>
    </row>
    <row r="203" spans="1:12" s="479" customFormat="1" ht="15" customHeight="1" x14ac:dyDescent="0.2">
      <c r="F203" s="65"/>
      <c r="H203" s="66"/>
      <c r="J203" s="65"/>
    </row>
    <row r="204" spans="1:12" ht="18.75" customHeight="1" x14ac:dyDescent="0.2">
      <c r="A204" s="6">
        <f>A176+1</f>
        <v>13</v>
      </c>
      <c r="B204" s="479" t="s">
        <v>279</v>
      </c>
    </row>
    <row r="205" spans="1:12" ht="11.25" customHeight="1" x14ac:dyDescent="0.2">
      <c r="A205" s="480"/>
      <c r="C205" s="607"/>
      <c r="D205" s="607"/>
      <c r="E205" s="607"/>
    </row>
    <row r="206" spans="1:12" s="479" customFormat="1" ht="15" customHeight="1" thickBot="1" x14ac:dyDescent="0.25">
      <c r="A206" s="6"/>
      <c r="B206" s="948" t="s">
        <v>1484</v>
      </c>
      <c r="C206" s="948"/>
      <c r="D206" s="948"/>
      <c r="E206" s="948"/>
      <c r="F206" s="65"/>
      <c r="H206" s="66" t="s">
        <v>152</v>
      </c>
      <c r="J206" s="65"/>
    </row>
    <row r="207" spans="1:12" s="479" customFormat="1" ht="18.75" customHeight="1" thickBot="1" x14ac:dyDescent="0.25">
      <c r="A207" s="6"/>
      <c r="B207" s="948"/>
      <c r="C207" s="948"/>
      <c r="D207" s="948"/>
      <c r="E207" s="948"/>
      <c r="F207" s="508"/>
      <c r="G207" s="602" t="s">
        <v>88</v>
      </c>
      <c r="H207" s="280">
        <v>0.75</v>
      </c>
      <c r="I207" s="602" t="s">
        <v>91</v>
      </c>
      <c r="J207" s="75">
        <f>ROUND(F207*H207,0)</f>
        <v>0</v>
      </c>
      <c r="K207" s="261" t="s">
        <v>510</v>
      </c>
      <c r="L207" s="479" t="s">
        <v>88</v>
      </c>
    </row>
    <row r="208" spans="1:12" s="479" customFormat="1" ht="12" customHeight="1" x14ac:dyDescent="0.2">
      <c r="F208" s="65"/>
      <c r="H208" s="66"/>
      <c r="J208" s="74" t="s">
        <v>151</v>
      </c>
    </row>
    <row r="209" spans="1:12" s="479" customFormat="1" ht="12" customHeight="1" x14ac:dyDescent="0.2">
      <c r="F209" s="65"/>
      <c r="H209" s="66"/>
      <c r="J209" s="74"/>
    </row>
    <row r="210" spans="1:12" ht="18.75" customHeight="1" x14ac:dyDescent="0.2">
      <c r="A210" s="6">
        <f>A204+1</f>
        <v>14</v>
      </c>
      <c r="B210" s="479" t="s">
        <v>1485</v>
      </c>
    </row>
    <row r="211" spans="1:12" ht="11.25" customHeight="1" x14ac:dyDescent="0.2">
      <c r="A211" s="480"/>
      <c r="C211" s="607"/>
      <c r="D211" s="607"/>
      <c r="E211" s="607"/>
    </row>
    <row r="212" spans="1:12" s="479" customFormat="1" ht="15" customHeight="1" x14ac:dyDescent="0.2">
      <c r="A212" s="6"/>
      <c r="B212" s="948" t="s">
        <v>1486</v>
      </c>
      <c r="C212" s="948"/>
      <c r="D212" s="948"/>
      <c r="E212" s="948"/>
      <c r="F212" s="65"/>
      <c r="H212" s="66"/>
      <c r="J212" s="65"/>
    </row>
    <row r="213" spans="1:12" s="479" customFormat="1" ht="15" customHeight="1" thickBot="1" x14ac:dyDescent="0.25">
      <c r="A213" s="6"/>
      <c r="B213" s="948"/>
      <c r="C213" s="948"/>
      <c r="D213" s="948"/>
      <c r="E213" s="948"/>
      <c r="F213" s="65"/>
      <c r="H213" s="66" t="s">
        <v>710</v>
      </c>
      <c r="J213" s="65"/>
    </row>
    <row r="214" spans="1:12" s="479" customFormat="1" ht="18.75" customHeight="1" thickBot="1" x14ac:dyDescent="0.25">
      <c r="A214" s="6"/>
      <c r="B214" s="948"/>
      <c r="C214" s="948"/>
      <c r="D214" s="948"/>
      <c r="E214" s="948"/>
      <c r="F214" s="508"/>
      <c r="G214" s="602" t="s">
        <v>88</v>
      </c>
      <c r="H214" s="280">
        <v>0.5</v>
      </c>
      <c r="I214" s="602" t="s">
        <v>91</v>
      </c>
      <c r="J214" s="75">
        <f>ROUND(F214*H214,0)</f>
        <v>0</v>
      </c>
      <c r="K214" s="261" t="s">
        <v>507</v>
      </c>
      <c r="L214" s="479" t="s">
        <v>88</v>
      </c>
    </row>
    <row r="215" spans="1:12" s="479" customFormat="1" ht="12" customHeight="1" x14ac:dyDescent="0.2">
      <c r="F215" s="65"/>
      <c r="H215" s="66"/>
      <c r="J215" s="74" t="s">
        <v>151</v>
      </c>
    </row>
    <row r="216" spans="1:12" s="479" customFormat="1" ht="12" customHeight="1" x14ac:dyDescent="0.2">
      <c r="F216" s="65"/>
      <c r="H216" s="66"/>
      <c r="J216" s="74"/>
    </row>
    <row r="217" spans="1:12" ht="18.75" customHeight="1" x14ac:dyDescent="0.2">
      <c r="A217" s="6">
        <f>A210+1</f>
        <v>15</v>
      </c>
      <c r="B217" s="479" t="s">
        <v>1485</v>
      </c>
    </row>
    <row r="218" spans="1:12" ht="11.25" customHeight="1" x14ac:dyDescent="0.2">
      <c r="A218" s="480"/>
    </row>
    <row r="219" spans="1:12" ht="18.75" customHeight="1" x14ac:dyDescent="0.2">
      <c r="A219" s="480"/>
      <c r="B219" s="804" t="s">
        <v>238</v>
      </c>
      <c r="C219" s="805"/>
      <c r="D219" s="804" t="s">
        <v>106</v>
      </c>
      <c r="E219" s="805"/>
      <c r="F219" s="289" t="s">
        <v>142</v>
      </c>
      <c r="G219" s="593"/>
      <c r="H219" s="279" t="s">
        <v>104</v>
      </c>
      <c r="I219" s="593"/>
      <c r="J219" s="289" t="s">
        <v>3</v>
      </c>
      <c r="K219" s="261"/>
    </row>
    <row r="220" spans="1:12" ht="15" customHeight="1" x14ac:dyDescent="0.2">
      <c r="A220" s="480"/>
      <c r="B220" s="28"/>
      <c r="C220" s="591"/>
      <c r="D220" s="26"/>
      <c r="E220" s="592"/>
      <c r="F220" s="72"/>
      <c r="G220" s="595"/>
      <c r="H220" s="71"/>
      <c r="I220" s="595"/>
      <c r="J220" s="70" t="s">
        <v>103</v>
      </c>
      <c r="K220" s="261"/>
    </row>
    <row r="221" spans="1:12" s="479" customFormat="1" ht="15" customHeight="1" thickBot="1" x14ac:dyDescent="0.25">
      <c r="B221" s="584">
        <v>1</v>
      </c>
      <c r="C221" s="268" t="s">
        <v>113</v>
      </c>
      <c r="D221" s="794"/>
      <c r="E221" s="795"/>
      <c r="F221" s="508"/>
      <c r="G221" s="589" t="s">
        <v>88</v>
      </c>
      <c r="H221" s="678">
        <v>3.4000000000000002E-2</v>
      </c>
      <c r="I221" s="593" t="s">
        <v>91</v>
      </c>
      <c r="J221" s="491">
        <f>ROUND(F221*H221,0)</f>
        <v>0</v>
      </c>
      <c r="K221" s="261"/>
    </row>
    <row r="222" spans="1:12" s="479" customFormat="1" ht="15" customHeight="1" thickBot="1" x14ac:dyDescent="0.25">
      <c r="B222" s="261"/>
      <c r="C222" s="261"/>
      <c r="D222" s="261"/>
      <c r="E222" s="261"/>
      <c r="F222" s="64"/>
      <c r="G222" s="261"/>
      <c r="H222" s="931" t="s">
        <v>89</v>
      </c>
      <c r="I222" s="932"/>
      <c r="J222" s="492">
        <f>SUM(J221:J221)</f>
        <v>0</v>
      </c>
      <c r="K222" s="261" t="s">
        <v>632</v>
      </c>
      <c r="L222" s="479" t="s">
        <v>88</v>
      </c>
    </row>
    <row r="223" spans="1:12" s="479" customFormat="1" ht="18.75" customHeight="1" x14ac:dyDescent="0.2">
      <c r="F223" s="65"/>
      <c r="H223" s="66"/>
      <c r="J223" s="65"/>
    </row>
    <row r="224" spans="1:12" ht="18.75" customHeight="1" x14ac:dyDescent="0.2">
      <c r="A224" s="6">
        <f>A217+1</f>
        <v>16</v>
      </c>
      <c r="B224" s="479" t="s">
        <v>1487</v>
      </c>
    </row>
    <row r="225" spans="1:12" ht="11.25" customHeight="1" x14ac:dyDescent="0.2">
      <c r="A225" s="480"/>
      <c r="C225" s="607"/>
      <c r="D225" s="607"/>
      <c r="E225" s="607"/>
    </row>
    <row r="226" spans="1:12" s="479" customFormat="1" ht="15" customHeight="1" x14ac:dyDescent="0.2">
      <c r="A226" s="6"/>
      <c r="B226" s="948" t="s">
        <v>1486</v>
      </c>
      <c r="C226" s="948"/>
      <c r="D226" s="948"/>
      <c r="E226" s="948"/>
      <c r="F226" s="65"/>
      <c r="H226" s="66"/>
      <c r="J226" s="65"/>
    </row>
    <row r="227" spans="1:12" s="479" customFormat="1" ht="15" customHeight="1" thickBot="1" x14ac:dyDescent="0.25">
      <c r="A227" s="6"/>
      <c r="B227" s="948"/>
      <c r="C227" s="948"/>
      <c r="D227" s="948"/>
      <c r="E227" s="948"/>
      <c r="F227" s="65"/>
      <c r="H227" s="66" t="s">
        <v>152</v>
      </c>
      <c r="J227" s="65"/>
    </row>
    <row r="228" spans="1:12" s="479" customFormat="1" ht="18.75" customHeight="1" thickBot="1" x14ac:dyDescent="0.25">
      <c r="A228" s="6"/>
      <c r="B228" s="948"/>
      <c r="C228" s="948"/>
      <c r="D228" s="948"/>
      <c r="E228" s="948"/>
      <c r="F228" s="508"/>
      <c r="G228" s="602" t="s">
        <v>88</v>
      </c>
      <c r="H228" s="280">
        <v>0.28499999999999998</v>
      </c>
      <c r="I228" s="602" t="s">
        <v>91</v>
      </c>
      <c r="J228" s="75">
        <f>ROUND(F228*H228,0)</f>
        <v>0</v>
      </c>
      <c r="K228" s="261" t="s">
        <v>229</v>
      </c>
      <c r="L228" s="479" t="s">
        <v>88</v>
      </c>
    </row>
    <row r="229" spans="1:12" s="479" customFormat="1" ht="11.25" customHeight="1" x14ac:dyDescent="0.2">
      <c r="F229" s="65"/>
      <c r="H229" s="66"/>
      <c r="J229" s="74" t="s">
        <v>151</v>
      </c>
    </row>
    <row r="230" spans="1:12" s="479" customFormat="1" ht="11.25" customHeight="1" x14ac:dyDescent="0.2">
      <c r="F230" s="65"/>
      <c r="H230" s="66"/>
      <c r="J230" s="74"/>
    </row>
    <row r="231" spans="1:12" ht="18" customHeight="1" x14ac:dyDescent="0.2">
      <c r="A231" s="6">
        <f>A224+1</f>
        <v>17</v>
      </c>
      <c r="B231" s="479" t="s">
        <v>1487</v>
      </c>
    </row>
    <row r="232" spans="1:12" ht="11.25" customHeight="1" x14ac:dyDescent="0.2">
      <c r="A232" s="480"/>
    </row>
    <row r="233" spans="1:12" ht="18.75" customHeight="1" x14ac:dyDescent="0.2">
      <c r="A233" s="480"/>
      <c r="B233" s="804" t="s">
        <v>238</v>
      </c>
      <c r="C233" s="805"/>
      <c r="D233" s="804" t="s">
        <v>106</v>
      </c>
      <c r="E233" s="805"/>
      <c r="F233" s="289" t="s">
        <v>142</v>
      </c>
      <c r="G233" s="593"/>
      <c r="H233" s="279" t="s">
        <v>104</v>
      </c>
      <c r="I233" s="593"/>
      <c r="J233" s="289" t="s">
        <v>3</v>
      </c>
      <c r="K233" s="261"/>
    </row>
    <row r="234" spans="1:12" ht="15" customHeight="1" x14ac:dyDescent="0.2">
      <c r="A234" s="480"/>
      <c r="B234" s="28"/>
      <c r="C234" s="591"/>
      <c r="D234" s="26"/>
      <c r="E234" s="592"/>
      <c r="F234" s="72"/>
      <c r="G234" s="595"/>
      <c r="H234" s="71"/>
      <c r="I234" s="595"/>
      <c r="J234" s="70" t="s">
        <v>103</v>
      </c>
      <c r="K234" s="261"/>
    </row>
    <row r="235" spans="1:12" s="479" customFormat="1" ht="15" customHeight="1" thickBot="1" x14ac:dyDescent="0.25">
      <c r="B235" s="584">
        <v>1</v>
      </c>
      <c r="C235" s="268" t="s">
        <v>113</v>
      </c>
      <c r="D235" s="794"/>
      <c r="E235" s="795"/>
      <c r="F235" s="508"/>
      <c r="G235" s="589" t="s">
        <v>88</v>
      </c>
      <c r="H235" s="516">
        <v>3.4000000000000002E-2</v>
      </c>
      <c r="I235" s="593" t="s">
        <v>91</v>
      </c>
      <c r="J235" s="491">
        <f>ROUND(F235*H235,0)</f>
        <v>0</v>
      </c>
      <c r="K235" s="261"/>
    </row>
    <row r="236" spans="1:12" s="479" customFormat="1" ht="15" customHeight="1" thickBot="1" x14ac:dyDescent="0.25">
      <c r="B236" s="261"/>
      <c r="C236" s="261"/>
      <c r="D236" s="261"/>
      <c r="E236" s="261"/>
      <c r="F236" s="64"/>
      <c r="G236" s="261"/>
      <c r="H236" s="931" t="s">
        <v>89</v>
      </c>
      <c r="I236" s="932"/>
      <c r="J236" s="492">
        <f>SUM(J235:J235)</f>
        <v>0</v>
      </c>
      <c r="K236" s="261" t="s">
        <v>703</v>
      </c>
      <c r="L236" s="479" t="s">
        <v>88</v>
      </c>
    </row>
    <row r="237" spans="1:12" s="479" customFormat="1" ht="18.75" customHeight="1" x14ac:dyDescent="0.2">
      <c r="F237" s="65"/>
      <c r="H237" s="66"/>
      <c r="J237" s="65"/>
    </row>
    <row r="238" spans="1:12" ht="18.75" customHeight="1" x14ac:dyDescent="0.2">
      <c r="A238" s="6">
        <f>A231+1</f>
        <v>18</v>
      </c>
      <c r="B238" s="479" t="s">
        <v>1488</v>
      </c>
    </row>
    <row r="239" spans="1:12" ht="11.25" customHeight="1" x14ac:dyDescent="0.2">
      <c r="A239" s="480"/>
      <c r="C239" s="607"/>
      <c r="D239" s="607"/>
      <c r="E239" s="607"/>
    </row>
    <row r="240" spans="1:12" s="479" customFormat="1" ht="15" customHeight="1" x14ac:dyDescent="0.2">
      <c r="A240" s="6"/>
      <c r="B240" s="948" t="s">
        <v>1486</v>
      </c>
      <c r="C240" s="948"/>
      <c r="D240" s="948"/>
      <c r="E240" s="948"/>
      <c r="F240" s="65"/>
      <c r="H240" s="66"/>
      <c r="J240" s="65"/>
    </row>
    <row r="241" spans="1:12" s="479" customFormat="1" ht="15" customHeight="1" thickBot="1" x14ac:dyDescent="0.25">
      <c r="A241" s="6"/>
      <c r="B241" s="948"/>
      <c r="C241" s="948"/>
      <c r="D241" s="948"/>
      <c r="E241" s="948"/>
      <c r="F241" s="65"/>
      <c r="H241" s="66" t="s">
        <v>152</v>
      </c>
      <c r="J241" s="65"/>
    </row>
    <row r="242" spans="1:12" s="479" customFormat="1" ht="18.75" customHeight="1" thickBot="1" x14ac:dyDescent="0.25">
      <c r="A242" s="6"/>
      <c r="B242" s="948"/>
      <c r="C242" s="948"/>
      <c r="D242" s="948"/>
      <c r="E242" s="948"/>
      <c r="F242" s="508"/>
      <c r="G242" s="602" t="s">
        <v>88</v>
      </c>
      <c r="H242" s="280">
        <v>0.28499999999999998</v>
      </c>
      <c r="I242" s="602" t="s">
        <v>91</v>
      </c>
      <c r="J242" s="75">
        <f>ROUND(F242*H242,0)</f>
        <v>0</v>
      </c>
      <c r="K242" s="261" t="s">
        <v>555</v>
      </c>
      <c r="L242" s="479" t="s">
        <v>88</v>
      </c>
    </row>
    <row r="243" spans="1:12" s="479" customFormat="1" ht="11.25" customHeight="1" x14ac:dyDescent="0.2">
      <c r="F243" s="65"/>
      <c r="H243" s="66"/>
      <c r="J243" s="74" t="s">
        <v>151</v>
      </c>
    </row>
    <row r="244" spans="1:12" s="479" customFormat="1" ht="11.25" customHeight="1" x14ac:dyDescent="0.2">
      <c r="F244" s="65"/>
      <c r="H244" s="66"/>
      <c r="J244" s="65"/>
    </row>
    <row r="245" spans="1:12" ht="18.75" customHeight="1" x14ac:dyDescent="0.2">
      <c r="A245" s="6">
        <f>A238+1</f>
        <v>19</v>
      </c>
      <c r="B245" s="479" t="s">
        <v>1488</v>
      </c>
    </row>
    <row r="246" spans="1:12" ht="11.25" customHeight="1" x14ac:dyDescent="0.2">
      <c r="A246" s="480"/>
    </row>
    <row r="247" spans="1:12" ht="18.75" customHeight="1" x14ac:dyDescent="0.2">
      <c r="A247" s="480"/>
      <c r="B247" s="804" t="s">
        <v>238</v>
      </c>
      <c r="C247" s="805"/>
      <c r="D247" s="804" t="s">
        <v>106</v>
      </c>
      <c r="E247" s="805"/>
      <c r="F247" s="289" t="s">
        <v>142</v>
      </c>
      <c r="G247" s="593"/>
      <c r="H247" s="279" t="s">
        <v>104</v>
      </c>
      <c r="I247" s="593"/>
      <c r="J247" s="289" t="s">
        <v>3</v>
      </c>
      <c r="K247" s="261"/>
    </row>
    <row r="248" spans="1:12" ht="15" customHeight="1" x14ac:dyDescent="0.2">
      <c r="A248" s="480"/>
      <c r="B248" s="28"/>
      <c r="C248" s="591"/>
      <c r="D248" s="26"/>
      <c r="E248" s="592"/>
      <c r="F248" s="72"/>
      <c r="G248" s="595"/>
      <c r="H248" s="71"/>
      <c r="I248" s="595"/>
      <c r="J248" s="70" t="s">
        <v>103</v>
      </c>
      <c r="K248" s="261"/>
    </row>
    <row r="249" spans="1:12" s="479" customFormat="1" ht="15" customHeight="1" thickBot="1" x14ac:dyDescent="0.25">
      <c r="B249" s="584">
        <v>1</v>
      </c>
      <c r="C249" s="268" t="s">
        <v>113</v>
      </c>
      <c r="D249" s="794"/>
      <c r="E249" s="795"/>
      <c r="F249" s="508"/>
      <c r="G249" s="589" t="s">
        <v>88</v>
      </c>
      <c r="H249" s="516">
        <v>3.2000000000000001E-2</v>
      </c>
      <c r="I249" s="593" t="s">
        <v>91</v>
      </c>
      <c r="J249" s="491">
        <f>ROUND(F249*H249,0)</f>
        <v>0</v>
      </c>
      <c r="K249" s="261"/>
    </row>
    <row r="250" spans="1:12" s="479" customFormat="1" ht="15" customHeight="1" thickBot="1" x14ac:dyDescent="0.25">
      <c r="B250" s="261"/>
      <c r="C250" s="261"/>
      <c r="D250" s="261"/>
      <c r="E250" s="261"/>
      <c r="F250" s="64"/>
      <c r="G250" s="261"/>
      <c r="H250" s="931" t="s">
        <v>89</v>
      </c>
      <c r="I250" s="932"/>
      <c r="J250" s="492">
        <f>SUM(J249:J249)</f>
        <v>0</v>
      </c>
      <c r="K250" s="261" t="s">
        <v>832</v>
      </c>
      <c r="L250" s="479" t="s">
        <v>88</v>
      </c>
    </row>
    <row r="251" spans="1:12" s="479" customFormat="1" ht="18.75" customHeight="1" x14ac:dyDescent="0.2">
      <c r="F251" s="65"/>
      <c r="H251" s="66"/>
      <c r="J251" s="65"/>
    </row>
    <row r="252" spans="1:12" ht="18.75" customHeight="1" x14ac:dyDescent="0.2">
      <c r="A252" s="6">
        <f>A245+1</f>
        <v>20</v>
      </c>
      <c r="B252" s="479" t="s">
        <v>278</v>
      </c>
    </row>
    <row r="253" spans="1:12" ht="11.25" customHeight="1" x14ac:dyDescent="0.2">
      <c r="A253" s="480"/>
      <c r="C253" s="607"/>
      <c r="D253" s="607"/>
      <c r="E253" s="607"/>
    </row>
    <row r="254" spans="1:12" s="479" customFormat="1" ht="15" customHeight="1" x14ac:dyDescent="0.2">
      <c r="A254" s="6"/>
      <c r="B254" s="948" t="s">
        <v>1489</v>
      </c>
      <c r="C254" s="948"/>
      <c r="D254" s="948"/>
      <c r="E254" s="948"/>
      <c r="F254" s="65"/>
      <c r="H254" s="66"/>
      <c r="J254" s="65"/>
    </row>
    <row r="255" spans="1:12" s="479" customFormat="1" ht="15" customHeight="1" thickBot="1" x14ac:dyDescent="0.25">
      <c r="A255" s="6"/>
      <c r="B255" s="948"/>
      <c r="C255" s="948"/>
      <c r="D255" s="948"/>
      <c r="E255" s="948"/>
      <c r="F255" s="65"/>
      <c r="H255" s="66" t="s">
        <v>152</v>
      </c>
      <c r="J255" s="65"/>
    </row>
    <row r="256" spans="1:12" s="479" customFormat="1" ht="18.75" customHeight="1" thickBot="1" x14ac:dyDescent="0.25">
      <c r="A256" s="6"/>
      <c r="B256" s="948"/>
      <c r="C256" s="948"/>
      <c r="D256" s="948"/>
      <c r="E256" s="948"/>
      <c r="F256" s="508"/>
      <c r="G256" s="602" t="s">
        <v>88</v>
      </c>
      <c r="H256" s="280">
        <v>0.3</v>
      </c>
      <c r="I256" s="602" t="s">
        <v>91</v>
      </c>
      <c r="J256" s="75">
        <f>ROUND(F256*H256,0)</f>
        <v>0</v>
      </c>
      <c r="K256" s="261" t="s">
        <v>833</v>
      </c>
      <c r="L256" s="479" t="s">
        <v>88</v>
      </c>
    </row>
    <row r="257" spans="1:12" s="479" customFormat="1" ht="12" customHeight="1" x14ac:dyDescent="0.2">
      <c r="F257" s="65"/>
      <c r="H257" s="66"/>
      <c r="J257" s="74" t="s">
        <v>151</v>
      </c>
    </row>
    <row r="258" spans="1:12" s="479" customFormat="1" ht="12" customHeight="1" x14ac:dyDescent="0.2">
      <c r="F258" s="65"/>
      <c r="H258" s="66"/>
      <c r="J258" s="65"/>
    </row>
    <row r="259" spans="1:12" ht="18.75" customHeight="1" x14ac:dyDescent="0.2">
      <c r="A259" s="6">
        <f>A252+1</f>
        <v>21</v>
      </c>
      <c r="B259" s="479" t="s">
        <v>278</v>
      </c>
    </row>
    <row r="260" spans="1:12" ht="11.25" customHeight="1" x14ac:dyDescent="0.2">
      <c r="A260" s="480"/>
    </row>
    <row r="261" spans="1:12" ht="18.75" customHeight="1" x14ac:dyDescent="0.2">
      <c r="A261" s="480"/>
      <c r="B261" s="804" t="s">
        <v>238</v>
      </c>
      <c r="C261" s="805"/>
      <c r="D261" s="804" t="s">
        <v>106</v>
      </c>
      <c r="E261" s="805"/>
      <c r="F261" s="289" t="s">
        <v>142</v>
      </c>
      <c r="G261" s="593"/>
      <c r="H261" s="279" t="s">
        <v>104</v>
      </c>
      <c r="I261" s="593"/>
      <c r="J261" s="289" t="s">
        <v>3</v>
      </c>
      <c r="K261" s="261"/>
    </row>
    <row r="262" spans="1:12" ht="15" customHeight="1" x14ac:dyDescent="0.2">
      <c r="A262" s="480"/>
      <c r="B262" s="28"/>
      <c r="C262" s="591"/>
      <c r="D262" s="26"/>
      <c r="E262" s="592"/>
      <c r="F262" s="72"/>
      <c r="G262" s="595"/>
      <c r="H262" s="71"/>
      <c r="I262" s="595"/>
      <c r="J262" s="70" t="s">
        <v>103</v>
      </c>
      <c r="K262" s="261"/>
    </row>
    <row r="263" spans="1:12" s="479" customFormat="1" ht="15" customHeight="1" x14ac:dyDescent="0.2">
      <c r="B263" s="585">
        <v>1</v>
      </c>
      <c r="C263" s="266" t="s">
        <v>113</v>
      </c>
      <c r="D263" s="794"/>
      <c r="E263" s="795"/>
      <c r="F263" s="508"/>
      <c r="G263" s="589" t="s">
        <v>88</v>
      </c>
      <c r="H263" s="652">
        <v>0.02</v>
      </c>
      <c r="I263" s="589" t="s">
        <v>91</v>
      </c>
      <c r="J263" s="512">
        <f>ROUND(F263*H263,0)</f>
        <v>0</v>
      </c>
      <c r="K263" s="261" t="s">
        <v>188</v>
      </c>
    </row>
    <row r="264" spans="1:12" s="479" customFormat="1" ht="15" customHeight="1" x14ac:dyDescent="0.2">
      <c r="B264" s="585">
        <v>2</v>
      </c>
      <c r="C264" s="266" t="s">
        <v>112</v>
      </c>
      <c r="D264" s="794"/>
      <c r="E264" s="795"/>
      <c r="F264" s="508"/>
      <c r="G264" s="589" t="s">
        <v>88</v>
      </c>
      <c r="H264" s="652">
        <v>2.5000000000000001E-2</v>
      </c>
      <c r="I264" s="593" t="s">
        <v>91</v>
      </c>
      <c r="J264" s="491">
        <f>ROUND(F264*H264,0)</f>
        <v>0</v>
      </c>
      <c r="K264" s="261" t="s">
        <v>187</v>
      </c>
    </row>
    <row r="265" spans="1:12" s="479" customFormat="1" ht="15" customHeight="1" thickBot="1" x14ac:dyDescent="0.25">
      <c r="B265" s="584">
        <v>3</v>
      </c>
      <c r="C265" s="268" t="s">
        <v>102</v>
      </c>
      <c r="D265" s="794"/>
      <c r="E265" s="795"/>
      <c r="F265" s="508"/>
      <c r="G265" s="589" t="s">
        <v>88</v>
      </c>
      <c r="H265" s="678">
        <v>3.5999999999999997E-2</v>
      </c>
      <c r="I265" s="589" t="s">
        <v>91</v>
      </c>
      <c r="J265" s="512">
        <f>ROUND(F265*H265,0)</f>
        <v>0</v>
      </c>
      <c r="K265" s="261" t="s">
        <v>186</v>
      </c>
    </row>
    <row r="266" spans="1:12" s="479" customFormat="1" ht="15" customHeight="1" x14ac:dyDescent="0.2">
      <c r="B266" s="12"/>
      <c r="C266" s="13"/>
      <c r="D266" s="12"/>
      <c r="E266" s="12"/>
      <c r="F266" s="67"/>
      <c r="G266" s="598"/>
      <c r="H266" s="800" t="s">
        <v>700</v>
      </c>
      <c r="I266" s="801"/>
      <c r="J266" s="63"/>
      <c r="K266" s="261"/>
    </row>
    <row r="267" spans="1:12" s="479" customFormat="1" ht="15" customHeight="1" thickBot="1" x14ac:dyDescent="0.25">
      <c r="B267" s="261"/>
      <c r="C267" s="261"/>
      <c r="D267" s="261"/>
      <c r="E267" s="261"/>
      <c r="F267" s="64"/>
      <c r="G267" s="261"/>
      <c r="H267" s="802" t="s">
        <v>89</v>
      </c>
      <c r="I267" s="803"/>
      <c r="J267" s="62">
        <f>SUM(J263:J265)</f>
        <v>0</v>
      </c>
      <c r="K267" s="261" t="s">
        <v>834</v>
      </c>
      <c r="L267" s="479" t="s">
        <v>88</v>
      </c>
    </row>
    <row r="268" spans="1:12" s="479" customFormat="1" ht="18.75" customHeight="1" x14ac:dyDescent="0.2">
      <c r="F268" s="65"/>
      <c r="H268" s="66"/>
      <c r="J268" s="65"/>
    </row>
    <row r="269" spans="1:12" ht="18.75" customHeight="1" x14ac:dyDescent="0.2">
      <c r="A269" s="6">
        <f>A259+1</f>
        <v>22</v>
      </c>
      <c r="B269" s="479" t="s">
        <v>277</v>
      </c>
    </row>
    <row r="270" spans="1:12" ht="11.25" customHeight="1" x14ac:dyDescent="0.2">
      <c r="A270" s="480"/>
      <c r="C270" s="607"/>
      <c r="D270" s="607"/>
      <c r="E270" s="607"/>
    </row>
    <row r="271" spans="1:12" s="479" customFormat="1" ht="15" customHeight="1" x14ac:dyDescent="0.2">
      <c r="A271" s="6"/>
      <c r="B271" s="948" t="s">
        <v>1490</v>
      </c>
      <c r="C271" s="948"/>
      <c r="D271" s="948"/>
      <c r="E271" s="948"/>
      <c r="F271" s="65"/>
      <c r="H271" s="217" t="s">
        <v>276</v>
      </c>
      <c r="J271" s="65" t="s">
        <v>152</v>
      </c>
    </row>
    <row r="272" spans="1:12" s="479" customFormat="1" ht="18.75" customHeight="1" x14ac:dyDescent="0.2">
      <c r="A272" s="6"/>
      <c r="B272" s="948"/>
      <c r="C272" s="948"/>
      <c r="D272" s="948"/>
      <c r="E272" s="948"/>
      <c r="F272" s="508"/>
      <c r="G272" s="602" t="s">
        <v>88</v>
      </c>
      <c r="H272" s="509"/>
      <c r="I272" s="602" t="s">
        <v>88</v>
      </c>
      <c r="J272" s="514">
        <v>0.28499999999999998</v>
      </c>
      <c r="K272" s="261"/>
    </row>
    <row r="273" spans="1:12" s="479" customFormat="1" ht="12" customHeight="1" thickBot="1" x14ac:dyDescent="0.25">
      <c r="F273" s="65"/>
      <c r="H273" s="218" t="s">
        <v>835</v>
      </c>
      <c r="J273" s="65"/>
    </row>
    <row r="274" spans="1:12" s="479" customFormat="1" ht="18.75" customHeight="1" thickBot="1" x14ac:dyDescent="0.25">
      <c r="F274" s="65"/>
      <c r="H274" s="66"/>
      <c r="I274" s="602" t="s">
        <v>91</v>
      </c>
      <c r="J274" s="75">
        <f>ROUND(F272*H272*J272,0)</f>
        <v>0</v>
      </c>
      <c r="K274" s="261" t="s">
        <v>836</v>
      </c>
      <c r="L274" s="479" t="s">
        <v>88</v>
      </c>
    </row>
    <row r="275" spans="1:12" s="479" customFormat="1" ht="11.25" customHeight="1" x14ac:dyDescent="0.2">
      <c r="F275" s="65"/>
      <c r="H275" s="66"/>
      <c r="I275" s="602"/>
      <c r="J275" s="74" t="s">
        <v>151</v>
      </c>
      <c r="K275" s="261"/>
    </row>
    <row r="276" spans="1:12" s="479" customFormat="1" ht="18.75" customHeight="1" x14ac:dyDescent="0.2">
      <c r="F276" s="65"/>
      <c r="H276" s="66"/>
      <c r="J276" s="65"/>
    </row>
    <row r="277" spans="1:12" ht="18.75" customHeight="1" x14ac:dyDescent="0.2">
      <c r="A277" s="6">
        <f>A269+1</f>
        <v>23</v>
      </c>
      <c r="B277" s="479" t="s">
        <v>275</v>
      </c>
    </row>
    <row r="278" spans="1:12" ht="11.25" customHeight="1" x14ac:dyDescent="0.2">
      <c r="A278" s="480"/>
      <c r="C278" s="607"/>
      <c r="D278" s="607"/>
      <c r="E278" s="607"/>
    </row>
    <row r="279" spans="1:12" s="479" customFormat="1" ht="15" customHeight="1" thickBot="1" x14ac:dyDescent="0.25">
      <c r="A279" s="6"/>
      <c r="B279" s="948" t="s">
        <v>1491</v>
      </c>
      <c r="C279" s="948"/>
      <c r="D279" s="948"/>
      <c r="E279" s="948"/>
      <c r="F279" s="65"/>
      <c r="H279" s="66" t="s">
        <v>152</v>
      </c>
      <c r="J279" s="65"/>
    </row>
    <row r="280" spans="1:12" s="479" customFormat="1" ht="18.75" customHeight="1" thickBot="1" x14ac:dyDescent="0.25">
      <c r="A280" s="6"/>
      <c r="B280" s="948"/>
      <c r="C280" s="948"/>
      <c r="D280" s="948"/>
      <c r="E280" s="948"/>
      <c r="F280" s="508"/>
      <c r="G280" s="602" t="s">
        <v>88</v>
      </c>
      <c r="H280" s="280">
        <v>0.6</v>
      </c>
      <c r="I280" s="602" t="s">
        <v>91</v>
      </c>
      <c r="J280" s="75">
        <f>ROUND(F280*H280,0)</f>
        <v>0</v>
      </c>
      <c r="K280" s="261" t="s">
        <v>837</v>
      </c>
      <c r="L280" s="479" t="s">
        <v>88</v>
      </c>
    </row>
    <row r="281" spans="1:12" s="479" customFormat="1" ht="11.25" customHeight="1" x14ac:dyDescent="0.2">
      <c r="F281" s="65"/>
      <c r="H281" s="66"/>
      <c r="J281" s="74" t="s">
        <v>151</v>
      </c>
    </row>
    <row r="282" spans="1:12" s="479" customFormat="1" ht="18.75" customHeight="1" x14ac:dyDescent="0.2">
      <c r="F282" s="65"/>
      <c r="H282" s="66"/>
      <c r="J282" s="74"/>
    </row>
    <row r="283" spans="1:12" ht="18.75" customHeight="1" x14ac:dyDescent="0.2">
      <c r="A283" s="6">
        <f>A277+1</f>
        <v>24</v>
      </c>
      <c r="B283" s="479" t="s">
        <v>274</v>
      </c>
    </row>
    <row r="284" spans="1:12" ht="11.25" customHeight="1" x14ac:dyDescent="0.2">
      <c r="A284" s="480"/>
    </row>
    <row r="285" spans="1:12" ht="18.75" customHeight="1" x14ac:dyDescent="0.2">
      <c r="A285" s="480"/>
      <c r="B285" s="804" t="s">
        <v>238</v>
      </c>
      <c r="C285" s="805"/>
      <c r="D285" s="804" t="s">
        <v>106</v>
      </c>
      <c r="E285" s="805"/>
      <c r="F285" s="289" t="s">
        <v>142</v>
      </c>
      <c r="G285" s="593"/>
      <c r="H285" s="279" t="s">
        <v>104</v>
      </c>
      <c r="I285" s="593"/>
      <c r="J285" s="289" t="s">
        <v>3</v>
      </c>
      <c r="K285" s="261"/>
    </row>
    <row r="286" spans="1:12" ht="15" customHeight="1" x14ac:dyDescent="0.2">
      <c r="A286" s="480"/>
      <c r="B286" s="28"/>
      <c r="C286" s="591"/>
      <c r="D286" s="26"/>
      <c r="E286" s="592"/>
      <c r="F286" s="72"/>
      <c r="G286" s="595"/>
      <c r="H286" s="71"/>
      <c r="I286" s="595"/>
      <c r="J286" s="70" t="s">
        <v>103</v>
      </c>
      <c r="K286" s="261"/>
    </row>
    <row r="287" spans="1:12" s="479" customFormat="1" ht="15" customHeight="1" thickBot="1" x14ac:dyDescent="0.25">
      <c r="B287" s="584">
        <v>1</v>
      </c>
      <c r="C287" s="268" t="s">
        <v>113</v>
      </c>
      <c r="D287" s="794"/>
      <c r="E287" s="795"/>
      <c r="F287" s="508"/>
      <c r="G287" s="589" t="s">
        <v>88</v>
      </c>
      <c r="H287" s="516">
        <v>2.4E-2</v>
      </c>
      <c r="I287" s="593" t="s">
        <v>91</v>
      </c>
      <c r="J287" s="491">
        <f>ROUND(F287*H287,0)</f>
        <v>0</v>
      </c>
      <c r="K287" s="261"/>
    </row>
    <row r="288" spans="1:12" s="479" customFormat="1" ht="15" customHeight="1" thickBot="1" x14ac:dyDescent="0.25">
      <c r="B288" s="261"/>
      <c r="C288" s="261"/>
      <c r="D288" s="261"/>
      <c r="E288" s="261"/>
      <c r="F288" s="64"/>
      <c r="G288" s="261"/>
      <c r="H288" s="931" t="s">
        <v>89</v>
      </c>
      <c r="I288" s="932"/>
      <c r="J288" s="492">
        <f>SUM(J287:J287)</f>
        <v>0</v>
      </c>
      <c r="K288" s="261" t="s">
        <v>838</v>
      </c>
      <c r="L288" s="479" t="s">
        <v>88</v>
      </c>
    </row>
    <row r="289" spans="1:13" s="479" customFormat="1" ht="18.75" customHeight="1" x14ac:dyDescent="0.2">
      <c r="F289" s="65"/>
      <c r="H289" s="66"/>
      <c r="J289" s="65"/>
    </row>
    <row r="290" spans="1:13" ht="18.75" customHeight="1" x14ac:dyDescent="0.2">
      <c r="A290" s="6">
        <f>A283+1</f>
        <v>25</v>
      </c>
      <c r="B290" s="479" t="s">
        <v>273</v>
      </c>
    </row>
    <row r="291" spans="1:13" ht="11.25" customHeight="1" x14ac:dyDescent="0.2">
      <c r="A291" s="480"/>
    </row>
    <row r="292" spans="1:13" ht="18.75" customHeight="1" x14ac:dyDescent="0.2">
      <c r="A292" s="480"/>
      <c r="B292" s="804" t="s">
        <v>238</v>
      </c>
      <c r="C292" s="805"/>
      <c r="D292" s="804" t="s">
        <v>106</v>
      </c>
      <c r="E292" s="805"/>
      <c r="F292" s="289" t="s">
        <v>142</v>
      </c>
      <c r="G292" s="593"/>
      <c r="H292" s="279" t="s">
        <v>104</v>
      </c>
      <c r="I292" s="593"/>
      <c r="J292" s="289" t="s">
        <v>3</v>
      </c>
      <c r="K292" s="261"/>
    </row>
    <row r="293" spans="1:13" ht="15" customHeight="1" x14ac:dyDescent="0.2">
      <c r="A293" s="480"/>
      <c r="B293" s="28"/>
      <c r="C293" s="591"/>
      <c r="D293" s="26"/>
      <c r="E293" s="592"/>
      <c r="F293" s="72"/>
      <c r="G293" s="595"/>
      <c r="H293" s="71"/>
      <c r="I293" s="595"/>
      <c r="J293" s="70" t="s">
        <v>103</v>
      </c>
      <c r="K293" s="261"/>
    </row>
    <row r="294" spans="1:13" s="479" customFormat="1" ht="15" customHeight="1" x14ac:dyDescent="0.2">
      <c r="B294" s="585">
        <v>1</v>
      </c>
      <c r="C294" s="266" t="s">
        <v>113</v>
      </c>
      <c r="D294" s="794"/>
      <c r="E294" s="795"/>
      <c r="F294" s="508"/>
      <c r="G294" s="589" t="s">
        <v>88</v>
      </c>
      <c r="H294" s="516">
        <v>1.9E-2</v>
      </c>
      <c r="I294" s="593" t="s">
        <v>91</v>
      </c>
      <c r="J294" s="491">
        <f>ROUND(F294*H294,0)</f>
        <v>0</v>
      </c>
      <c r="K294" s="261" t="s">
        <v>188</v>
      </c>
      <c r="M294" s="478"/>
    </row>
    <row r="295" spans="1:13" s="479" customFormat="1" ht="15" customHeight="1" x14ac:dyDescent="0.2">
      <c r="B295" s="585">
        <v>2</v>
      </c>
      <c r="C295" s="266" t="s">
        <v>112</v>
      </c>
      <c r="D295" s="794"/>
      <c r="E295" s="795"/>
      <c r="F295" s="508"/>
      <c r="G295" s="589" t="s">
        <v>88</v>
      </c>
      <c r="H295" s="652">
        <v>2.5000000000000001E-2</v>
      </c>
      <c r="I295" s="589" t="s">
        <v>91</v>
      </c>
      <c r="J295" s="512">
        <f t="shared" ref="J295:J298" si="15">ROUND(F295*H295,0)</f>
        <v>0</v>
      </c>
      <c r="K295" s="261" t="s">
        <v>187</v>
      </c>
      <c r="M295" s="478"/>
    </row>
    <row r="296" spans="1:13" s="479" customFormat="1" ht="15" customHeight="1" x14ac:dyDescent="0.2">
      <c r="B296" s="585">
        <v>3</v>
      </c>
      <c r="C296" s="266" t="s">
        <v>102</v>
      </c>
      <c r="D296" s="794"/>
      <c r="E296" s="795"/>
      <c r="F296" s="508"/>
      <c r="G296" s="589" t="s">
        <v>88</v>
      </c>
      <c r="H296" s="516">
        <v>3.5999999999999997E-2</v>
      </c>
      <c r="I296" s="593" t="s">
        <v>91</v>
      </c>
      <c r="J296" s="491">
        <f t="shared" si="15"/>
        <v>0</v>
      </c>
      <c r="K296" s="261" t="s">
        <v>186</v>
      </c>
      <c r="M296" s="478"/>
    </row>
    <row r="297" spans="1:13" s="479" customFormat="1" ht="15" customHeight="1" x14ac:dyDescent="0.2">
      <c r="B297" s="585">
        <v>4</v>
      </c>
      <c r="C297" s="266" t="s">
        <v>100</v>
      </c>
      <c r="D297" s="794"/>
      <c r="E297" s="795"/>
      <c r="F297" s="508"/>
      <c r="G297" s="589" t="s">
        <v>88</v>
      </c>
      <c r="H297" s="652">
        <v>4.7E-2</v>
      </c>
      <c r="I297" s="589" t="s">
        <v>91</v>
      </c>
      <c r="J297" s="512">
        <f t="shared" si="15"/>
        <v>0</v>
      </c>
      <c r="K297" s="261" t="s">
        <v>185</v>
      </c>
      <c r="M297" s="478"/>
    </row>
    <row r="298" spans="1:13" s="479" customFormat="1" ht="15" customHeight="1" thickBot="1" x14ac:dyDescent="0.25">
      <c r="B298" s="584">
        <v>5</v>
      </c>
      <c r="C298" s="268" t="s">
        <v>98</v>
      </c>
      <c r="D298" s="794"/>
      <c r="E298" s="795"/>
      <c r="F298" s="508"/>
      <c r="G298" s="589" t="s">
        <v>88</v>
      </c>
      <c r="H298" s="516">
        <v>7.0999999999999994E-2</v>
      </c>
      <c r="I298" s="593" t="s">
        <v>91</v>
      </c>
      <c r="J298" s="491">
        <f t="shared" si="15"/>
        <v>0</v>
      </c>
      <c r="K298" s="261" t="s">
        <v>184</v>
      </c>
      <c r="M298" s="478"/>
    </row>
    <row r="299" spans="1:13" s="479" customFormat="1" ht="15" customHeight="1" x14ac:dyDescent="0.2">
      <c r="B299" s="12"/>
      <c r="C299" s="13"/>
      <c r="D299" s="12"/>
      <c r="E299" s="12"/>
      <c r="F299" s="67"/>
      <c r="G299" s="598"/>
      <c r="H299" s="800" t="s">
        <v>1302</v>
      </c>
      <c r="I299" s="801"/>
      <c r="J299" s="63"/>
      <c r="K299" s="261"/>
    </row>
    <row r="300" spans="1:13" s="479" customFormat="1" ht="15" customHeight="1" thickBot="1" x14ac:dyDescent="0.25">
      <c r="B300" s="261"/>
      <c r="C300" s="261"/>
      <c r="D300" s="261"/>
      <c r="E300" s="261"/>
      <c r="F300" s="64"/>
      <c r="G300" s="261"/>
      <c r="H300" s="802" t="s">
        <v>89</v>
      </c>
      <c r="I300" s="803"/>
      <c r="J300" s="62">
        <f>SUM(J294:J298)</f>
        <v>0</v>
      </c>
      <c r="K300" s="261" t="s">
        <v>839</v>
      </c>
      <c r="L300" s="479" t="s">
        <v>88</v>
      </c>
    </row>
    <row r="301" spans="1:13" s="479" customFormat="1" ht="18.75" customHeight="1" x14ac:dyDescent="0.2">
      <c r="F301" s="65"/>
      <c r="H301" s="66"/>
      <c r="J301" s="65"/>
    </row>
    <row r="302" spans="1:13" ht="18.75" customHeight="1" x14ac:dyDescent="0.2">
      <c r="A302" s="6">
        <f>A290+1</f>
        <v>26</v>
      </c>
      <c r="B302" s="479" t="s">
        <v>1492</v>
      </c>
    </row>
    <row r="303" spans="1:13" ht="11.25" customHeight="1" x14ac:dyDescent="0.2">
      <c r="A303" s="480"/>
    </row>
    <row r="304" spans="1:13" ht="18.75" customHeight="1" x14ac:dyDescent="0.2">
      <c r="A304" s="480"/>
      <c r="B304" s="804" t="s">
        <v>235</v>
      </c>
      <c r="C304" s="805"/>
      <c r="D304" s="804" t="s">
        <v>106</v>
      </c>
      <c r="E304" s="805"/>
      <c r="F304" s="289" t="s">
        <v>234</v>
      </c>
      <c r="G304" s="593"/>
      <c r="H304" s="279" t="s">
        <v>104</v>
      </c>
      <c r="I304" s="593"/>
      <c r="J304" s="289" t="s">
        <v>3</v>
      </c>
      <c r="K304" s="261"/>
    </row>
    <row r="305" spans="1:13" ht="15" customHeight="1" x14ac:dyDescent="0.2">
      <c r="A305" s="480"/>
      <c r="B305" s="28"/>
      <c r="C305" s="591"/>
      <c r="D305" s="26"/>
      <c r="E305" s="592"/>
      <c r="F305" s="72"/>
      <c r="G305" s="595"/>
      <c r="H305" s="71"/>
      <c r="I305" s="595"/>
      <c r="J305" s="70" t="s">
        <v>103</v>
      </c>
      <c r="K305" s="261"/>
    </row>
    <row r="306" spans="1:13" s="479" customFormat="1" ht="15" customHeight="1" x14ac:dyDescent="0.2">
      <c r="B306" s="584">
        <v>1</v>
      </c>
      <c r="C306" s="266" t="s">
        <v>113</v>
      </c>
      <c r="D306" s="794"/>
      <c r="E306" s="795"/>
      <c r="F306" s="508"/>
      <c r="G306" s="589" t="s">
        <v>88</v>
      </c>
      <c r="H306" s="652">
        <v>4.7E-2</v>
      </c>
      <c r="I306" s="593" t="s">
        <v>91</v>
      </c>
      <c r="J306" s="491">
        <f t="shared" ref="J306:J327" si="16">ROUND(F306*H306,0)</f>
        <v>0</v>
      </c>
      <c r="K306" s="261" t="s">
        <v>188</v>
      </c>
      <c r="M306" s="478"/>
    </row>
    <row r="307" spans="1:13" s="479" customFormat="1" ht="15" customHeight="1" x14ac:dyDescent="0.2">
      <c r="B307" s="584">
        <f t="shared" ref="B307:B322" si="17">B306+1</f>
        <v>2</v>
      </c>
      <c r="C307" s="266" t="s">
        <v>112</v>
      </c>
      <c r="D307" s="794"/>
      <c r="E307" s="795"/>
      <c r="F307" s="508"/>
      <c r="G307" s="589" t="s">
        <v>88</v>
      </c>
      <c r="H307" s="652">
        <v>9.4E-2</v>
      </c>
      <c r="I307" s="593" t="s">
        <v>91</v>
      </c>
      <c r="J307" s="491">
        <f t="shared" si="16"/>
        <v>0</v>
      </c>
      <c r="K307" s="261" t="s">
        <v>187</v>
      </c>
      <c r="M307" s="478"/>
    </row>
    <row r="308" spans="1:13" s="479" customFormat="1" ht="15" customHeight="1" x14ac:dyDescent="0.2">
      <c r="B308" s="584">
        <f t="shared" si="17"/>
        <v>3</v>
      </c>
      <c r="C308" s="266" t="s">
        <v>102</v>
      </c>
      <c r="D308" s="794"/>
      <c r="E308" s="795"/>
      <c r="F308" s="508"/>
      <c r="G308" s="589" t="s">
        <v>88</v>
      </c>
      <c r="H308" s="652">
        <v>0.156</v>
      </c>
      <c r="I308" s="589" t="s">
        <v>91</v>
      </c>
      <c r="J308" s="512">
        <f t="shared" si="16"/>
        <v>0</v>
      </c>
      <c r="K308" s="261" t="s">
        <v>186</v>
      </c>
      <c r="M308" s="478"/>
    </row>
    <row r="309" spans="1:13" s="479" customFormat="1" ht="15" customHeight="1" x14ac:dyDescent="0.2">
      <c r="B309" s="584">
        <f t="shared" si="17"/>
        <v>4</v>
      </c>
      <c r="C309" s="266" t="s">
        <v>100</v>
      </c>
      <c r="D309" s="794"/>
      <c r="E309" s="795"/>
      <c r="F309" s="508"/>
      <c r="G309" s="589" t="s">
        <v>88</v>
      </c>
      <c r="H309" s="652">
        <v>0.20200000000000001</v>
      </c>
      <c r="I309" s="593" t="s">
        <v>91</v>
      </c>
      <c r="J309" s="491">
        <f t="shared" si="16"/>
        <v>0</v>
      </c>
      <c r="K309" s="261" t="s">
        <v>185</v>
      </c>
      <c r="M309" s="478"/>
    </row>
    <row r="310" spans="1:13" s="479" customFormat="1" ht="15" customHeight="1" x14ac:dyDescent="0.2">
      <c r="B310" s="584">
        <f t="shared" si="17"/>
        <v>5</v>
      </c>
      <c r="C310" s="266" t="s">
        <v>98</v>
      </c>
      <c r="D310" s="794"/>
      <c r="E310" s="795"/>
      <c r="F310" s="508"/>
      <c r="G310" s="589" t="s">
        <v>88</v>
      </c>
      <c r="H310" s="652">
        <v>0.30199999999999999</v>
      </c>
      <c r="I310" s="589" t="s">
        <v>91</v>
      </c>
      <c r="J310" s="512">
        <f t="shared" si="16"/>
        <v>0</v>
      </c>
      <c r="K310" s="261" t="s">
        <v>184</v>
      </c>
      <c r="M310" s="478"/>
    </row>
    <row r="311" spans="1:13" s="479" customFormat="1" ht="15" customHeight="1" x14ac:dyDescent="0.2">
      <c r="B311" s="584">
        <f t="shared" si="17"/>
        <v>6</v>
      </c>
      <c r="C311" s="266" t="s">
        <v>96</v>
      </c>
      <c r="D311" s="794"/>
      <c r="E311" s="795"/>
      <c r="F311" s="508"/>
      <c r="G311" s="589" t="s">
        <v>88</v>
      </c>
      <c r="H311" s="652">
        <v>0.377</v>
      </c>
      <c r="I311" s="589" t="s">
        <v>91</v>
      </c>
      <c r="J311" s="512">
        <f t="shared" si="16"/>
        <v>0</v>
      </c>
      <c r="K311" s="261" t="s">
        <v>158</v>
      </c>
      <c r="M311" s="478"/>
    </row>
    <row r="312" spans="1:13" s="479" customFormat="1" ht="15" customHeight="1" x14ac:dyDescent="0.2">
      <c r="B312" s="584">
        <f t="shared" si="17"/>
        <v>7</v>
      </c>
      <c r="C312" s="268" t="s">
        <v>94</v>
      </c>
      <c r="D312" s="794"/>
      <c r="E312" s="795"/>
      <c r="F312" s="508"/>
      <c r="G312" s="589" t="s">
        <v>88</v>
      </c>
      <c r="H312" s="652">
        <v>0.42399999999999999</v>
      </c>
      <c r="I312" s="593" t="s">
        <v>91</v>
      </c>
      <c r="J312" s="491">
        <f t="shared" si="16"/>
        <v>0</v>
      </c>
      <c r="K312" s="261" t="s">
        <v>157</v>
      </c>
      <c r="M312" s="478"/>
    </row>
    <row r="313" spans="1:13" s="479" customFormat="1" ht="15" customHeight="1" x14ac:dyDescent="0.2">
      <c r="B313" s="584">
        <f t="shared" si="17"/>
        <v>8</v>
      </c>
      <c r="C313" s="268" t="s">
        <v>92</v>
      </c>
      <c r="D313" s="794"/>
      <c r="E313" s="795"/>
      <c r="F313" s="508"/>
      <c r="G313" s="589" t="s">
        <v>88</v>
      </c>
      <c r="H313" s="652">
        <v>0.43099999999999999</v>
      </c>
      <c r="I313" s="593" t="s">
        <v>91</v>
      </c>
      <c r="J313" s="491">
        <f t="shared" si="16"/>
        <v>0</v>
      </c>
      <c r="K313" s="261" t="s">
        <v>156</v>
      </c>
      <c r="M313" s="478"/>
    </row>
    <row r="314" spans="1:13" s="479" customFormat="1" ht="15" customHeight="1" x14ac:dyDescent="0.2">
      <c r="B314" s="584">
        <f t="shared" si="17"/>
        <v>9</v>
      </c>
      <c r="C314" s="268" t="s">
        <v>465</v>
      </c>
      <c r="D314" s="794"/>
      <c r="E314" s="795"/>
      <c r="F314" s="508"/>
      <c r="G314" s="589" t="s">
        <v>88</v>
      </c>
      <c r="H314" s="652">
        <v>0.46300000000000002</v>
      </c>
      <c r="I314" s="593" t="s">
        <v>91</v>
      </c>
      <c r="J314" s="491">
        <f t="shared" si="16"/>
        <v>0</v>
      </c>
      <c r="K314" s="261" t="s">
        <v>155</v>
      </c>
      <c r="M314" s="478"/>
    </row>
    <row r="315" spans="1:13" s="479" customFormat="1" ht="15" customHeight="1" x14ac:dyDescent="0.2">
      <c r="B315" s="584">
        <f t="shared" si="17"/>
        <v>10</v>
      </c>
      <c r="C315" s="268" t="s">
        <v>485</v>
      </c>
      <c r="D315" s="794"/>
      <c r="E315" s="795"/>
      <c r="F315" s="508"/>
      <c r="G315" s="589" t="s">
        <v>88</v>
      </c>
      <c r="H315" s="652">
        <v>0.51100000000000001</v>
      </c>
      <c r="I315" s="593" t="s">
        <v>91</v>
      </c>
      <c r="J315" s="491">
        <f t="shared" si="16"/>
        <v>0</v>
      </c>
      <c r="K315" s="261" t="s">
        <v>183</v>
      </c>
      <c r="M315" s="478"/>
    </row>
    <row r="316" spans="1:13" s="479" customFormat="1" ht="15" customHeight="1" x14ac:dyDescent="0.2">
      <c r="B316" s="584">
        <f t="shared" si="17"/>
        <v>11</v>
      </c>
      <c r="C316" s="268" t="s">
        <v>525</v>
      </c>
      <c r="D316" s="794"/>
      <c r="E316" s="795"/>
      <c r="F316" s="508"/>
      <c r="G316" s="589" t="s">
        <v>88</v>
      </c>
      <c r="H316" s="652">
        <v>0.55900000000000005</v>
      </c>
      <c r="I316" s="593" t="s">
        <v>91</v>
      </c>
      <c r="J316" s="491">
        <f t="shared" si="16"/>
        <v>0</v>
      </c>
      <c r="K316" s="261" t="s">
        <v>162</v>
      </c>
      <c r="M316" s="478"/>
    </row>
    <row r="317" spans="1:13" s="479" customFormat="1" ht="15" customHeight="1" x14ac:dyDescent="0.2">
      <c r="B317" s="584">
        <f t="shared" si="17"/>
        <v>12</v>
      </c>
      <c r="C317" s="268" t="s">
        <v>565</v>
      </c>
      <c r="D317" s="794"/>
      <c r="E317" s="795"/>
      <c r="F317" s="508"/>
      <c r="G317" s="589" t="s">
        <v>88</v>
      </c>
      <c r="H317" s="652">
        <v>0.59899999999999998</v>
      </c>
      <c r="I317" s="593" t="s">
        <v>91</v>
      </c>
      <c r="J317" s="491">
        <f t="shared" si="16"/>
        <v>0</v>
      </c>
      <c r="K317" s="261" t="s">
        <v>182</v>
      </c>
      <c r="M317" s="478"/>
    </row>
    <row r="318" spans="1:13" s="479" customFormat="1" ht="15" customHeight="1" x14ac:dyDescent="0.2">
      <c r="B318" s="584">
        <f t="shared" si="17"/>
        <v>13</v>
      </c>
      <c r="C318" s="268" t="s">
        <v>603</v>
      </c>
      <c r="D318" s="794"/>
      <c r="E318" s="795"/>
      <c r="F318" s="508"/>
      <c r="G318" s="589" t="s">
        <v>88</v>
      </c>
      <c r="H318" s="652">
        <v>0.64100000000000001</v>
      </c>
      <c r="I318" s="593" t="s">
        <v>91</v>
      </c>
      <c r="J318" s="491">
        <f>ROUND(F318*H318,0)</f>
        <v>0</v>
      </c>
      <c r="K318" s="261" t="s">
        <v>181</v>
      </c>
      <c r="M318" s="478"/>
    </row>
    <row r="319" spans="1:13" s="479" customFormat="1" ht="15" customHeight="1" x14ac:dyDescent="0.2">
      <c r="B319" s="584">
        <f t="shared" si="17"/>
        <v>14</v>
      </c>
      <c r="C319" s="268" t="s">
        <v>634</v>
      </c>
      <c r="D319" s="794"/>
      <c r="E319" s="795"/>
      <c r="F319" s="508"/>
      <c r="G319" s="589" t="s">
        <v>88</v>
      </c>
      <c r="H319" s="652">
        <v>0.68</v>
      </c>
      <c r="I319" s="593" t="s">
        <v>91</v>
      </c>
      <c r="J319" s="491">
        <f t="shared" si="16"/>
        <v>0</v>
      </c>
      <c r="K319" s="261" t="s">
        <v>180</v>
      </c>
      <c r="M319" s="478"/>
    </row>
    <row r="320" spans="1:13" s="479" customFormat="1" ht="15" customHeight="1" x14ac:dyDescent="0.2">
      <c r="B320" s="584">
        <f t="shared" si="17"/>
        <v>15</v>
      </c>
      <c r="C320" s="268" t="s">
        <v>669</v>
      </c>
      <c r="D320" s="794"/>
      <c r="E320" s="795"/>
      <c r="F320" s="508"/>
      <c r="G320" s="589" t="s">
        <v>88</v>
      </c>
      <c r="H320" s="652">
        <v>0.72</v>
      </c>
      <c r="I320" s="593" t="s">
        <v>91</v>
      </c>
      <c r="J320" s="491">
        <f t="shared" si="16"/>
        <v>0</v>
      </c>
      <c r="K320" s="261" t="s">
        <v>179</v>
      </c>
      <c r="M320" s="478"/>
    </row>
    <row r="321" spans="1:13" s="479" customFormat="1" ht="15" customHeight="1" x14ac:dyDescent="0.2">
      <c r="B321" s="584">
        <f t="shared" si="17"/>
        <v>16</v>
      </c>
      <c r="C321" s="268" t="s">
        <v>702</v>
      </c>
      <c r="D321" s="794"/>
      <c r="E321" s="795"/>
      <c r="F321" s="508"/>
      <c r="G321" s="589" t="s">
        <v>88</v>
      </c>
      <c r="H321" s="652">
        <v>0.76100000000000001</v>
      </c>
      <c r="I321" s="593" t="s">
        <v>91</v>
      </c>
      <c r="J321" s="491">
        <f t="shared" si="16"/>
        <v>0</v>
      </c>
      <c r="K321" s="261" t="s">
        <v>178</v>
      </c>
      <c r="M321" s="478"/>
    </row>
    <row r="322" spans="1:13" s="479" customFormat="1" ht="15" customHeight="1" x14ac:dyDescent="0.2">
      <c r="B322" s="584">
        <f t="shared" si="17"/>
        <v>17</v>
      </c>
      <c r="C322" s="268" t="s">
        <v>708</v>
      </c>
      <c r="D322" s="794"/>
      <c r="E322" s="795"/>
      <c r="F322" s="269"/>
      <c r="G322" s="589" t="s">
        <v>88</v>
      </c>
      <c r="H322" s="652">
        <v>0.8</v>
      </c>
      <c r="I322" s="589" t="s">
        <v>91</v>
      </c>
      <c r="J322" s="270">
        <f t="shared" si="16"/>
        <v>0</v>
      </c>
      <c r="K322" s="261" t="s">
        <v>177</v>
      </c>
      <c r="M322" s="478"/>
    </row>
    <row r="323" spans="1:13" s="479" customFormat="1" ht="15" customHeight="1" x14ac:dyDescent="0.2">
      <c r="B323" s="584">
        <f>B322+1</f>
        <v>18</v>
      </c>
      <c r="C323" s="268" t="s">
        <v>1011</v>
      </c>
      <c r="D323" s="794"/>
      <c r="E323" s="795"/>
      <c r="F323" s="269"/>
      <c r="G323" s="589" t="s">
        <v>88</v>
      </c>
      <c r="H323" s="652">
        <v>0.8</v>
      </c>
      <c r="I323" s="589" t="s">
        <v>91</v>
      </c>
      <c r="J323" s="270">
        <f t="shared" si="16"/>
        <v>0</v>
      </c>
      <c r="K323" s="261" t="s">
        <v>176</v>
      </c>
      <c r="M323" s="478"/>
    </row>
    <row r="324" spans="1:13" s="479" customFormat="1" ht="15" customHeight="1" x14ac:dyDescent="0.2">
      <c r="B324" s="584">
        <f t="shared" ref="B324:B327" si="18">B323+1</f>
        <v>19</v>
      </c>
      <c r="C324" s="268" t="s">
        <v>1192</v>
      </c>
      <c r="D324" s="949" t="s">
        <v>1373</v>
      </c>
      <c r="E324" s="950"/>
      <c r="F324" s="269"/>
      <c r="G324" s="589" t="s">
        <v>88</v>
      </c>
      <c r="H324" s="652">
        <v>0.8</v>
      </c>
      <c r="I324" s="589" t="s">
        <v>91</v>
      </c>
      <c r="J324" s="270">
        <f t="shared" si="16"/>
        <v>0</v>
      </c>
      <c r="K324" s="261" t="s">
        <v>175</v>
      </c>
      <c r="M324" s="478"/>
    </row>
    <row r="325" spans="1:13" s="479" customFormat="1" ht="15" customHeight="1" x14ac:dyDescent="0.2">
      <c r="B325" s="584">
        <f t="shared" si="18"/>
        <v>20</v>
      </c>
      <c r="C325" s="268" t="s">
        <v>1192</v>
      </c>
      <c r="D325" s="949" t="s">
        <v>1374</v>
      </c>
      <c r="E325" s="950"/>
      <c r="F325" s="269"/>
      <c r="G325" s="589" t="s">
        <v>88</v>
      </c>
      <c r="H325" s="652">
        <v>0.5</v>
      </c>
      <c r="I325" s="589" t="s">
        <v>91</v>
      </c>
      <c r="J325" s="270">
        <f t="shared" si="16"/>
        <v>0</v>
      </c>
      <c r="K325" s="261" t="s">
        <v>711</v>
      </c>
      <c r="M325" s="478"/>
    </row>
    <row r="326" spans="1:13" s="479" customFormat="1" ht="15" customHeight="1" x14ac:dyDescent="0.2">
      <c r="B326" s="584">
        <f t="shared" si="18"/>
        <v>21</v>
      </c>
      <c r="C326" s="268" t="s">
        <v>1335</v>
      </c>
      <c r="D326" s="949" t="s">
        <v>1373</v>
      </c>
      <c r="E326" s="950"/>
      <c r="F326" s="269"/>
      <c r="G326" s="589" t="s">
        <v>88</v>
      </c>
      <c r="H326" s="652">
        <v>0.8</v>
      </c>
      <c r="I326" s="589" t="s">
        <v>91</v>
      </c>
      <c r="J326" s="270">
        <f t="shared" si="16"/>
        <v>0</v>
      </c>
      <c r="K326" s="261" t="s">
        <v>712</v>
      </c>
      <c r="M326" s="478"/>
    </row>
    <row r="327" spans="1:13" s="479" customFormat="1" ht="15" customHeight="1" thickBot="1" x14ac:dyDescent="0.25">
      <c r="B327" s="584">
        <f t="shared" si="18"/>
        <v>22</v>
      </c>
      <c r="C327" s="268" t="s">
        <v>1335</v>
      </c>
      <c r="D327" s="949" t="s">
        <v>1374</v>
      </c>
      <c r="E327" s="950"/>
      <c r="F327" s="269"/>
      <c r="G327" s="589" t="s">
        <v>88</v>
      </c>
      <c r="H327" s="678">
        <v>0.5</v>
      </c>
      <c r="I327" s="589" t="s">
        <v>91</v>
      </c>
      <c r="J327" s="270">
        <f t="shared" si="16"/>
        <v>0</v>
      </c>
      <c r="K327" s="261" t="s">
        <v>1375</v>
      </c>
      <c r="M327" s="478"/>
    </row>
    <row r="328" spans="1:13" s="479" customFormat="1" ht="15" customHeight="1" x14ac:dyDescent="0.2">
      <c r="B328" s="12"/>
      <c r="C328" s="13"/>
      <c r="D328" s="12"/>
      <c r="E328" s="12"/>
      <c r="F328" s="11"/>
      <c r="G328" s="598"/>
      <c r="H328" s="800" t="s">
        <v>1294</v>
      </c>
      <c r="I328" s="801"/>
      <c r="J328" s="9"/>
      <c r="K328" s="261"/>
    </row>
    <row r="329" spans="1:13" s="479" customFormat="1" ht="15" customHeight="1" thickBot="1" x14ac:dyDescent="0.25">
      <c r="B329" s="261"/>
      <c r="C329" s="261"/>
      <c r="D329" s="261"/>
      <c r="E329" s="261"/>
      <c r="F329" s="64"/>
      <c r="G329" s="261"/>
      <c r="H329" s="802" t="s">
        <v>89</v>
      </c>
      <c r="I329" s="803"/>
      <c r="J329" s="62">
        <f>SUM(J306:J327)</f>
        <v>0</v>
      </c>
      <c r="K329" s="261" t="s">
        <v>840</v>
      </c>
      <c r="L329" s="479" t="s">
        <v>88</v>
      </c>
    </row>
    <row r="330" spans="1:13" s="479" customFormat="1" ht="18.75" customHeight="1" x14ac:dyDescent="0.2">
      <c r="F330" s="65"/>
      <c r="H330" s="66"/>
      <c r="J330" s="65"/>
    </row>
    <row r="331" spans="1:13" ht="18.75" customHeight="1" x14ac:dyDescent="0.2">
      <c r="A331" s="6">
        <f>A302+1</f>
        <v>27</v>
      </c>
      <c r="B331" s="479" t="s">
        <v>272</v>
      </c>
    </row>
    <row r="332" spans="1:13" ht="11.25" customHeight="1" x14ac:dyDescent="0.2">
      <c r="A332" s="480"/>
    </row>
    <row r="333" spans="1:13" ht="18.75" customHeight="1" x14ac:dyDescent="0.2">
      <c r="A333" s="480"/>
      <c r="B333" s="804" t="s">
        <v>235</v>
      </c>
      <c r="C333" s="805"/>
      <c r="D333" s="804" t="s">
        <v>106</v>
      </c>
      <c r="E333" s="805"/>
      <c r="F333" s="289" t="s">
        <v>234</v>
      </c>
      <c r="G333" s="593"/>
      <c r="H333" s="279" t="s">
        <v>104</v>
      </c>
      <c r="I333" s="593"/>
      <c r="J333" s="289" t="s">
        <v>3</v>
      </c>
      <c r="K333" s="261"/>
    </row>
    <row r="334" spans="1:13" ht="15" customHeight="1" x14ac:dyDescent="0.2">
      <c r="A334" s="480"/>
      <c r="B334" s="28"/>
      <c r="C334" s="591"/>
      <c r="D334" s="26"/>
      <c r="E334" s="592"/>
      <c r="F334" s="72"/>
      <c r="G334" s="595"/>
      <c r="H334" s="71"/>
      <c r="I334" s="595"/>
      <c r="J334" s="70" t="s">
        <v>103</v>
      </c>
      <c r="K334" s="261"/>
    </row>
    <row r="335" spans="1:13" s="479" customFormat="1" ht="15" customHeight="1" x14ac:dyDescent="0.2">
      <c r="B335" s="585">
        <v>1</v>
      </c>
      <c r="C335" s="266" t="s">
        <v>263</v>
      </c>
      <c r="D335" s="794"/>
      <c r="E335" s="795"/>
      <c r="F335" s="508"/>
      <c r="G335" s="589" t="s">
        <v>88</v>
      </c>
      <c r="H335" s="652">
        <v>6.4000000000000001E-2</v>
      </c>
      <c r="I335" s="589" t="s">
        <v>91</v>
      </c>
      <c r="J335" s="512">
        <f t="shared" ref="J335:J359" si="19">ROUND(F335*H335,0)</f>
        <v>0</v>
      </c>
      <c r="K335" s="261" t="s">
        <v>188</v>
      </c>
      <c r="M335" s="478"/>
    </row>
    <row r="336" spans="1:13" s="479" customFormat="1" ht="15" customHeight="1" x14ac:dyDescent="0.2">
      <c r="B336" s="585">
        <v>2</v>
      </c>
      <c r="C336" s="266" t="s">
        <v>262</v>
      </c>
      <c r="D336" s="794"/>
      <c r="E336" s="795"/>
      <c r="F336" s="508"/>
      <c r="G336" s="589" t="s">
        <v>88</v>
      </c>
      <c r="H336" s="652">
        <v>0.14699999999999999</v>
      </c>
      <c r="I336" s="593" t="s">
        <v>91</v>
      </c>
      <c r="J336" s="491">
        <f t="shared" si="19"/>
        <v>0</v>
      </c>
      <c r="K336" s="261" t="s">
        <v>187</v>
      </c>
      <c r="M336" s="478"/>
    </row>
    <row r="337" spans="2:13" s="479" customFormat="1" ht="15" customHeight="1" x14ac:dyDescent="0.2">
      <c r="B337" s="585">
        <v>3</v>
      </c>
      <c r="C337" s="266" t="s">
        <v>123</v>
      </c>
      <c r="D337" s="794"/>
      <c r="E337" s="795"/>
      <c r="F337" s="508"/>
      <c r="G337" s="589" t="s">
        <v>88</v>
      </c>
      <c r="H337" s="652">
        <v>0.183</v>
      </c>
      <c r="I337" s="593" t="s">
        <v>91</v>
      </c>
      <c r="J337" s="491">
        <f t="shared" si="19"/>
        <v>0</v>
      </c>
      <c r="K337" s="261" t="s">
        <v>186</v>
      </c>
      <c r="M337" s="478"/>
    </row>
    <row r="338" spans="2:13" s="479" customFormat="1" ht="15" customHeight="1" x14ac:dyDescent="0.2">
      <c r="B338" s="585">
        <v>4</v>
      </c>
      <c r="C338" s="266" t="s">
        <v>122</v>
      </c>
      <c r="D338" s="794"/>
      <c r="E338" s="795"/>
      <c r="F338" s="508"/>
      <c r="G338" s="589" t="s">
        <v>88</v>
      </c>
      <c r="H338" s="652">
        <v>0.19400000000000001</v>
      </c>
      <c r="I338" s="593" t="s">
        <v>91</v>
      </c>
      <c r="J338" s="491">
        <f t="shared" si="19"/>
        <v>0</v>
      </c>
      <c r="K338" s="261" t="s">
        <v>185</v>
      </c>
      <c r="M338" s="478"/>
    </row>
    <row r="339" spans="2:13" s="479" customFormat="1" ht="15" customHeight="1" x14ac:dyDescent="0.2">
      <c r="B339" s="585">
        <v>5</v>
      </c>
      <c r="C339" s="266" t="s">
        <v>114</v>
      </c>
      <c r="D339" s="794"/>
      <c r="E339" s="795"/>
      <c r="F339" s="508"/>
      <c r="G339" s="589" t="s">
        <v>88</v>
      </c>
      <c r="H339" s="652">
        <v>0.224</v>
      </c>
      <c r="I339" s="593" t="s">
        <v>91</v>
      </c>
      <c r="J339" s="491">
        <f t="shared" si="19"/>
        <v>0</v>
      </c>
      <c r="K339" s="261" t="s">
        <v>184</v>
      </c>
      <c r="M339" s="478"/>
    </row>
    <row r="340" spans="2:13" s="479" customFormat="1" ht="15" customHeight="1" x14ac:dyDescent="0.2">
      <c r="B340" s="585">
        <v>6</v>
      </c>
      <c r="C340" s="266" t="s">
        <v>113</v>
      </c>
      <c r="D340" s="794"/>
      <c r="E340" s="795"/>
      <c r="F340" s="508"/>
      <c r="G340" s="589" t="s">
        <v>88</v>
      </c>
      <c r="H340" s="652">
        <v>0.154</v>
      </c>
      <c r="I340" s="593" t="s">
        <v>91</v>
      </c>
      <c r="J340" s="491">
        <f t="shared" si="19"/>
        <v>0</v>
      </c>
      <c r="K340" s="261" t="s">
        <v>158</v>
      </c>
      <c r="M340" s="478"/>
    </row>
    <row r="341" spans="2:13" s="479" customFormat="1" ht="15" customHeight="1" x14ac:dyDescent="0.2">
      <c r="B341" s="585">
        <v>7</v>
      </c>
      <c r="C341" s="266" t="s">
        <v>112</v>
      </c>
      <c r="D341" s="794"/>
      <c r="E341" s="795"/>
      <c r="F341" s="508"/>
      <c r="G341" s="589" t="s">
        <v>88</v>
      </c>
      <c r="H341" s="652">
        <v>0.13900000000000001</v>
      </c>
      <c r="I341" s="593" t="s">
        <v>91</v>
      </c>
      <c r="J341" s="491">
        <f t="shared" si="19"/>
        <v>0</v>
      </c>
      <c r="K341" s="261" t="s">
        <v>157</v>
      </c>
      <c r="M341" s="478"/>
    </row>
    <row r="342" spans="2:13" s="479" customFormat="1" ht="15" customHeight="1" x14ac:dyDescent="0.2">
      <c r="B342" s="585">
        <v>8</v>
      </c>
      <c r="C342" s="266" t="s">
        <v>102</v>
      </c>
      <c r="D342" s="794"/>
      <c r="E342" s="795"/>
      <c r="F342" s="508"/>
      <c r="G342" s="589" t="s">
        <v>88</v>
      </c>
      <c r="H342" s="652">
        <v>0.09</v>
      </c>
      <c r="I342" s="593" t="s">
        <v>91</v>
      </c>
      <c r="J342" s="491">
        <f t="shared" si="19"/>
        <v>0</v>
      </c>
      <c r="K342" s="261" t="s">
        <v>156</v>
      </c>
      <c r="M342" s="478"/>
    </row>
    <row r="343" spans="2:13" s="479" customFormat="1" ht="15" customHeight="1" x14ac:dyDescent="0.2">
      <c r="B343" s="585">
        <v>9</v>
      </c>
      <c r="C343" s="266" t="s">
        <v>100</v>
      </c>
      <c r="D343" s="794"/>
      <c r="E343" s="795"/>
      <c r="F343" s="508"/>
      <c r="G343" s="589" t="s">
        <v>88</v>
      </c>
      <c r="H343" s="652">
        <v>0.11799999999999999</v>
      </c>
      <c r="I343" s="593" t="s">
        <v>91</v>
      </c>
      <c r="J343" s="491">
        <f t="shared" si="19"/>
        <v>0</v>
      </c>
      <c r="K343" s="261" t="s">
        <v>155</v>
      </c>
      <c r="M343" s="478"/>
    </row>
    <row r="344" spans="2:13" s="479" customFormat="1" ht="15" customHeight="1" x14ac:dyDescent="0.2">
      <c r="B344" s="585">
        <v>10</v>
      </c>
      <c r="C344" s="266" t="s">
        <v>98</v>
      </c>
      <c r="D344" s="794"/>
      <c r="E344" s="795"/>
      <c r="F344" s="508"/>
      <c r="G344" s="589" t="s">
        <v>88</v>
      </c>
      <c r="H344" s="652">
        <v>0.17799999999999999</v>
      </c>
      <c r="I344" s="593" t="s">
        <v>91</v>
      </c>
      <c r="J344" s="491">
        <f t="shared" si="19"/>
        <v>0</v>
      </c>
      <c r="K344" s="261" t="s">
        <v>183</v>
      </c>
      <c r="M344" s="478"/>
    </row>
    <row r="345" spans="2:13" s="479" customFormat="1" ht="15" customHeight="1" x14ac:dyDescent="0.2">
      <c r="B345" s="585">
        <v>11</v>
      </c>
      <c r="C345" s="268" t="s">
        <v>96</v>
      </c>
      <c r="D345" s="794"/>
      <c r="E345" s="795"/>
      <c r="F345" s="508"/>
      <c r="G345" s="589" t="s">
        <v>88</v>
      </c>
      <c r="H345" s="652">
        <v>0.21199999999999999</v>
      </c>
      <c r="I345" s="589" t="s">
        <v>91</v>
      </c>
      <c r="J345" s="512">
        <f t="shared" si="19"/>
        <v>0</v>
      </c>
      <c r="K345" s="261" t="s">
        <v>162</v>
      </c>
      <c r="M345" s="478"/>
    </row>
    <row r="346" spans="2:13" s="479" customFormat="1" ht="15" customHeight="1" x14ac:dyDescent="0.2">
      <c r="B346" s="585">
        <v>12</v>
      </c>
      <c r="C346" s="268" t="s">
        <v>94</v>
      </c>
      <c r="D346" s="794"/>
      <c r="E346" s="795"/>
      <c r="F346" s="508"/>
      <c r="G346" s="589" t="s">
        <v>88</v>
      </c>
      <c r="H346" s="652">
        <v>0.24299999999999999</v>
      </c>
      <c r="I346" s="589" t="s">
        <v>91</v>
      </c>
      <c r="J346" s="512">
        <f t="shared" si="19"/>
        <v>0</v>
      </c>
      <c r="K346" s="261" t="s">
        <v>182</v>
      </c>
      <c r="M346" s="478"/>
    </row>
    <row r="347" spans="2:13" s="479" customFormat="1" ht="15" customHeight="1" x14ac:dyDescent="0.2">
      <c r="B347" s="584">
        <v>13</v>
      </c>
      <c r="C347" s="268" t="s">
        <v>92</v>
      </c>
      <c r="D347" s="794"/>
      <c r="E347" s="795"/>
      <c r="F347" s="508"/>
      <c r="G347" s="589" t="s">
        <v>88</v>
      </c>
      <c r="H347" s="652">
        <v>0.26700000000000002</v>
      </c>
      <c r="I347" s="589" t="s">
        <v>91</v>
      </c>
      <c r="J347" s="512">
        <f t="shared" si="19"/>
        <v>0</v>
      </c>
      <c r="K347" s="261" t="s">
        <v>181</v>
      </c>
      <c r="M347" s="478"/>
    </row>
    <row r="348" spans="2:13" s="479" customFormat="1" ht="15" customHeight="1" x14ac:dyDescent="0.2">
      <c r="B348" s="584">
        <v>14</v>
      </c>
      <c r="C348" s="268" t="s">
        <v>465</v>
      </c>
      <c r="D348" s="794"/>
      <c r="E348" s="795"/>
      <c r="F348" s="508"/>
      <c r="G348" s="589" t="s">
        <v>88</v>
      </c>
      <c r="H348" s="652">
        <v>0.29899999999999999</v>
      </c>
      <c r="I348" s="589" t="s">
        <v>91</v>
      </c>
      <c r="J348" s="512">
        <f t="shared" si="19"/>
        <v>0</v>
      </c>
      <c r="K348" s="261" t="s">
        <v>180</v>
      </c>
      <c r="M348" s="478"/>
    </row>
    <row r="349" spans="2:13" s="479" customFormat="1" ht="15" customHeight="1" x14ac:dyDescent="0.2">
      <c r="B349" s="584">
        <v>15</v>
      </c>
      <c r="C349" s="268" t="s">
        <v>485</v>
      </c>
      <c r="D349" s="794"/>
      <c r="E349" s="795"/>
      <c r="F349" s="508"/>
      <c r="G349" s="589" t="s">
        <v>88</v>
      </c>
      <c r="H349" s="652">
        <v>0.32400000000000001</v>
      </c>
      <c r="I349" s="589" t="s">
        <v>91</v>
      </c>
      <c r="J349" s="512">
        <f t="shared" si="19"/>
        <v>0</v>
      </c>
      <c r="K349" s="261" t="s">
        <v>179</v>
      </c>
      <c r="M349" s="478"/>
    </row>
    <row r="350" spans="2:13" s="479" customFormat="1" ht="15" customHeight="1" x14ac:dyDescent="0.2">
      <c r="B350" s="584">
        <v>16</v>
      </c>
      <c r="C350" s="268" t="s">
        <v>525</v>
      </c>
      <c r="D350" s="794"/>
      <c r="E350" s="795"/>
      <c r="F350" s="508"/>
      <c r="G350" s="589" t="s">
        <v>88</v>
      </c>
      <c r="H350" s="652">
        <v>0.35199999999999998</v>
      </c>
      <c r="I350" s="589" t="s">
        <v>91</v>
      </c>
      <c r="J350" s="512">
        <f t="shared" si="19"/>
        <v>0</v>
      </c>
      <c r="K350" s="261" t="s">
        <v>178</v>
      </c>
      <c r="M350" s="478"/>
    </row>
    <row r="351" spans="2:13" s="479" customFormat="1" ht="15" customHeight="1" x14ac:dyDescent="0.2">
      <c r="B351" s="584">
        <v>17</v>
      </c>
      <c r="C351" s="268" t="s">
        <v>565</v>
      </c>
      <c r="D351" s="794"/>
      <c r="E351" s="795"/>
      <c r="F351" s="508"/>
      <c r="G351" s="589" t="s">
        <v>88</v>
      </c>
      <c r="H351" s="652">
        <v>0.379</v>
      </c>
      <c r="I351" s="589" t="s">
        <v>91</v>
      </c>
      <c r="J351" s="512">
        <f>ROUND(F351*H351,0)</f>
        <v>0</v>
      </c>
      <c r="K351" s="261" t="s">
        <v>177</v>
      </c>
      <c r="M351" s="478"/>
    </row>
    <row r="352" spans="2:13" s="479" customFormat="1" ht="15" customHeight="1" x14ac:dyDescent="0.2">
      <c r="B352" s="584">
        <v>18</v>
      </c>
      <c r="C352" s="268" t="s">
        <v>603</v>
      </c>
      <c r="D352" s="794"/>
      <c r="E352" s="795"/>
      <c r="F352" s="508"/>
      <c r="G352" s="589" t="s">
        <v>88</v>
      </c>
      <c r="H352" s="652">
        <v>0.40600000000000003</v>
      </c>
      <c r="I352" s="589" t="s">
        <v>91</v>
      </c>
      <c r="J352" s="512">
        <f>ROUND(F352*H352,0)</f>
        <v>0</v>
      </c>
      <c r="K352" s="261" t="s">
        <v>176</v>
      </c>
      <c r="M352" s="478"/>
    </row>
    <row r="353" spans="1:13" s="479" customFormat="1" ht="15" customHeight="1" x14ac:dyDescent="0.2">
      <c r="B353" s="584">
        <v>19</v>
      </c>
      <c r="C353" s="268" t="s">
        <v>634</v>
      </c>
      <c r="D353" s="794"/>
      <c r="E353" s="795"/>
      <c r="F353" s="508"/>
      <c r="G353" s="589" t="s">
        <v>88</v>
      </c>
      <c r="H353" s="652">
        <v>0.434</v>
      </c>
      <c r="I353" s="589" t="s">
        <v>91</v>
      </c>
      <c r="J353" s="512">
        <f t="shared" si="19"/>
        <v>0</v>
      </c>
      <c r="K353" s="261" t="s">
        <v>175</v>
      </c>
      <c r="M353" s="478"/>
    </row>
    <row r="354" spans="1:13" s="479" customFormat="1" ht="15" customHeight="1" x14ac:dyDescent="0.2">
      <c r="B354" s="584">
        <v>20</v>
      </c>
      <c r="C354" s="268" t="s">
        <v>669</v>
      </c>
      <c r="D354" s="794"/>
      <c r="E354" s="795"/>
      <c r="F354" s="508"/>
      <c r="G354" s="589" t="s">
        <v>88</v>
      </c>
      <c r="H354" s="652">
        <v>0.46</v>
      </c>
      <c r="I354" s="589" t="s">
        <v>91</v>
      </c>
      <c r="J354" s="512">
        <f t="shared" si="19"/>
        <v>0</v>
      </c>
      <c r="K354" s="261" t="s">
        <v>711</v>
      </c>
      <c r="M354" s="478"/>
    </row>
    <row r="355" spans="1:13" s="479" customFormat="1" ht="15" customHeight="1" x14ac:dyDescent="0.2">
      <c r="B355" s="584">
        <v>21</v>
      </c>
      <c r="C355" s="268" t="s">
        <v>702</v>
      </c>
      <c r="D355" s="794"/>
      <c r="E355" s="795"/>
      <c r="F355" s="508"/>
      <c r="G355" s="589" t="s">
        <v>88</v>
      </c>
      <c r="H355" s="652">
        <v>0.47899999999999998</v>
      </c>
      <c r="I355" s="589" t="s">
        <v>91</v>
      </c>
      <c r="J355" s="512">
        <f t="shared" si="19"/>
        <v>0</v>
      </c>
      <c r="K355" s="261" t="s">
        <v>712</v>
      </c>
      <c r="M355" s="478"/>
    </row>
    <row r="356" spans="1:13" s="479" customFormat="1" ht="15" customHeight="1" x14ac:dyDescent="0.2">
      <c r="B356" s="584">
        <f>B355+1</f>
        <v>22</v>
      </c>
      <c r="C356" s="268" t="s">
        <v>708</v>
      </c>
      <c r="D356" s="794"/>
      <c r="E356" s="795"/>
      <c r="F356" s="269"/>
      <c r="G356" s="589" t="s">
        <v>88</v>
      </c>
      <c r="H356" s="652">
        <v>0.5</v>
      </c>
      <c r="I356" s="589" t="s">
        <v>91</v>
      </c>
      <c r="J356" s="270">
        <f t="shared" si="19"/>
        <v>0</v>
      </c>
      <c r="K356" s="261" t="s">
        <v>758</v>
      </c>
      <c r="M356" s="478"/>
    </row>
    <row r="357" spans="1:13" s="479" customFormat="1" ht="15" customHeight="1" x14ac:dyDescent="0.2">
      <c r="B357" s="584">
        <f>B356+1</f>
        <v>23</v>
      </c>
      <c r="C357" s="268" t="s">
        <v>1011</v>
      </c>
      <c r="D357" s="794"/>
      <c r="E357" s="795"/>
      <c r="F357" s="269"/>
      <c r="G357" s="589" t="s">
        <v>88</v>
      </c>
      <c r="H357" s="652">
        <v>0.5</v>
      </c>
      <c r="I357" s="589" t="s">
        <v>91</v>
      </c>
      <c r="J357" s="270">
        <f t="shared" si="19"/>
        <v>0</v>
      </c>
      <c r="K357" s="261" t="s">
        <v>760</v>
      </c>
      <c r="M357" s="478"/>
    </row>
    <row r="358" spans="1:13" s="479" customFormat="1" ht="15" customHeight="1" x14ac:dyDescent="0.2">
      <c r="B358" s="584">
        <f t="shared" ref="B358:B359" si="20">B357+1</f>
        <v>24</v>
      </c>
      <c r="C358" s="268" t="s">
        <v>1192</v>
      </c>
      <c r="D358" s="794"/>
      <c r="E358" s="795"/>
      <c r="F358" s="269"/>
      <c r="G358" s="589" t="s">
        <v>88</v>
      </c>
      <c r="H358" s="652">
        <v>0.5</v>
      </c>
      <c r="I358" s="589" t="s">
        <v>91</v>
      </c>
      <c r="J358" s="270">
        <f t="shared" si="19"/>
        <v>0</v>
      </c>
      <c r="K358" s="261" t="s">
        <v>761</v>
      </c>
      <c r="M358" s="478"/>
    </row>
    <row r="359" spans="1:13" s="479" customFormat="1" ht="15" customHeight="1" thickBot="1" x14ac:dyDescent="0.25">
      <c r="B359" s="584">
        <f t="shared" si="20"/>
        <v>25</v>
      </c>
      <c r="C359" s="268" t="s">
        <v>1335</v>
      </c>
      <c r="D359" s="794"/>
      <c r="E359" s="795"/>
      <c r="F359" s="269"/>
      <c r="G359" s="589" t="s">
        <v>88</v>
      </c>
      <c r="H359" s="678">
        <v>0.5</v>
      </c>
      <c r="I359" s="589" t="s">
        <v>91</v>
      </c>
      <c r="J359" s="270">
        <f t="shared" si="19"/>
        <v>0</v>
      </c>
      <c r="K359" s="261" t="s">
        <v>762</v>
      </c>
      <c r="M359" s="478"/>
    </row>
    <row r="360" spans="1:13" s="479" customFormat="1" ht="15" customHeight="1" x14ac:dyDescent="0.2">
      <c r="B360" s="12"/>
      <c r="C360" s="13"/>
      <c r="D360" s="596"/>
      <c r="E360" s="596"/>
      <c r="F360" s="686" t="s">
        <v>1376</v>
      </c>
      <c r="G360" s="394"/>
      <c r="H360" s="394" t="s">
        <v>271</v>
      </c>
      <c r="I360" s="515"/>
      <c r="J360" s="63"/>
      <c r="K360" s="261"/>
    </row>
    <row r="361" spans="1:13" s="479" customFormat="1" ht="15" customHeight="1" thickBot="1" x14ac:dyDescent="0.25">
      <c r="B361" s="261"/>
      <c r="C361" s="261"/>
      <c r="D361" s="219"/>
      <c r="E361" s="219"/>
      <c r="F361" s="73">
        <f>SUM(J335:J359)</f>
        <v>0</v>
      </c>
      <c r="G361" s="595" t="s">
        <v>88</v>
      </c>
      <c r="H361" s="220"/>
      <c r="I361" s="221" t="s">
        <v>91</v>
      </c>
      <c r="J361" s="62">
        <f>ROUND(F361*H361,0)</f>
        <v>0</v>
      </c>
      <c r="K361" s="261" t="s">
        <v>841</v>
      </c>
      <c r="L361" s="479" t="s">
        <v>88</v>
      </c>
    </row>
    <row r="362" spans="1:13" s="479" customFormat="1" ht="18.75" customHeight="1" x14ac:dyDescent="0.2">
      <c r="F362" s="65"/>
      <c r="H362" s="66"/>
      <c r="J362" s="65"/>
    </row>
    <row r="363" spans="1:13" ht="18.75" customHeight="1" x14ac:dyDescent="0.2">
      <c r="A363" s="6">
        <f>A331+1</f>
        <v>28</v>
      </c>
      <c r="B363" s="479" t="s">
        <v>270</v>
      </c>
    </row>
    <row r="364" spans="1:13" ht="11.25" customHeight="1" x14ac:dyDescent="0.2">
      <c r="A364" s="480"/>
    </row>
    <row r="365" spans="1:13" ht="18.75" customHeight="1" x14ac:dyDescent="0.2">
      <c r="A365" s="480"/>
      <c r="B365" s="804" t="s">
        <v>238</v>
      </c>
      <c r="C365" s="805"/>
      <c r="D365" s="804" t="s">
        <v>106</v>
      </c>
      <c r="E365" s="805"/>
      <c r="F365" s="289" t="s">
        <v>142</v>
      </c>
      <c r="G365" s="593"/>
      <c r="H365" s="279" t="s">
        <v>104</v>
      </c>
      <c r="I365" s="593"/>
      <c r="J365" s="289" t="s">
        <v>3</v>
      </c>
      <c r="K365" s="261"/>
    </row>
    <row r="366" spans="1:13" ht="15" customHeight="1" x14ac:dyDescent="0.2">
      <c r="A366" s="480"/>
      <c r="B366" s="28"/>
      <c r="C366" s="591"/>
      <c r="D366" s="26"/>
      <c r="E366" s="592"/>
      <c r="F366" s="72"/>
      <c r="G366" s="595"/>
      <c r="H366" s="71"/>
      <c r="I366" s="595"/>
      <c r="J366" s="70" t="s">
        <v>103</v>
      </c>
      <c r="K366" s="261"/>
    </row>
    <row r="367" spans="1:13" s="479" customFormat="1" ht="15" customHeight="1" thickBot="1" x14ac:dyDescent="0.25">
      <c r="B367" s="584">
        <v>1</v>
      </c>
      <c r="C367" s="268" t="s">
        <v>113</v>
      </c>
      <c r="D367" s="794"/>
      <c r="E367" s="795"/>
      <c r="F367" s="508"/>
      <c r="G367" s="589" t="s">
        <v>88</v>
      </c>
      <c r="H367" s="516">
        <v>2.7E-2</v>
      </c>
      <c r="I367" s="593" t="s">
        <v>91</v>
      </c>
      <c r="J367" s="491">
        <f>ROUND(F367*H367,0)</f>
        <v>0</v>
      </c>
      <c r="K367" s="261"/>
    </row>
    <row r="368" spans="1:13" s="479" customFormat="1" ht="15" customHeight="1" thickBot="1" x14ac:dyDescent="0.25">
      <c r="B368" s="261"/>
      <c r="C368" s="261"/>
      <c r="D368" s="261"/>
      <c r="E368" s="261"/>
      <c r="F368" s="64"/>
      <c r="G368" s="261"/>
      <c r="H368" s="931" t="s">
        <v>89</v>
      </c>
      <c r="I368" s="932"/>
      <c r="J368" s="492">
        <f>SUM(J367:J367)</f>
        <v>0</v>
      </c>
      <c r="K368" s="261" t="s">
        <v>842</v>
      </c>
      <c r="L368" s="479" t="s">
        <v>88</v>
      </c>
    </row>
    <row r="369" spans="1:12" s="479" customFormat="1" ht="18.75" customHeight="1" x14ac:dyDescent="0.2">
      <c r="F369" s="65"/>
      <c r="H369" s="66"/>
      <c r="J369" s="65"/>
    </row>
    <row r="370" spans="1:12" ht="18.75" customHeight="1" x14ac:dyDescent="0.2">
      <c r="A370" s="6">
        <f>A363+1</f>
        <v>29</v>
      </c>
      <c r="B370" s="479" t="s">
        <v>269</v>
      </c>
    </row>
    <row r="371" spans="1:12" ht="11.25" customHeight="1" x14ac:dyDescent="0.2">
      <c r="A371" s="480"/>
    </row>
    <row r="372" spans="1:12" ht="18.75" customHeight="1" x14ac:dyDescent="0.2">
      <c r="A372" s="480"/>
      <c r="B372" s="804" t="s">
        <v>235</v>
      </c>
      <c r="C372" s="805"/>
      <c r="D372" s="804" t="s">
        <v>106</v>
      </c>
      <c r="E372" s="805"/>
      <c r="F372" s="289" t="s">
        <v>234</v>
      </c>
      <c r="G372" s="593"/>
      <c r="H372" s="279" t="s">
        <v>104</v>
      </c>
      <c r="I372" s="593"/>
      <c r="J372" s="289" t="s">
        <v>3</v>
      </c>
      <c r="K372" s="261"/>
    </row>
    <row r="373" spans="1:12" ht="15" customHeight="1" x14ac:dyDescent="0.2">
      <c r="A373" s="480"/>
      <c r="B373" s="28"/>
      <c r="C373" s="591"/>
      <c r="D373" s="26"/>
      <c r="E373" s="592"/>
      <c r="F373" s="72"/>
      <c r="G373" s="595"/>
      <c r="H373" s="71"/>
      <c r="I373" s="595"/>
      <c r="J373" s="70" t="s">
        <v>103</v>
      </c>
      <c r="K373" s="261"/>
    </row>
    <row r="374" spans="1:12" s="479" customFormat="1" ht="15" customHeight="1" x14ac:dyDescent="0.2">
      <c r="B374" s="585">
        <v>1</v>
      </c>
      <c r="C374" s="266" t="s">
        <v>98</v>
      </c>
      <c r="D374" s="794"/>
      <c r="E374" s="795"/>
      <c r="F374" s="508"/>
      <c r="G374" s="589" t="s">
        <v>88</v>
      </c>
      <c r="H374" s="652">
        <v>3.5999999999999997E-2</v>
      </c>
      <c r="I374" s="589" t="s">
        <v>91</v>
      </c>
      <c r="J374" s="512">
        <f t="shared" ref="J374:J379" si="21">ROUND(F374*H374,0)</f>
        <v>0</v>
      </c>
      <c r="K374" s="261" t="s">
        <v>101</v>
      </c>
    </row>
    <row r="375" spans="1:12" s="479" customFormat="1" ht="15" customHeight="1" x14ac:dyDescent="0.2">
      <c r="B375" s="584">
        <v>2</v>
      </c>
      <c r="C375" s="268" t="s">
        <v>96</v>
      </c>
      <c r="D375" s="794"/>
      <c r="E375" s="795"/>
      <c r="F375" s="508"/>
      <c r="G375" s="589" t="s">
        <v>88</v>
      </c>
      <c r="H375" s="652">
        <v>4.2000000000000003E-2</v>
      </c>
      <c r="I375" s="589" t="s">
        <v>91</v>
      </c>
      <c r="J375" s="512">
        <f t="shared" si="21"/>
        <v>0</v>
      </c>
      <c r="K375" s="261" t="s">
        <v>99</v>
      </c>
    </row>
    <row r="376" spans="1:12" s="479" customFormat="1" ht="15" customHeight="1" x14ac:dyDescent="0.2">
      <c r="B376" s="584">
        <v>3</v>
      </c>
      <c r="C376" s="268" t="s">
        <v>94</v>
      </c>
      <c r="D376" s="794"/>
      <c r="E376" s="795"/>
      <c r="F376" s="508"/>
      <c r="G376" s="589" t="s">
        <v>88</v>
      </c>
      <c r="H376" s="652">
        <v>4.9000000000000002E-2</v>
      </c>
      <c r="I376" s="589" t="s">
        <v>91</v>
      </c>
      <c r="J376" s="512">
        <f t="shared" si="21"/>
        <v>0</v>
      </c>
      <c r="K376" s="261" t="s">
        <v>97</v>
      </c>
    </row>
    <row r="377" spans="1:12" s="479" customFormat="1" ht="15" customHeight="1" x14ac:dyDescent="0.2">
      <c r="B377" s="584">
        <v>4</v>
      </c>
      <c r="C377" s="268" t="s">
        <v>92</v>
      </c>
      <c r="D377" s="794"/>
      <c r="E377" s="795"/>
      <c r="F377" s="508"/>
      <c r="G377" s="589" t="s">
        <v>88</v>
      </c>
      <c r="H377" s="652">
        <v>5.2999999999999999E-2</v>
      </c>
      <c r="I377" s="589" t="s">
        <v>91</v>
      </c>
      <c r="J377" s="512">
        <f t="shared" si="21"/>
        <v>0</v>
      </c>
      <c r="K377" s="261" t="s">
        <v>95</v>
      </c>
    </row>
    <row r="378" spans="1:12" s="479" customFormat="1" ht="15" customHeight="1" x14ac:dyDescent="0.2">
      <c r="B378" s="584">
        <v>5</v>
      </c>
      <c r="C378" s="268" t="s">
        <v>465</v>
      </c>
      <c r="D378" s="794"/>
      <c r="E378" s="795"/>
      <c r="F378" s="508"/>
      <c r="G378" s="589" t="s">
        <v>88</v>
      </c>
      <c r="H378" s="652">
        <v>5.8000000000000003E-2</v>
      </c>
      <c r="I378" s="589" t="s">
        <v>91</v>
      </c>
      <c r="J378" s="512">
        <f t="shared" si="21"/>
        <v>0</v>
      </c>
      <c r="K378" s="261" t="s">
        <v>93</v>
      </c>
    </row>
    <row r="379" spans="1:12" s="479" customFormat="1" ht="15" customHeight="1" thickBot="1" x14ac:dyDescent="0.25">
      <c r="B379" s="584">
        <v>6</v>
      </c>
      <c r="C379" s="268" t="s">
        <v>485</v>
      </c>
      <c r="D379" s="794"/>
      <c r="E379" s="795"/>
      <c r="F379" s="508"/>
      <c r="G379" s="589" t="s">
        <v>88</v>
      </c>
      <c r="H379" s="678">
        <v>6.4000000000000001E-2</v>
      </c>
      <c r="I379" s="589" t="s">
        <v>91</v>
      </c>
      <c r="J379" s="512">
        <f t="shared" si="21"/>
        <v>0</v>
      </c>
      <c r="K379" s="261" t="s">
        <v>90</v>
      </c>
    </row>
    <row r="380" spans="1:12" s="479" customFormat="1" ht="15" customHeight="1" x14ac:dyDescent="0.2">
      <c r="B380" s="12"/>
      <c r="C380" s="13"/>
      <c r="D380" s="12"/>
      <c r="E380" s="12"/>
      <c r="F380" s="67"/>
      <c r="G380" s="598"/>
      <c r="H380" s="800" t="s">
        <v>821</v>
      </c>
      <c r="I380" s="801"/>
      <c r="J380" s="63"/>
      <c r="K380" s="261"/>
    </row>
    <row r="381" spans="1:12" s="479" customFormat="1" ht="15" customHeight="1" thickBot="1" x14ac:dyDescent="0.25">
      <c r="B381" s="261"/>
      <c r="C381" s="261"/>
      <c r="D381" s="261"/>
      <c r="E381" s="261"/>
      <c r="F381" s="64"/>
      <c r="G381" s="261"/>
      <c r="H381" s="802" t="s">
        <v>89</v>
      </c>
      <c r="I381" s="803"/>
      <c r="J381" s="62">
        <f>SUM(J374:J379)</f>
        <v>0</v>
      </c>
      <c r="K381" s="261" t="s">
        <v>843</v>
      </c>
      <c r="L381" s="479" t="s">
        <v>88</v>
      </c>
    </row>
    <row r="382" spans="1:12" s="479" customFormat="1" ht="18.75" customHeight="1" x14ac:dyDescent="0.2">
      <c r="F382" s="65"/>
      <c r="H382" s="66"/>
      <c r="J382" s="65"/>
    </row>
    <row r="383" spans="1:12" ht="18.75" customHeight="1" x14ac:dyDescent="0.2">
      <c r="A383" s="6">
        <f>A370+1</f>
        <v>30</v>
      </c>
      <c r="B383" s="479" t="s">
        <v>488</v>
      </c>
    </row>
    <row r="384" spans="1:12" ht="11.25" customHeight="1" x14ac:dyDescent="0.2">
      <c r="A384" s="480"/>
    </row>
    <row r="385" spans="1:13" ht="18.75" customHeight="1" x14ac:dyDescent="0.2">
      <c r="A385" s="480"/>
      <c r="B385" s="804" t="s">
        <v>235</v>
      </c>
      <c r="C385" s="805"/>
      <c r="D385" s="804" t="s">
        <v>106</v>
      </c>
      <c r="E385" s="805"/>
      <c r="F385" s="289" t="s">
        <v>234</v>
      </c>
      <c r="G385" s="593"/>
      <c r="H385" s="279" t="s">
        <v>104</v>
      </c>
      <c r="I385" s="593"/>
      <c r="J385" s="289" t="s">
        <v>3</v>
      </c>
      <c r="K385" s="261"/>
    </row>
    <row r="386" spans="1:13" ht="15" customHeight="1" x14ac:dyDescent="0.2">
      <c r="A386" s="480"/>
      <c r="B386" s="28"/>
      <c r="C386" s="591"/>
      <c r="D386" s="26"/>
      <c r="E386" s="592"/>
      <c r="F386" s="72"/>
      <c r="G386" s="595"/>
      <c r="H386" s="71"/>
      <c r="I386" s="595"/>
      <c r="J386" s="70" t="s">
        <v>103</v>
      </c>
      <c r="K386" s="261"/>
    </row>
    <row r="387" spans="1:13" s="479" customFormat="1" ht="15" customHeight="1" x14ac:dyDescent="0.2">
      <c r="B387" s="584">
        <v>1</v>
      </c>
      <c r="C387" s="268" t="s">
        <v>96</v>
      </c>
      <c r="D387" s="794"/>
      <c r="E387" s="795"/>
      <c r="F387" s="508"/>
      <c r="G387" s="589" t="s">
        <v>88</v>
      </c>
      <c r="H387" s="652">
        <v>0.21199999999999999</v>
      </c>
      <c r="I387" s="589" t="s">
        <v>91</v>
      </c>
      <c r="J387" s="512">
        <f t="shared" ref="J387:J401" si="22">ROUND(F387*H387,0)</f>
        <v>0</v>
      </c>
      <c r="K387" s="261" t="s">
        <v>188</v>
      </c>
      <c r="M387" s="478"/>
    </row>
    <row r="388" spans="1:13" s="479" customFormat="1" ht="15" customHeight="1" x14ac:dyDescent="0.2">
      <c r="B388" s="584">
        <v>2</v>
      </c>
      <c r="C388" s="268" t="s">
        <v>94</v>
      </c>
      <c r="D388" s="794"/>
      <c r="E388" s="795"/>
      <c r="F388" s="508"/>
      <c r="G388" s="589" t="s">
        <v>88</v>
      </c>
      <c r="H388" s="652">
        <v>0.24299999999999999</v>
      </c>
      <c r="I388" s="595" t="s">
        <v>91</v>
      </c>
      <c r="J388" s="73">
        <f t="shared" si="22"/>
        <v>0</v>
      </c>
      <c r="K388" s="261" t="s">
        <v>99</v>
      </c>
      <c r="M388" s="478"/>
    </row>
    <row r="389" spans="1:13" s="479" customFormat="1" ht="15" customHeight="1" x14ac:dyDescent="0.2">
      <c r="B389" s="584">
        <v>3</v>
      </c>
      <c r="C389" s="268" t="s">
        <v>92</v>
      </c>
      <c r="D389" s="794"/>
      <c r="E389" s="795"/>
      <c r="F389" s="508"/>
      <c r="G389" s="589" t="s">
        <v>88</v>
      </c>
      <c r="H389" s="652">
        <v>0.26700000000000002</v>
      </c>
      <c r="I389" s="595" t="s">
        <v>91</v>
      </c>
      <c r="J389" s="73">
        <f t="shared" si="22"/>
        <v>0</v>
      </c>
      <c r="K389" s="261" t="s">
        <v>97</v>
      </c>
      <c r="M389" s="478"/>
    </row>
    <row r="390" spans="1:13" s="479" customFormat="1" ht="15" customHeight="1" x14ac:dyDescent="0.2">
      <c r="B390" s="584">
        <v>4</v>
      </c>
      <c r="C390" s="268" t="s">
        <v>465</v>
      </c>
      <c r="D390" s="794"/>
      <c r="E390" s="795"/>
      <c r="F390" s="508"/>
      <c r="G390" s="589" t="s">
        <v>88</v>
      </c>
      <c r="H390" s="652">
        <v>0.29899999999999999</v>
      </c>
      <c r="I390" s="595" t="s">
        <v>91</v>
      </c>
      <c r="J390" s="73">
        <f t="shared" si="22"/>
        <v>0</v>
      </c>
      <c r="K390" s="261" t="s">
        <v>95</v>
      </c>
      <c r="M390" s="478"/>
    </row>
    <row r="391" spans="1:13" s="479" customFormat="1" ht="15" customHeight="1" x14ac:dyDescent="0.2">
      <c r="B391" s="584">
        <v>5</v>
      </c>
      <c r="C391" s="268" t="s">
        <v>485</v>
      </c>
      <c r="D391" s="794"/>
      <c r="E391" s="795"/>
      <c r="F391" s="508"/>
      <c r="G391" s="589" t="s">
        <v>88</v>
      </c>
      <c r="H391" s="652">
        <v>0.32400000000000001</v>
      </c>
      <c r="I391" s="595" t="s">
        <v>91</v>
      </c>
      <c r="J391" s="73">
        <f t="shared" si="22"/>
        <v>0</v>
      </c>
      <c r="K391" s="261" t="s">
        <v>93</v>
      </c>
      <c r="M391" s="478"/>
    </row>
    <row r="392" spans="1:13" s="479" customFormat="1" ht="15" customHeight="1" x14ac:dyDescent="0.2">
      <c r="B392" s="584">
        <v>6</v>
      </c>
      <c r="C392" s="268" t="s">
        <v>525</v>
      </c>
      <c r="D392" s="794"/>
      <c r="E392" s="795"/>
      <c r="F392" s="508"/>
      <c r="G392" s="589" t="s">
        <v>88</v>
      </c>
      <c r="H392" s="652">
        <v>0.35199999999999998</v>
      </c>
      <c r="I392" s="595" t="s">
        <v>91</v>
      </c>
      <c r="J392" s="73">
        <f>ROUND(F392*H392,0)</f>
        <v>0</v>
      </c>
      <c r="K392" s="261" t="s">
        <v>90</v>
      </c>
      <c r="M392" s="478"/>
    </row>
    <row r="393" spans="1:13" s="479" customFormat="1" ht="15" customHeight="1" x14ac:dyDescent="0.2">
      <c r="B393" s="584">
        <v>7</v>
      </c>
      <c r="C393" s="268" t="s">
        <v>565</v>
      </c>
      <c r="D393" s="794"/>
      <c r="E393" s="795"/>
      <c r="F393" s="508"/>
      <c r="G393" s="589" t="s">
        <v>88</v>
      </c>
      <c r="H393" s="652">
        <v>0.379</v>
      </c>
      <c r="I393" s="595" t="s">
        <v>91</v>
      </c>
      <c r="J393" s="73">
        <f>ROUND(F393*H393,0)</f>
        <v>0</v>
      </c>
      <c r="K393" s="261" t="s">
        <v>111</v>
      </c>
      <c r="M393" s="478"/>
    </row>
    <row r="394" spans="1:13" s="479" customFormat="1" ht="15" customHeight="1" x14ac:dyDescent="0.2">
      <c r="B394" s="584">
        <v>8</v>
      </c>
      <c r="C394" s="268" t="s">
        <v>603</v>
      </c>
      <c r="D394" s="794"/>
      <c r="E394" s="795"/>
      <c r="F394" s="508"/>
      <c r="G394" s="589" t="s">
        <v>88</v>
      </c>
      <c r="H394" s="652">
        <v>0.40600000000000003</v>
      </c>
      <c r="I394" s="595" t="s">
        <v>91</v>
      </c>
      <c r="J394" s="73">
        <f>ROUND(F394*H394,0)</f>
        <v>0</v>
      </c>
      <c r="K394" s="261" t="s">
        <v>110</v>
      </c>
      <c r="M394" s="478"/>
    </row>
    <row r="395" spans="1:13" s="479" customFormat="1" ht="15" customHeight="1" x14ac:dyDescent="0.2">
      <c r="B395" s="584">
        <v>9</v>
      </c>
      <c r="C395" s="268" t="s">
        <v>634</v>
      </c>
      <c r="D395" s="794"/>
      <c r="E395" s="795"/>
      <c r="F395" s="508"/>
      <c r="G395" s="589" t="s">
        <v>88</v>
      </c>
      <c r="H395" s="652">
        <v>0.434</v>
      </c>
      <c r="I395" s="595" t="s">
        <v>91</v>
      </c>
      <c r="J395" s="73">
        <f t="shared" si="22"/>
        <v>0</v>
      </c>
      <c r="K395" s="261" t="s">
        <v>109</v>
      </c>
      <c r="M395" s="478"/>
    </row>
    <row r="396" spans="1:13" s="479" customFormat="1" ht="15" customHeight="1" x14ac:dyDescent="0.2">
      <c r="B396" s="584">
        <v>10</v>
      </c>
      <c r="C396" s="268" t="s">
        <v>669</v>
      </c>
      <c r="D396" s="794"/>
      <c r="E396" s="795"/>
      <c r="F396" s="508"/>
      <c r="G396" s="589" t="s">
        <v>88</v>
      </c>
      <c r="H396" s="652">
        <v>0.46</v>
      </c>
      <c r="I396" s="595" t="s">
        <v>91</v>
      </c>
      <c r="J396" s="73">
        <f t="shared" si="22"/>
        <v>0</v>
      </c>
      <c r="K396" s="261" t="s">
        <v>121</v>
      </c>
      <c r="M396" s="478"/>
    </row>
    <row r="397" spans="1:13" s="479" customFormat="1" ht="15" customHeight="1" x14ac:dyDescent="0.2">
      <c r="B397" s="584">
        <v>11</v>
      </c>
      <c r="C397" s="268" t="s">
        <v>702</v>
      </c>
      <c r="D397" s="794"/>
      <c r="E397" s="795"/>
      <c r="F397" s="508"/>
      <c r="G397" s="589" t="s">
        <v>88</v>
      </c>
      <c r="H397" s="652">
        <v>0.47899999999999998</v>
      </c>
      <c r="I397" s="595" t="s">
        <v>91</v>
      </c>
      <c r="J397" s="73">
        <f t="shared" si="22"/>
        <v>0</v>
      </c>
      <c r="K397" s="261" t="s">
        <v>120</v>
      </c>
      <c r="M397" s="478"/>
    </row>
    <row r="398" spans="1:13" s="479" customFormat="1" ht="15" customHeight="1" x14ac:dyDescent="0.2">
      <c r="B398" s="584">
        <f>B397+1</f>
        <v>12</v>
      </c>
      <c r="C398" s="268" t="s">
        <v>708</v>
      </c>
      <c r="D398" s="794"/>
      <c r="E398" s="795"/>
      <c r="F398" s="269"/>
      <c r="G398" s="589" t="s">
        <v>88</v>
      </c>
      <c r="H398" s="652">
        <v>0.5</v>
      </c>
      <c r="I398" s="589" t="s">
        <v>91</v>
      </c>
      <c r="J398" s="270">
        <f t="shared" si="22"/>
        <v>0</v>
      </c>
      <c r="K398" s="261" t="s">
        <v>119</v>
      </c>
      <c r="M398" s="478"/>
    </row>
    <row r="399" spans="1:13" s="479" customFormat="1" ht="15" customHeight="1" x14ac:dyDescent="0.2">
      <c r="B399" s="584">
        <f>B398+1</f>
        <v>13</v>
      </c>
      <c r="C399" s="268" t="s">
        <v>1011</v>
      </c>
      <c r="D399" s="794"/>
      <c r="E399" s="795"/>
      <c r="F399" s="269"/>
      <c r="G399" s="589" t="s">
        <v>88</v>
      </c>
      <c r="H399" s="652">
        <v>0.5</v>
      </c>
      <c r="I399" s="589" t="s">
        <v>91</v>
      </c>
      <c r="J399" s="270">
        <f t="shared" si="22"/>
        <v>0</v>
      </c>
      <c r="K399" s="261" t="s">
        <v>118</v>
      </c>
      <c r="M399" s="478"/>
    </row>
    <row r="400" spans="1:13" s="479" customFormat="1" ht="15" customHeight="1" x14ac:dyDescent="0.2">
      <c r="B400" s="584">
        <f t="shared" ref="B400:B401" si="23">B399+1</f>
        <v>14</v>
      </c>
      <c r="C400" s="268" t="s">
        <v>1192</v>
      </c>
      <c r="D400" s="794"/>
      <c r="E400" s="795"/>
      <c r="F400" s="269"/>
      <c r="G400" s="589" t="s">
        <v>88</v>
      </c>
      <c r="H400" s="652">
        <v>0.5</v>
      </c>
      <c r="I400" s="589" t="s">
        <v>91</v>
      </c>
      <c r="J400" s="270">
        <f t="shared" si="22"/>
        <v>0</v>
      </c>
      <c r="K400" s="261" t="s">
        <v>117</v>
      </c>
      <c r="M400" s="478"/>
    </row>
    <row r="401" spans="1:13" s="479" customFormat="1" ht="15" customHeight="1" thickBot="1" x14ac:dyDescent="0.25">
      <c r="B401" s="584">
        <f t="shared" si="23"/>
        <v>15</v>
      </c>
      <c r="C401" s="268" t="s">
        <v>1335</v>
      </c>
      <c r="D401" s="794"/>
      <c r="E401" s="795"/>
      <c r="F401" s="269"/>
      <c r="G401" s="589" t="s">
        <v>88</v>
      </c>
      <c r="H401" s="678">
        <v>0.5</v>
      </c>
      <c r="I401" s="589" t="s">
        <v>91</v>
      </c>
      <c r="J401" s="270">
        <f t="shared" si="22"/>
        <v>0</v>
      </c>
      <c r="K401" s="261" t="s">
        <v>116</v>
      </c>
      <c r="M401" s="478"/>
    </row>
    <row r="402" spans="1:13" s="479" customFormat="1" ht="15" customHeight="1" x14ac:dyDescent="0.2">
      <c r="B402" s="12"/>
      <c r="C402" s="13"/>
      <c r="D402" s="12"/>
      <c r="E402" s="12"/>
      <c r="F402" s="67"/>
      <c r="G402" s="598"/>
      <c r="H402" s="800" t="s">
        <v>676</v>
      </c>
      <c r="I402" s="801"/>
      <c r="J402" s="63"/>
      <c r="K402" s="261"/>
    </row>
    <row r="403" spans="1:13" s="479" customFormat="1" ht="15" customHeight="1" thickBot="1" x14ac:dyDescent="0.25">
      <c r="B403" s="261"/>
      <c r="C403" s="261"/>
      <c r="D403" s="261"/>
      <c r="E403" s="261"/>
      <c r="F403" s="64"/>
      <c r="G403" s="261"/>
      <c r="H403" s="802" t="s">
        <v>89</v>
      </c>
      <c r="I403" s="803"/>
      <c r="J403" s="62">
        <f>SUM(J387:J401)</f>
        <v>0</v>
      </c>
      <c r="K403" s="261" t="s">
        <v>844</v>
      </c>
      <c r="L403" s="479" t="s">
        <v>88</v>
      </c>
    </row>
    <row r="404" spans="1:13" s="479" customFormat="1" ht="18.75" customHeight="1" x14ac:dyDescent="0.2">
      <c r="B404" s="261"/>
      <c r="C404" s="261"/>
      <c r="D404" s="261"/>
      <c r="E404" s="261"/>
      <c r="F404" s="10"/>
      <c r="G404" s="39"/>
      <c r="H404" s="598"/>
      <c r="I404" s="598"/>
      <c r="J404" s="11"/>
      <c r="K404" s="261"/>
    </row>
    <row r="405" spans="1:13" ht="18.75" customHeight="1" x14ac:dyDescent="0.2">
      <c r="A405" s="6">
        <f>A383+1</f>
        <v>31</v>
      </c>
      <c r="B405" s="479" t="s">
        <v>489</v>
      </c>
      <c r="F405" s="42"/>
      <c r="H405" s="478"/>
      <c r="J405" s="42"/>
    </row>
    <row r="406" spans="1:13" ht="11.25" customHeight="1" x14ac:dyDescent="0.2">
      <c r="A406" s="480"/>
      <c r="F406" s="42"/>
      <c r="H406" s="478"/>
      <c r="J406" s="42"/>
    </row>
    <row r="407" spans="1:13" ht="18.75" customHeight="1" x14ac:dyDescent="0.2">
      <c r="A407" s="480"/>
      <c r="B407" s="804" t="s">
        <v>235</v>
      </c>
      <c r="C407" s="805"/>
      <c r="D407" s="804" t="s">
        <v>106</v>
      </c>
      <c r="E407" s="805"/>
      <c r="F407" s="275" t="s">
        <v>234</v>
      </c>
      <c r="G407" s="593"/>
      <c r="H407" s="593" t="s">
        <v>104</v>
      </c>
      <c r="I407" s="593"/>
      <c r="J407" s="275" t="s">
        <v>3</v>
      </c>
      <c r="K407" s="261"/>
    </row>
    <row r="408" spans="1:13" ht="15" customHeight="1" x14ac:dyDescent="0.2">
      <c r="A408" s="480"/>
      <c r="B408" s="28"/>
      <c r="C408" s="591"/>
      <c r="D408" s="26"/>
      <c r="E408" s="592"/>
      <c r="F408" s="24"/>
      <c r="G408" s="595"/>
      <c r="H408" s="595"/>
      <c r="I408" s="595"/>
      <c r="J408" s="52" t="s">
        <v>103</v>
      </c>
      <c r="K408" s="261"/>
    </row>
    <row r="409" spans="1:13" s="479" customFormat="1" ht="15" customHeight="1" x14ac:dyDescent="0.2">
      <c r="B409" s="584">
        <v>1</v>
      </c>
      <c r="C409" s="268" t="s">
        <v>92</v>
      </c>
      <c r="D409" s="794"/>
      <c r="E409" s="795"/>
      <c r="F409" s="269"/>
      <c r="G409" s="589" t="s">
        <v>88</v>
      </c>
      <c r="H409" s="652">
        <v>0.373</v>
      </c>
      <c r="I409" s="572" t="s">
        <v>91</v>
      </c>
      <c r="J409" s="270">
        <f t="shared" ref="J409:J421" si="24">ROUND(F409*H409,0)</f>
        <v>0</v>
      </c>
      <c r="K409" s="261" t="s">
        <v>188</v>
      </c>
    </row>
    <row r="410" spans="1:13" s="479" customFormat="1" ht="15" customHeight="1" x14ac:dyDescent="0.2">
      <c r="B410" s="584">
        <v>2</v>
      </c>
      <c r="C410" s="268" t="s">
        <v>465</v>
      </c>
      <c r="D410" s="794"/>
      <c r="E410" s="795"/>
      <c r="F410" s="269"/>
      <c r="G410" s="589" t="s">
        <v>88</v>
      </c>
      <c r="H410" s="652">
        <v>0.41799999999999998</v>
      </c>
      <c r="I410" s="572" t="s">
        <v>91</v>
      </c>
      <c r="J410" s="270">
        <f t="shared" si="24"/>
        <v>0</v>
      </c>
      <c r="K410" s="261" t="s">
        <v>99</v>
      </c>
    </row>
    <row r="411" spans="1:13" s="479" customFormat="1" ht="15" customHeight="1" x14ac:dyDescent="0.2">
      <c r="B411" s="584">
        <v>3</v>
      </c>
      <c r="C411" s="268" t="s">
        <v>485</v>
      </c>
      <c r="D411" s="794"/>
      <c r="E411" s="795"/>
      <c r="F411" s="269"/>
      <c r="G411" s="589" t="s">
        <v>88</v>
      </c>
      <c r="H411" s="652">
        <v>0.45400000000000001</v>
      </c>
      <c r="I411" s="572" t="s">
        <v>91</v>
      </c>
      <c r="J411" s="270">
        <f t="shared" si="24"/>
        <v>0</v>
      </c>
      <c r="K411" s="261" t="s">
        <v>97</v>
      </c>
    </row>
    <row r="412" spans="1:13" s="479" customFormat="1" ht="15" customHeight="1" x14ac:dyDescent="0.2">
      <c r="B412" s="584">
        <v>4</v>
      </c>
      <c r="C412" s="268" t="s">
        <v>525</v>
      </c>
      <c r="D412" s="794"/>
      <c r="E412" s="795"/>
      <c r="F412" s="269"/>
      <c r="G412" s="589" t="s">
        <v>88</v>
      </c>
      <c r="H412" s="652">
        <v>0.49299999999999999</v>
      </c>
      <c r="I412" s="572" t="s">
        <v>91</v>
      </c>
      <c r="J412" s="270">
        <f t="shared" si="24"/>
        <v>0</v>
      </c>
      <c r="K412" s="261" t="s">
        <v>95</v>
      </c>
    </row>
    <row r="413" spans="1:13" s="479" customFormat="1" ht="15" customHeight="1" x14ac:dyDescent="0.2">
      <c r="B413" s="584">
        <v>5</v>
      </c>
      <c r="C413" s="268" t="s">
        <v>565</v>
      </c>
      <c r="D413" s="794"/>
      <c r="E413" s="795"/>
      <c r="F413" s="269"/>
      <c r="G413" s="589" t="s">
        <v>88</v>
      </c>
      <c r="H413" s="652">
        <v>0.53100000000000003</v>
      </c>
      <c r="I413" s="572" t="s">
        <v>91</v>
      </c>
      <c r="J413" s="32">
        <f t="shared" si="24"/>
        <v>0</v>
      </c>
      <c r="K413" s="261" t="s">
        <v>93</v>
      </c>
    </row>
    <row r="414" spans="1:13" s="479" customFormat="1" ht="15" customHeight="1" x14ac:dyDescent="0.2">
      <c r="B414" s="584">
        <v>6</v>
      </c>
      <c r="C414" s="268" t="s">
        <v>603</v>
      </c>
      <c r="D414" s="794"/>
      <c r="E414" s="795"/>
      <c r="F414" s="269"/>
      <c r="G414" s="589" t="s">
        <v>88</v>
      </c>
      <c r="H414" s="652">
        <v>0.56899999999999995</v>
      </c>
      <c r="I414" s="572" t="s">
        <v>91</v>
      </c>
      <c r="J414" s="270">
        <f>ROUND(F414*H414,0)</f>
        <v>0</v>
      </c>
      <c r="K414" s="261" t="s">
        <v>90</v>
      </c>
    </row>
    <row r="415" spans="1:13" s="479" customFormat="1" ht="15" customHeight="1" x14ac:dyDescent="0.2">
      <c r="B415" s="584">
        <v>7</v>
      </c>
      <c r="C415" s="268" t="s">
        <v>634</v>
      </c>
      <c r="D415" s="794"/>
      <c r="E415" s="795"/>
      <c r="F415" s="269"/>
      <c r="G415" s="589" t="s">
        <v>88</v>
      </c>
      <c r="H415" s="652">
        <v>0.60699999999999998</v>
      </c>
      <c r="I415" s="572" t="s">
        <v>91</v>
      </c>
      <c r="J415" s="271">
        <f t="shared" si="24"/>
        <v>0</v>
      </c>
      <c r="K415" s="261" t="s">
        <v>111</v>
      </c>
    </row>
    <row r="416" spans="1:13" s="479" customFormat="1" ht="15" customHeight="1" x14ac:dyDescent="0.2">
      <c r="B416" s="584">
        <v>8</v>
      </c>
      <c r="C416" s="268" t="s">
        <v>669</v>
      </c>
      <c r="D416" s="794"/>
      <c r="E416" s="795"/>
      <c r="F416" s="269"/>
      <c r="G416" s="589" t="s">
        <v>88</v>
      </c>
      <c r="H416" s="652">
        <v>0.64400000000000002</v>
      </c>
      <c r="I416" s="572" t="s">
        <v>91</v>
      </c>
      <c r="J416" s="271">
        <f t="shared" si="24"/>
        <v>0</v>
      </c>
      <c r="K416" s="261" t="s">
        <v>110</v>
      </c>
    </row>
    <row r="417" spans="1:12" s="479" customFormat="1" ht="15" customHeight="1" x14ac:dyDescent="0.2">
      <c r="B417" s="584">
        <v>9</v>
      </c>
      <c r="C417" s="268" t="s">
        <v>702</v>
      </c>
      <c r="D417" s="794"/>
      <c r="E417" s="795"/>
      <c r="F417" s="269"/>
      <c r="G417" s="589" t="s">
        <v>88</v>
      </c>
      <c r="H417" s="652">
        <v>0.67100000000000004</v>
      </c>
      <c r="I417" s="572" t="s">
        <v>91</v>
      </c>
      <c r="J417" s="271">
        <f t="shared" si="24"/>
        <v>0</v>
      </c>
      <c r="K417" s="261" t="s">
        <v>109</v>
      </c>
    </row>
    <row r="418" spans="1:12" s="479" customFormat="1" ht="15" customHeight="1" x14ac:dyDescent="0.2">
      <c r="B418" s="584">
        <f>B417+1</f>
        <v>10</v>
      </c>
      <c r="C418" s="268" t="s">
        <v>708</v>
      </c>
      <c r="D418" s="794"/>
      <c r="E418" s="795"/>
      <c r="F418" s="269"/>
      <c r="G418" s="589" t="s">
        <v>88</v>
      </c>
      <c r="H418" s="678">
        <v>0.7</v>
      </c>
      <c r="I418" s="589" t="s">
        <v>91</v>
      </c>
      <c r="J418" s="270">
        <f t="shared" si="24"/>
        <v>0</v>
      </c>
      <c r="K418" s="261" t="s">
        <v>121</v>
      </c>
    </row>
    <row r="419" spans="1:12" s="479" customFormat="1" ht="15" customHeight="1" x14ac:dyDescent="0.2">
      <c r="B419" s="584">
        <f>B418+1</f>
        <v>11</v>
      </c>
      <c r="C419" s="268" t="s">
        <v>1011</v>
      </c>
      <c r="D419" s="794"/>
      <c r="E419" s="795"/>
      <c r="F419" s="269"/>
      <c r="G419" s="589" t="s">
        <v>88</v>
      </c>
      <c r="H419" s="652">
        <v>0.7</v>
      </c>
      <c r="I419" s="589" t="s">
        <v>91</v>
      </c>
      <c r="J419" s="270">
        <f t="shared" si="24"/>
        <v>0</v>
      </c>
      <c r="K419" s="261" t="s">
        <v>120</v>
      </c>
    </row>
    <row r="420" spans="1:12" s="479" customFormat="1" ht="15" customHeight="1" x14ac:dyDescent="0.2">
      <c r="B420" s="584">
        <f t="shared" ref="B420:B421" si="25">B419+1</f>
        <v>12</v>
      </c>
      <c r="C420" s="268" t="s">
        <v>1192</v>
      </c>
      <c r="D420" s="794"/>
      <c r="E420" s="795"/>
      <c r="F420" s="269"/>
      <c r="G420" s="589" t="s">
        <v>88</v>
      </c>
      <c r="H420" s="681">
        <v>0.7</v>
      </c>
      <c r="I420" s="589" t="s">
        <v>91</v>
      </c>
      <c r="J420" s="270">
        <f t="shared" si="24"/>
        <v>0</v>
      </c>
      <c r="K420" s="261" t="s">
        <v>119</v>
      </c>
    </row>
    <row r="421" spans="1:12" s="479" customFormat="1" ht="15" customHeight="1" thickBot="1" x14ac:dyDescent="0.25">
      <c r="B421" s="584">
        <f t="shared" si="25"/>
        <v>13</v>
      </c>
      <c r="C421" s="268" t="s">
        <v>1335</v>
      </c>
      <c r="D421" s="794"/>
      <c r="E421" s="795"/>
      <c r="F421" s="269"/>
      <c r="G421" s="589" t="s">
        <v>88</v>
      </c>
      <c r="H421" s="682">
        <v>0.7</v>
      </c>
      <c r="I421" s="589" t="s">
        <v>91</v>
      </c>
      <c r="J421" s="270">
        <f t="shared" si="24"/>
        <v>0</v>
      </c>
      <c r="K421" s="261" t="s">
        <v>118</v>
      </c>
    </row>
    <row r="422" spans="1:12" s="479" customFormat="1" ht="15" customHeight="1" x14ac:dyDescent="0.2">
      <c r="B422" s="12"/>
      <c r="C422" s="13"/>
      <c r="D422" s="12"/>
      <c r="E422" s="12"/>
      <c r="F422" s="67"/>
      <c r="G422" s="598"/>
      <c r="H422" s="800" t="s">
        <v>1377</v>
      </c>
      <c r="I422" s="801"/>
      <c r="J422" s="63"/>
      <c r="K422" s="261"/>
    </row>
    <row r="423" spans="1:12" s="479" customFormat="1" ht="15" customHeight="1" thickBot="1" x14ac:dyDescent="0.25">
      <c r="B423" s="261"/>
      <c r="C423" s="261"/>
      <c r="D423" s="261"/>
      <c r="E423" s="261"/>
      <c r="F423" s="64"/>
      <c r="G423" s="261"/>
      <c r="H423" s="802" t="s">
        <v>89</v>
      </c>
      <c r="I423" s="803"/>
      <c r="J423" s="62">
        <f>SUM(J409:J421)</f>
        <v>0</v>
      </c>
      <c r="K423" s="261" t="s">
        <v>845</v>
      </c>
      <c r="L423" s="479" t="s">
        <v>88</v>
      </c>
    </row>
    <row r="424" spans="1:12" s="479" customFormat="1" ht="18.75" customHeight="1" x14ac:dyDescent="0.2">
      <c r="B424" s="261"/>
      <c r="C424" s="261"/>
      <c r="D424" s="261"/>
      <c r="E424" s="261"/>
      <c r="F424" s="10"/>
      <c r="G424" s="39"/>
      <c r="H424" s="598"/>
      <c r="I424" s="598"/>
      <c r="J424" s="11"/>
      <c r="K424" s="261"/>
    </row>
    <row r="425" spans="1:12" ht="18.75" customHeight="1" x14ac:dyDescent="0.2">
      <c r="A425" s="6">
        <f>A405+1</f>
        <v>32</v>
      </c>
      <c r="B425" s="479" t="s">
        <v>846</v>
      </c>
    </row>
    <row r="426" spans="1:12" ht="18.75" customHeight="1" x14ac:dyDescent="0.2">
      <c r="A426" s="6"/>
      <c r="B426" s="479" t="s">
        <v>847</v>
      </c>
    </row>
    <row r="427" spans="1:12" ht="9.65" customHeight="1" x14ac:dyDescent="0.2">
      <c r="A427" s="480"/>
    </row>
    <row r="428" spans="1:12" ht="18.75" customHeight="1" x14ac:dyDescent="0.2">
      <c r="A428" s="480"/>
      <c r="B428" s="804" t="s">
        <v>235</v>
      </c>
      <c r="C428" s="805"/>
      <c r="D428" s="804" t="s">
        <v>106</v>
      </c>
      <c r="E428" s="805"/>
      <c r="F428" s="289" t="s">
        <v>234</v>
      </c>
      <c r="G428" s="593"/>
      <c r="H428" s="279" t="s">
        <v>104</v>
      </c>
      <c r="I428" s="593"/>
      <c r="J428" s="289" t="s">
        <v>3</v>
      </c>
      <c r="K428" s="261"/>
    </row>
    <row r="429" spans="1:12" ht="15" customHeight="1" x14ac:dyDescent="0.2">
      <c r="A429" s="480"/>
      <c r="B429" s="28"/>
      <c r="C429" s="591"/>
      <c r="D429" s="26"/>
      <c r="E429" s="592"/>
      <c r="F429" s="72"/>
      <c r="G429" s="595"/>
      <c r="H429" s="71"/>
      <c r="I429" s="595"/>
      <c r="J429" s="70" t="s">
        <v>103</v>
      </c>
      <c r="K429" s="261"/>
    </row>
    <row r="430" spans="1:12" s="479" customFormat="1" ht="15" customHeight="1" thickBot="1" x14ac:dyDescent="0.25">
      <c r="B430" s="584">
        <v>1</v>
      </c>
      <c r="C430" s="268" t="s">
        <v>708</v>
      </c>
      <c r="D430" s="794"/>
      <c r="E430" s="795"/>
      <c r="F430" s="508"/>
      <c r="G430" s="589" t="s">
        <v>88</v>
      </c>
      <c r="H430" s="516">
        <v>0.7</v>
      </c>
      <c r="I430" s="593" t="s">
        <v>91</v>
      </c>
      <c r="J430" s="491">
        <f>ROUND(F430*H430,0)</f>
        <v>0</v>
      </c>
      <c r="K430" s="261"/>
    </row>
    <row r="431" spans="1:12" s="479" customFormat="1" ht="15" customHeight="1" thickBot="1" x14ac:dyDescent="0.25">
      <c r="B431" s="261"/>
      <c r="C431" s="261"/>
      <c r="D431" s="261"/>
      <c r="E431" s="261"/>
      <c r="F431" s="10"/>
      <c r="G431" s="261"/>
      <c r="H431" s="931" t="s">
        <v>89</v>
      </c>
      <c r="I431" s="932"/>
      <c r="J431" s="490">
        <f>SUM(J430:J430)</f>
        <v>0</v>
      </c>
      <c r="K431" s="261" t="s">
        <v>848</v>
      </c>
      <c r="L431" s="479" t="s">
        <v>88</v>
      </c>
    </row>
    <row r="432" spans="1:12" ht="18.75" customHeight="1" x14ac:dyDescent="0.2">
      <c r="A432" s="479"/>
      <c r="B432" s="479"/>
      <c r="C432" s="479"/>
      <c r="D432" s="479"/>
      <c r="E432" s="479"/>
      <c r="F432" s="65"/>
      <c r="G432" s="479"/>
      <c r="H432" s="66"/>
      <c r="I432" s="479"/>
      <c r="J432" s="65"/>
    </row>
    <row r="433" spans="1:12" ht="18.75" customHeight="1" x14ac:dyDescent="0.2">
      <c r="A433" s="6">
        <f>A425+1</f>
        <v>33</v>
      </c>
      <c r="B433" s="479" t="s">
        <v>846</v>
      </c>
    </row>
    <row r="434" spans="1:12" ht="18.75" customHeight="1" x14ac:dyDescent="0.2">
      <c r="A434" s="6"/>
      <c r="B434" s="479" t="s">
        <v>849</v>
      </c>
    </row>
    <row r="435" spans="1:12" ht="9.65" customHeight="1" x14ac:dyDescent="0.2">
      <c r="A435" s="480"/>
    </row>
    <row r="436" spans="1:12" ht="18.75" customHeight="1" x14ac:dyDescent="0.2">
      <c r="A436" s="480"/>
      <c r="B436" s="804" t="s">
        <v>235</v>
      </c>
      <c r="C436" s="805"/>
      <c r="D436" s="804" t="s">
        <v>106</v>
      </c>
      <c r="E436" s="805"/>
      <c r="F436" s="289" t="s">
        <v>234</v>
      </c>
      <c r="G436" s="593"/>
      <c r="H436" s="279" t="s">
        <v>104</v>
      </c>
      <c r="I436" s="593"/>
      <c r="J436" s="289" t="s">
        <v>3</v>
      </c>
      <c r="K436" s="261"/>
    </row>
    <row r="437" spans="1:12" ht="15" customHeight="1" x14ac:dyDescent="0.2">
      <c r="A437" s="480"/>
      <c r="B437" s="28"/>
      <c r="C437" s="591"/>
      <c r="D437" s="26"/>
      <c r="E437" s="592"/>
      <c r="F437" s="72"/>
      <c r="G437" s="595"/>
      <c r="H437" s="71"/>
      <c r="I437" s="595"/>
      <c r="J437" s="70" t="s">
        <v>103</v>
      </c>
      <c r="K437" s="261"/>
    </row>
    <row r="438" spans="1:12" s="479" customFormat="1" ht="15" customHeight="1" thickBot="1" x14ac:dyDescent="0.25">
      <c r="B438" s="584">
        <v>1</v>
      </c>
      <c r="C438" s="268" t="s">
        <v>708</v>
      </c>
      <c r="D438" s="794"/>
      <c r="E438" s="795"/>
      <c r="F438" s="508"/>
      <c r="G438" s="589" t="s">
        <v>88</v>
      </c>
      <c r="H438" s="516">
        <v>0.5</v>
      </c>
      <c r="I438" s="593" t="s">
        <v>91</v>
      </c>
      <c r="J438" s="491">
        <f>ROUND(F438*H438,0)</f>
        <v>0</v>
      </c>
      <c r="K438" s="261"/>
    </row>
    <row r="439" spans="1:12" s="479" customFormat="1" ht="15" customHeight="1" thickBot="1" x14ac:dyDescent="0.25">
      <c r="B439" s="261"/>
      <c r="C439" s="261"/>
      <c r="D439" s="261"/>
      <c r="E439" s="261"/>
      <c r="F439" s="10"/>
      <c r="G439" s="261"/>
      <c r="H439" s="931" t="s">
        <v>89</v>
      </c>
      <c r="I439" s="932"/>
      <c r="J439" s="490">
        <f>SUM(J438:J438)</f>
        <v>0</v>
      </c>
      <c r="K439" s="261" t="s">
        <v>850</v>
      </c>
      <c r="L439" s="479" t="s">
        <v>88</v>
      </c>
    </row>
    <row r="440" spans="1:12" ht="18.75" customHeight="1" x14ac:dyDescent="0.2">
      <c r="A440" s="479"/>
      <c r="B440" s="479"/>
      <c r="C440" s="479"/>
      <c r="D440" s="479"/>
      <c r="E440" s="479"/>
      <c r="F440" s="65"/>
      <c r="G440" s="479"/>
      <c r="H440" s="66"/>
      <c r="I440" s="479"/>
      <c r="J440" s="65"/>
    </row>
    <row r="441" spans="1:12" ht="18.75" customHeight="1" x14ac:dyDescent="0.2">
      <c r="A441" s="6">
        <f>A433+1</f>
        <v>34</v>
      </c>
      <c r="B441" s="479" t="s">
        <v>851</v>
      </c>
    </row>
    <row r="442" spans="1:12" ht="18.75" customHeight="1" x14ac:dyDescent="0.2">
      <c r="A442" s="6"/>
      <c r="B442" s="479" t="s">
        <v>852</v>
      </c>
    </row>
    <row r="443" spans="1:12" ht="9.65" customHeight="1" x14ac:dyDescent="0.2">
      <c r="A443" s="480"/>
    </row>
    <row r="444" spans="1:12" ht="18.75" customHeight="1" x14ac:dyDescent="0.2">
      <c r="A444" s="480"/>
      <c r="B444" s="804" t="s">
        <v>235</v>
      </c>
      <c r="C444" s="805"/>
      <c r="D444" s="804" t="s">
        <v>106</v>
      </c>
      <c r="E444" s="805"/>
      <c r="F444" s="289" t="s">
        <v>234</v>
      </c>
      <c r="G444" s="593"/>
      <c r="H444" s="279" t="s">
        <v>104</v>
      </c>
      <c r="I444" s="593"/>
      <c r="J444" s="289" t="s">
        <v>3</v>
      </c>
      <c r="K444" s="261"/>
    </row>
    <row r="445" spans="1:12" ht="15" customHeight="1" x14ac:dyDescent="0.2">
      <c r="A445" s="480"/>
      <c r="B445" s="28"/>
      <c r="C445" s="591"/>
      <c r="D445" s="26"/>
      <c r="E445" s="592"/>
      <c r="F445" s="72"/>
      <c r="G445" s="595"/>
      <c r="H445" s="71"/>
      <c r="I445" s="595"/>
      <c r="J445" s="70" t="s">
        <v>103</v>
      </c>
      <c r="K445" s="261"/>
    </row>
    <row r="446" spans="1:12" s="479" customFormat="1" ht="15" customHeight="1" x14ac:dyDescent="0.2">
      <c r="B446" s="584">
        <v>1</v>
      </c>
      <c r="C446" s="268" t="s">
        <v>708</v>
      </c>
      <c r="D446" s="794"/>
      <c r="E446" s="795"/>
      <c r="F446" s="508"/>
      <c r="G446" s="589" t="s">
        <v>88</v>
      </c>
      <c r="H446" s="516">
        <v>0.5</v>
      </c>
      <c r="I446" s="593" t="s">
        <v>91</v>
      </c>
      <c r="J446" s="491">
        <f>ROUND(F446*H446,0)</f>
        <v>0</v>
      </c>
      <c r="K446" s="261" t="s">
        <v>188</v>
      </c>
    </row>
    <row r="447" spans="1:12" s="479" customFormat="1" ht="15" customHeight="1" x14ac:dyDescent="0.2">
      <c r="B447" s="584">
        <f t="shared" ref="B447:B449" si="26">B446+1</f>
        <v>2</v>
      </c>
      <c r="C447" s="268" t="s">
        <v>1011</v>
      </c>
      <c r="D447" s="794"/>
      <c r="E447" s="795"/>
      <c r="F447" s="508"/>
      <c r="G447" s="589" t="s">
        <v>88</v>
      </c>
      <c r="H447" s="516">
        <v>0.5</v>
      </c>
      <c r="I447" s="593" t="s">
        <v>91</v>
      </c>
      <c r="J447" s="491">
        <f>ROUND(F447*H447,0)</f>
        <v>0</v>
      </c>
      <c r="K447" s="261" t="s">
        <v>855</v>
      </c>
    </row>
    <row r="448" spans="1:12" s="479" customFormat="1" ht="15" customHeight="1" x14ac:dyDescent="0.2">
      <c r="B448" s="584">
        <f t="shared" si="26"/>
        <v>3</v>
      </c>
      <c r="C448" s="268" t="s">
        <v>1192</v>
      </c>
      <c r="D448" s="794"/>
      <c r="E448" s="795"/>
      <c r="F448" s="508"/>
      <c r="G448" s="589" t="s">
        <v>88</v>
      </c>
      <c r="H448" s="516">
        <v>0.5</v>
      </c>
      <c r="I448" s="593" t="s">
        <v>91</v>
      </c>
      <c r="J448" s="491">
        <f>ROUND(F448*H448,0)</f>
        <v>0</v>
      </c>
      <c r="K448" s="261" t="s">
        <v>856</v>
      </c>
    </row>
    <row r="449" spans="1:12" s="479" customFormat="1" ht="15" customHeight="1" thickBot="1" x14ac:dyDescent="0.25">
      <c r="B449" s="584">
        <f t="shared" si="26"/>
        <v>4</v>
      </c>
      <c r="C449" s="268" t="s">
        <v>1335</v>
      </c>
      <c r="D449" s="794"/>
      <c r="E449" s="795"/>
      <c r="F449" s="508"/>
      <c r="G449" s="589" t="s">
        <v>88</v>
      </c>
      <c r="H449" s="516">
        <v>0.5</v>
      </c>
      <c r="I449" s="593" t="s">
        <v>91</v>
      </c>
      <c r="J449" s="491">
        <f>ROUND(F449*H449,0)</f>
        <v>0</v>
      </c>
      <c r="K449" s="261" t="s">
        <v>857</v>
      </c>
    </row>
    <row r="450" spans="1:12" ht="14" x14ac:dyDescent="0.2">
      <c r="A450" s="479"/>
      <c r="B450" s="12"/>
      <c r="C450" s="13"/>
      <c r="D450" s="12"/>
      <c r="E450" s="12"/>
      <c r="F450" s="67"/>
      <c r="G450" s="598"/>
      <c r="H450" s="800" t="s">
        <v>812</v>
      </c>
      <c r="I450" s="801"/>
      <c r="J450" s="63"/>
    </row>
    <row r="451" spans="1:12" s="479" customFormat="1" ht="15" customHeight="1" thickBot="1" x14ac:dyDescent="0.25">
      <c r="B451" s="261"/>
      <c r="C451" s="261"/>
      <c r="D451" s="261"/>
      <c r="E451" s="261"/>
      <c r="F451" s="10"/>
      <c r="G451" s="261"/>
      <c r="H451" s="802" t="s">
        <v>89</v>
      </c>
      <c r="I451" s="803"/>
      <c r="J451" s="8">
        <f>SUM(J446:J449)</f>
        <v>0</v>
      </c>
      <c r="K451" s="261" t="s">
        <v>853</v>
      </c>
      <c r="L451" s="479" t="s">
        <v>88</v>
      </c>
    </row>
    <row r="452" spans="1:12" s="479" customFormat="1" ht="15" customHeight="1" x14ac:dyDescent="0.2">
      <c r="B452" s="261"/>
      <c r="C452" s="261"/>
      <c r="D452" s="261"/>
      <c r="E452" s="261"/>
      <c r="F452" s="10"/>
      <c r="G452" s="261"/>
      <c r="H452" s="598"/>
      <c r="I452" s="598"/>
      <c r="J452" s="11"/>
      <c r="K452" s="261"/>
    </row>
    <row r="453" spans="1:12" ht="18.75" customHeight="1" x14ac:dyDescent="0.2">
      <c r="A453" s="6">
        <f>A441+1</f>
        <v>35</v>
      </c>
      <c r="B453" s="479" t="s">
        <v>1113</v>
      </c>
    </row>
    <row r="454" spans="1:12" ht="18.75" customHeight="1" x14ac:dyDescent="0.2">
      <c r="A454" s="6"/>
      <c r="B454" s="479" t="s">
        <v>1114</v>
      </c>
    </row>
    <row r="455" spans="1:12" ht="9.65" customHeight="1" x14ac:dyDescent="0.2">
      <c r="A455" s="480"/>
    </row>
    <row r="456" spans="1:12" ht="18.75" customHeight="1" x14ac:dyDescent="0.2">
      <c r="A456" s="480"/>
      <c r="B456" s="804" t="s">
        <v>235</v>
      </c>
      <c r="C456" s="805"/>
      <c r="D456" s="804" t="s">
        <v>106</v>
      </c>
      <c r="E456" s="805"/>
      <c r="F456" s="289" t="s">
        <v>234</v>
      </c>
      <c r="G456" s="593"/>
      <c r="H456" s="279" t="s">
        <v>104</v>
      </c>
      <c r="I456" s="593"/>
      <c r="J456" s="289" t="s">
        <v>3</v>
      </c>
      <c r="K456" s="261"/>
    </row>
    <row r="457" spans="1:12" ht="15" customHeight="1" x14ac:dyDescent="0.2">
      <c r="A457" s="480"/>
      <c r="B457" s="28"/>
      <c r="C457" s="591"/>
      <c r="D457" s="26"/>
      <c r="E457" s="592"/>
      <c r="F457" s="72"/>
      <c r="G457" s="595"/>
      <c r="H457" s="71"/>
      <c r="I457" s="595"/>
      <c r="J457" s="70" t="s">
        <v>103</v>
      </c>
      <c r="K457" s="261"/>
    </row>
    <row r="458" spans="1:12" s="479" customFormat="1" ht="15" customHeight="1" x14ac:dyDescent="0.2">
      <c r="B458" s="584">
        <v>1</v>
      </c>
      <c r="C458" s="268" t="s">
        <v>1011</v>
      </c>
      <c r="D458" s="794"/>
      <c r="E458" s="795"/>
      <c r="F458" s="508"/>
      <c r="G458" s="589" t="s">
        <v>88</v>
      </c>
      <c r="H458" s="516">
        <v>0.7</v>
      </c>
      <c r="I458" s="593" t="s">
        <v>91</v>
      </c>
      <c r="J458" s="491">
        <f>ROUND(F458*H458,0)</f>
        <v>0</v>
      </c>
      <c r="K458" s="261" t="s">
        <v>869</v>
      </c>
    </row>
    <row r="459" spans="1:12" s="479" customFormat="1" ht="15" customHeight="1" x14ac:dyDescent="0.2">
      <c r="B459" s="584">
        <f t="shared" ref="B459:B460" si="27">B458+1</f>
        <v>2</v>
      </c>
      <c r="C459" s="268" t="s">
        <v>1192</v>
      </c>
      <c r="D459" s="794"/>
      <c r="E459" s="795"/>
      <c r="F459" s="508"/>
      <c r="G459" s="589" t="s">
        <v>88</v>
      </c>
      <c r="H459" s="516">
        <v>0.7</v>
      </c>
      <c r="I459" s="593" t="s">
        <v>91</v>
      </c>
      <c r="J459" s="491">
        <f>ROUND(F459*H459,0)</f>
        <v>0</v>
      </c>
      <c r="K459" s="261" t="s">
        <v>187</v>
      </c>
    </row>
    <row r="460" spans="1:12" s="479" customFormat="1" ht="15" customHeight="1" thickBot="1" x14ac:dyDescent="0.25">
      <c r="B460" s="584">
        <f t="shared" si="27"/>
        <v>3</v>
      </c>
      <c r="C460" s="268" t="s">
        <v>1335</v>
      </c>
      <c r="D460" s="794"/>
      <c r="E460" s="795"/>
      <c r="F460" s="508"/>
      <c r="G460" s="589" t="s">
        <v>88</v>
      </c>
      <c r="H460" s="516">
        <v>0.7</v>
      </c>
      <c r="I460" s="593" t="s">
        <v>91</v>
      </c>
      <c r="J460" s="491">
        <f>ROUND(F460*H460,0)</f>
        <v>0</v>
      </c>
      <c r="K460" s="261" t="s">
        <v>186</v>
      </c>
    </row>
    <row r="461" spans="1:12" ht="14" x14ac:dyDescent="0.2">
      <c r="A461" s="479"/>
      <c r="B461" s="12"/>
      <c r="C461" s="13"/>
      <c r="D461" s="12"/>
      <c r="E461" s="12"/>
      <c r="F461" s="67"/>
      <c r="G461" s="598"/>
      <c r="H461" s="800" t="s">
        <v>700</v>
      </c>
      <c r="I461" s="801"/>
      <c r="J461" s="63"/>
    </row>
    <row r="462" spans="1:12" s="479" customFormat="1" ht="15" customHeight="1" thickBot="1" x14ac:dyDescent="0.25">
      <c r="B462" s="261"/>
      <c r="C462" s="261"/>
      <c r="D462" s="261"/>
      <c r="E462" s="261"/>
      <c r="F462" s="10"/>
      <c r="G462" s="261"/>
      <c r="H462" s="802" t="s">
        <v>89</v>
      </c>
      <c r="I462" s="803"/>
      <c r="J462" s="8">
        <f>SUM(J458:J460)</f>
        <v>0</v>
      </c>
      <c r="K462" s="261" t="s">
        <v>854</v>
      </c>
      <c r="L462" s="479" t="s">
        <v>88</v>
      </c>
    </row>
    <row r="463" spans="1:12" ht="18.75" customHeight="1" x14ac:dyDescent="0.2">
      <c r="A463" s="479"/>
      <c r="B463" s="479"/>
      <c r="C463" s="479"/>
      <c r="D463" s="479"/>
      <c r="E463" s="479"/>
      <c r="F463" s="65"/>
      <c r="G463" s="479"/>
      <c r="H463" s="66"/>
      <c r="I463" s="479"/>
      <c r="J463" s="65"/>
    </row>
    <row r="464" spans="1:12" ht="18.75" customHeight="1" x14ac:dyDescent="0.2">
      <c r="A464" s="6">
        <f>A453+1</f>
        <v>36</v>
      </c>
      <c r="B464" s="479" t="s">
        <v>1115</v>
      </c>
    </row>
    <row r="465" spans="1:12" ht="18.75" customHeight="1" x14ac:dyDescent="0.2">
      <c r="A465" s="6"/>
      <c r="B465" s="479" t="s">
        <v>852</v>
      </c>
    </row>
    <row r="466" spans="1:12" ht="9.65" customHeight="1" x14ac:dyDescent="0.2">
      <c r="A466" s="480"/>
    </row>
    <row r="467" spans="1:12" ht="18.75" customHeight="1" x14ac:dyDescent="0.2">
      <c r="A467" s="480"/>
      <c r="B467" s="804" t="s">
        <v>235</v>
      </c>
      <c r="C467" s="805"/>
      <c r="D467" s="804" t="s">
        <v>106</v>
      </c>
      <c r="E467" s="805"/>
      <c r="F467" s="289" t="s">
        <v>234</v>
      </c>
      <c r="G467" s="593"/>
      <c r="H467" s="279" t="s">
        <v>104</v>
      </c>
      <c r="I467" s="593"/>
      <c r="J467" s="289" t="s">
        <v>3</v>
      </c>
      <c r="K467" s="261"/>
    </row>
    <row r="468" spans="1:12" ht="15" customHeight="1" x14ac:dyDescent="0.2">
      <c r="A468" s="480"/>
      <c r="B468" s="28"/>
      <c r="C468" s="591"/>
      <c r="D468" s="26"/>
      <c r="E468" s="592"/>
      <c r="F468" s="72"/>
      <c r="G468" s="595"/>
      <c r="H468" s="71"/>
      <c r="I468" s="595"/>
      <c r="J468" s="70" t="s">
        <v>103</v>
      </c>
      <c r="K468" s="261"/>
    </row>
    <row r="469" spans="1:12" s="479" customFormat="1" ht="15" customHeight="1" x14ac:dyDescent="0.2">
      <c r="B469" s="584">
        <v>1</v>
      </c>
      <c r="C469" s="268" t="s">
        <v>1011</v>
      </c>
      <c r="D469" s="794"/>
      <c r="E469" s="795"/>
      <c r="F469" s="508"/>
      <c r="G469" s="589" t="s">
        <v>88</v>
      </c>
      <c r="H469" s="516">
        <v>0.7</v>
      </c>
      <c r="I469" s="593" t="s">
        <v>91</v>
      </c>
      <c r="J469" s="491">
        <f>ROUND(F469*H469,0)</f>
        <v>0</v>
      </c>
      <c r="K469" s="261" t="s">
        <v>869</v>
      </c>
    </row>
    <row r="470" spans="1:12" s="479" customFormat="1" ht="15" customHeight="1" x14ac:dyDescent="0.2">
      <c r="B470" s="584">
        <f t="shared" ref="B470:B471" si="28">B469+1</f>
        <v>2</v>
      </c>
      <c r="C470" s="268" t="s">
        <v>1192</v>
      </c>
      <c r="D470" s="794"/>
      <c r="E470" s="795"/>
      <c r="F470" s="508"/>
      <c r="G470" s="589" t="s">
        <v>88</v>
      </c>
      <c r="H470" s="516">
        <v>0.7</v>
      </c>
      <c r="I470" s="593" t="s">
        <v>91</v>
      </c>
      <c r="J470" s="491">
        <f>ROUND(F470*H470,0)</f>
        <v>0</v>
      </c>
      <c r="K470" s="261" t="s">
        <v>187</v>
      </c>
    </row>
    <row r="471" spans="1:12" s="479" customFormat="1" ht="15" customHeight="1" thickBot="1" x14ac:dyDescent="0.25">
      <c r="B471" s="584">
        <f t="shared" si="28"/>
        <v>3</v>
      </c>
      <c r="C471" s="268" t="s">
        <v>1335</v>
      </c>
      <c r="D471" s="794"/>
      <c r="E471" s="795"/>
      <c r="F471" s="508"/>
      <c r="G471" s="589" t="s">
        <v>88</v>
      </c>
      <c r="H471" s="516">
        <v>0.7</v>
      </c>
      <c r="I471" s="593" t="s">
        <v>91</v>
      </c>
      <c r="J471" s="491">
        <f>ROUND(F471*H471,0)</f>
        <v>0</v>
      </c>
      <c r="K471" s="261" t="s">
        <v>186</v>
      </c>
    </row>
    <row r="472" spans="1:12" ht="14" x14ac:dyDescent="0.2">
      <c r="A472" s="479"/>
      <c r="B472" s="12"/>
      <c r="C472" s="13"/>
      <c r="D472" s="12"/>
      <c r="E472" s="12"/>
      <c r="F472" s="67"/>
      <c r="G472" s="598"/>
      <c r="H472" s="800" t="s">
        <v>700</v>
      </c>
      <c r="I472" s="801"/>
      <c r="J472" s="63"/>
    </row>
    <row r="473" spans="1:12" s="479" customFormat="1" ht="15" customHeight="1" thickBot="1" x14ac:dyDescent="0.25">
      <c r="B473" s="261"/>
      <c r="C473" s="261"/>
      <c r="D473" s="261"/>
      <c r="E473" s="261"/>
      <c r="F473" s="10"/>
      <c r="G473" s="261"/>
      <c r="H473" s="802" t="s">
        <v>89</v>
      </c>
      <c r="I473" s="803"/>
      <c r="J473" s="8">
        <f>SUM(J469:J471)</f>
        <v>0</v>
      </c>
      <c r="K473" s="261" t="s">
        <v>859</v>
      </c>
      <c r="L473" s="479" t="s">
        <v>88</v>
      </c>
    </row>
    <row r="474" spans="1:12" s="479" customFormat="1" ht="15" customHeight="1" x14ac:dyDescent="0.2">
      <c r="B474" s="261"/>
      <c r="C474" s="261"/>
      <c r="D474" s="261"/>
      <c r="E474" s="261"/>
      <c r="F474" s="10"/>
      <c r="G474" s="261"/>
      <c r="H474" s="694"/>
      <c r="I474" s="694"/>
      <c r="J474" s="11"/>
      <c r="K474" s="261"/>
    </row>
    <row r="475" spans="1:12" s="479" customFormat="1" ht="15" customHeight="1" x14ac:dyDescent="0.2">
      <c r="A475" s="6">
        <f>A464+1</f>
        <v>37</v>
      </c>
      <c r="B475" s="441" t="s">
        <v>1499</v>
      </c>
      <c r="C475" s="478"/>
      <c r="D475" s="478"/>
      <c r="E475" s="478"/>
      <c r="F475" s="60"/>
      <c r="G475" s="478"/>
      <c r="H475" s="61"/>
      <c r="I475" s="478"/>
      <c r="J475" s="60"/>
      <c r="K475" s="261"/>
    </row>
    <row r="476" spans="1:12" s="479" customFormat="1" ht="15" customHeight="1" x14ac:dyDescent="0.2">
      <c r="A476" s="6"/>
      <c r="B476" s="441" t="s">
        <v>1500</v>
      </c>
      <c r="C476" s="478"/>
      <c r="D476" s="478"/>
      <c r="E476" s="478"/>
      <c r="F476" s="60"/>
      <c r="G476" s="478"/>
      <c r="H476" s="61"/>
      <c r="I476" s="478"/>
      <c r="J476" s="60"/>
      <c r="K476" s="261"/>
    </row>
    <row r="477" spans="1:12" s="479" customFormat="1" ht="15" customHeight="1" x14ac:dyDescent="0.2">
      <c r="A477" s="480"/>
      <c r="B477" s="478"/>
      <c r="C477" s="478"/>
      <c r="D477" s="478"/>
      <c r="E477" s="478"/>
      <c r="F477" s="60"/>
      <c r="G477" s="478"/>
      <c r="H477" s="61"/>
      <c r="I477" s="478"/>
      <c r="J477" s="60"/>
      <c r="K477" s="261"/>
    </row>
    <row r="478" spans="1:12" s="479" customFormat="1" ht="15" customHeight="1" x14ac:dyDescent="0.2">
      <c r="A478" s="480"/>
      <c r="B478" s="951" t="s">
        <v>235</v>
      </c>
      <c r="C478" s="952"/>
      <c r="D478" s="951" t="s">
        <v>106</v>
      </c>
      <c r="E478" s="952"/>
      <c r="F478" s="698" t="s">
        <v>234</v>
      </c>
      <c r="G478" s="699"/>
      <c r="H478" s="700" t="s">
        <v>104</v>
      </c>
      <c r="I478" s="699"/>
      <c r="J478" s="698" t="s">
        <v>3</v>
      </c>
      <c r="K478" s="261"/>
    </row>
    <row r="479" spans="1:12" s="479" customFormat="1" ht="15" customHeight="1" x14ac:dyDescent="0.2">
      <c r="A479" s="480"/>
      <c r="B479" s="28"/>
      <c r="C479" s="695"/>
      <c r="D479" s="26"/>
      <c r="E479" s="696"/>
      <c r="F479" s="72"/>
      <c r="G479" s="697"/>
      <c r="H479" s="71"/>
      <c r="I479" s="697"/>
      <c r="J479" s="70" t="s">
        <v>103</v>
      </c>
      <c r="K479" s="261"/>
    </row>
    <row r="480" spans="1:12" s="479" customFormat="1" ht="15" customHeight="1" thickBot="1" x14ac:dyDescent="0.25">
      <c r="B480" s="701">
        <v>1</v>
      </c>
      <c r="C480" s="702" t="s">
        <v>1335</v>
      </c>
      <c r="D480" s="818"/>
      <c r="E480" s="819"/>
      <c r="F480" s="703"/>
      <c r="G480" s="704" t="s">
        <v>88</v>
      </c>
      <c r="H480" s="705">
        <v>0.7</v>
      </c>
      <c r="I480" s="699" t="s">
        <v>91</v>
      </c>
      <c r="J480" s="706">
        <f>ROUND(F480*H480,0)</f>
        <v>0</v>
      </c>
      <c r="K480" s="261" t="s">
        <v>869</v>
      </c>
    </row>
    <row r="481" spans="1:248" s="479" customFormat="1" ht="15" customHeight="1" x14ac:dyDescent="0.2">
      <c r="B481" s="12"/>
      <c r="C481" s="13"/>
      <c r="D481" s="12"/>
      <c r="E481" s="12"/>
      <c r="F481" s="67"/>
      <c r="G481" s="694"/>
      <c r="H481" s="800" t="s">
        <v>101</v>
      </c>
      <c r="I481" s="801"/>
      <c r="J481" s="63"/>
      <c r="K481" s="261"/>
    </row>
    <row r="482" spans="1:248" s="479" customFormat="1" ht="15" customHeight="1" thickBot="1" x14ac:dyDescent="0.25">
      <c r="B482" s="261"/>
      <c r="C482" s="261"/>
      <c r="D482" s="261"/>
      <c r="E482" s="261"/>
      <c r="F482" s="10"/>
      <c r="G482" s="261"/>
      <c r="H482" s="802" t="s">
        <v>89</v>
      </c>
      <c r="I482" s="803"/>
      <c r="J482" s="8">
        <f>SUM(J480:J480)</f>
        <v>0</v>
      </c>
      <c r="K482" s="261" t="s">
        <v>863</v>
      </c>
      <c r="L482" s="479" t="s">
        <v>88</v>
      </c>
    </row>
    <row r="483" spans="1:248" ht="18.5" customHeight="1" x14ac:dyDescent="0.2">
      <c r="A483" s="479"/>
      <c r="B483" s="479"/>
      <c r="C483" s="479"/>
      <c r="D483" s="479"/>
      <c r="E483" s="479"/>
      <c r="F483" s="65"/>
      <c r="G483" s="479"/>
      <c r="H483" s="66"/>
      <c r="I483" s="479"/>
      <c r="J483" s="65"/>
    </row>
    <row r="484" spans="1:248" s="479" customFormat="1" ht="18.75" customHeight="1" x14ac:dyDescent="0.2">
      <c r="A484" s="6">
        <f>+A475+1</f>
        <v>38</v>
      </c>
      <c r="B484" s="479" t="s">
        <v>268</v>
      </c>
      <c r="C484" s="478"/>
      <c r="D484" s="478"/>
      <c r="E484" s="478"/>
      <c r="F484" s="60"/>
      <c r="G484" s="478"/>
      <c r="H484" s="61"/>
      <c r="I484" s="478"/>
      <c r="J484" s="60"/>
      <c r="IN484" s="479">
        <v>3</v>
      </c>
    </row>
    <row r="485" spans="1:248" s="479" customFormat="1" ht="9.75" customHeight="1" x14ac:dyDescent="0.2">
      <c r="A485" s="480"/>
      <c r="B485" s="478"/>
      <c r="C485" s="478"/>
      <c r="D485" s="478"/>
      <c r="E485" s="478"/>
      <c r="F485" s="60"/>
      <c r="G485" s="478"/>
      <c r="H485" s="61"/>
      <c r="I485" s="478"/>
      <c r="J485" s="60"/>
      <c r="K485" s="261"/>
    </row>
    <row r="486" spans="1:248" s="479" customFormat="1" ht="14" x14ac:dyDescent="0.2">
      <c r="A486" s="480"/>
      <c r="B486" s="804" t="s">
        <v>235</v>
      </c>
      <c r="C486" s="805"/>
      <c r="D486" s="804" t="s">
        <v>106</v>
      </c>
      <c r="E486" s="805"/>
      <c r="F486" s="289" t="s">
        <v>234</v>
      </c>
      <c r="G486" s="593"/>
      <c r="H486" s="279" t="s">
        <v>104</v>
      </c>
      <c r="I486" s="593"/>
      <c r="J486" s="289" t="s">
        <v>3</v>
      </c>
      <c r="K486" s="261"/>
    </row>
    <row r="487" spans="1:248" ht="14" x14ac:dyDescent="0.2">
      <c r="A487" s="480"/>
      <c r="B487" s="28"/>
      <c r="C487" s="591"/>
      <c r="D487" s="26"/>
      <c r="E487" s="592"/>
      <c r="F487" s="72"/>
      <c r="G487" s="595"/>
      <c r="H487" s="71"/>
      <c r="I487" s="595"/>
      <c r="J487" s="70" t="s">
        <v>103</v>
      </c>
      <c r="K487" s="261"/>
    </row>
    <row r="488" spans="1:248" ht="14" x14ac:dyDescent="0.2">
      <c r="A488" s="479"/>
      <c r="B488" s="585">
        <v>1</v>
      </c>
      <c r="C488" s="266" t="s">
        <v>267</v>
      </c>
      <c r="D488" s="794"/>
      <c r="E488" s="795"/>
      <c r="F488" s="508"/>
      <c r="G488" s="589" t="s">
        <v>88</v>
      </c>
      <c r="H488" s="687">
        <v>4.7999999999999996E-3</v>
      </c>
      <c r="I488" s="593" t="s">
        <v>91</v>
      </c>
      <c r="J488" s="491">
        <f t="shared" ref="J488:J516" si="29">ROUND(F488*H488,0)</f>
        <v>0</v>
      </c>
      <c r="K488" s="261" t="s">
        <v>188</v>
      </c>
      <c r="L488" s="61"/>
    </row>
    <row r="489" spans="1:248" ht="14" x14ac:dyDescent="0.2">
      <c r="A489" s="479"/>
      <c r="B489" s="585">
        <v>2</v>
      </c>
      <c r="C489" s="266" t="s">
        <v>266</v>
      </c>
      <c r="D489" s="794"/>
      <c r="E489" s="795"/>
      <c r="F489" s="508"/>
      <c r="G489" s="589" t="s">
        <v>88</v>
      </c>
      <c r="H489" s="687">
        <v>2.8799999999999999E-2</v>
      </c>
      <c r="I489" s="593" t="s">
        <v>91</v>
      </c>
      <c r="J489" s="491">
        <f t="shared" si="29"/>
        <v>0</v>
      </c>
      <c r="K489" s="261" t="s">
        <v>187</v>
      </c>
      <c r="L489" s="61"/>
    </row>
    <row r="490" spans="1:248" ht="14" x14ac:dyDescent="0.2">
      <c r="A490" s="479"/>
      <c r="B490" s="585">
        <v>3</v>
      </c>
      <c r="C490" s="266" t="s">
        <v>265</v>
      </c>
      <c r="D490" s="794"/>
      <c r="E490" s="795"/>
      <c r="F490" s="508"/>
      <c r="G490" s="589" t="s">
        <v>88</v>
      </c>
      <c r="H490" s="687">
        <v>5.28E-2</v>
      </c>
      <c r="I490" s="593" t="s">
        <v>91</v>
      </c>
      <c r="J490" s="491">
        <f t="shared" si="29"/>
        <v>0</v>
      </c>
      <c r="K490" s="261" t="s">
        <v>186</v>
      </c>
      <c r="L490" s="61"/>
    </row>
    <row r="491" spans="1:248" ht="14" x14ac:dyDescent="0.2">
      <c r="A491" s="479"/>
      <c r="B491" s="585">
        <v>4</v>
      </c>
      <c r="C491" s="266" t="s">
        <v>264</v>
      </c>
      <c r="D491" s="794"/>
      <c r="E491" s="795"/>
      <c r="F491" s="508"/>
      <c r="G491" s="589" t="s">
        <v>88</v>
      </c>
      <c r="H491" s="687">
        <v>6.4799999999999996E-2</v>
      </c>
      <c r="I491" s="593" t="s">
        <v>91</v>
      </c>
      <c r="J491" s="491">
        <f t="shared" si="29"/>
        <v>0</v>
      </c>
      <c r="K491" s="261" t="s">
        <v>185</v>
      </c>
      <c r="L491" s="61"/>
    </row>
    <row r="492" spans="1:248" ht="14" x14ac:dyDescent="0.2">
      <c r="A492" s="479"/>
      <c r="B492" s="585">
        <v>5</v>
      </c>
      <c r="C492" s="266" t="s">
        <v>263</v>
      </c>
      <c r="D492" s="794"/>
      <c r="E492" s="795"/>
      <c r="F492" s="508"/>
      <c r="G492" s="589" t="s">
        <v>88</v>
      </c>
      <c r="H492" s="687">
        <v>7.6799999999999993E-2</v>
      </c>
      <c r="I492" s="593" t="s">
        <v>91</v>
      </c>
      <c r="J492" s="491">
        <f t="shared" si="29"/>
        <v>0</v>
      </c>
      <c r="K492" s="261" t="s">
        <v>184</v>
      </c>
      <c r="L492" s="61"/>
    </row>
    <row r="493" spans="1:248" ht="14" x14ac:dyDescent="0.2">
      <c r="A493" s="479"/>
      <c r="B493" s="585">
        <v>6</v>
      </c>
      <c r="C493" s="266" t="s">
        <v>262</v>
      </c>
      <c r="D493" s="794"/>
      <c r="E493" s="795"/>
      <c r="F493" s="508"/>
      <c r="G493" s="589" t="s">
        <v>88</v>
      </c>
      <c r="H493" s="687">
        <v>8.8800000000000004E-2</v>
      </c>
      <c r="I493" s="593" t="s">
        <v>91</v>
      </c>
      <c r="J493" s="491">
        <f t="shared" si="29"/>
        <v>0</v>
      </c>
      <c r="K493" s="261" t="s">
        <v>158</v>
      </c>
      <c r="L493" s="61"/>
    </row>
    <row r="494" spans="1:248" ht="14" x14ac:dyDescent="0.2">
      <c r="A494" s="479"/>
      <c r="B494" s="585">
        <v>7</v>
      </c>
      <c r="C494" s="266" t="s">
        <v>123</v>
      </c>
      <c r="D494" s="794"/>
      <c r="E494" s="795"/>
      <c r="F494" s="508"/>
      <c r="G494" s="589" t="s">
        <v>88</v>
      </c>
      <c r="H494" s="687">
        <v>0.1008</v>
      </c>
      <c r="I494" s="593" t="s">
        <v>91</v>
      </c>
      <c r="J494" s="491">
        <f t="shared" si="29"/>
        <v>0</v>
      </c>
      <c r="K494" s="261" t="s">
        <v>157</v>
      </c>
      <c r="L494" s="61"/>
    </row>
    <row r="495" spans="1:248" ht="14" x14ac:dyDescent="0.2">
      <c r="A495" s="479"/>
      <c r="B495" s="585">
        <v>8</v>
      </c>
      <c r="C495" s="266" t="s">
        <v>122</v>
      </c>
      <c r="D495" s="794"/>
      <c r="E495" s="795"/>
      <c r="F495" s="508"/>
      <c r="G495" s="589" t="s">
        <v>88</v>
      </c>
      <c r="H495" s="687">
        <v>0.1128</v>
      </c>
      <c r="I495" s="593" t="s">
        <v>91</v>
      </c>
      <c r="J495" s="491">
        <f t="shared" si="29"/>
        <v>0</v>
      </c>
      <c r="K495" s="261" t="s">
        <v>156</v>
      </c>
      <c r="L495" s="61"/>
    </row>
    <row r="496" spans="1:248" ht="14" x14ac:dyDescent="0.2">
      <c r="A496" s="479"/>
      <c r="B496" s="585">
        <v>9</v>
      </c>
      <c r="C496" s="266" t="s">
        <v>114</v>
      </c>
      <c r="D496" s="794"/>
      <c r="E496" s="795"/>
      <c r="F496" s="508"/>
      <c r="G496" s="589" t="s">
        <v>88</v>
      </c>
      <c r="H496" s="687">
        <v>0.12</v>
      </c>
      <c r="I496" s="593" t="s">
        <v>91</v>
      </c>
      <c r="J496" s="491">
        <f t="shared" si="29"/>
        <v>0</v>
      </c>
      <c r="K496" s="261" t="s">
        <v>155</v>
      </c>
      <c r="L496" s="61"/>
    </row>
    <row r="497" spans="1:12" ht="14" x14ac:dyDescent="0.2">
      <c r="A497" s="479"/>
      <c r="B497" s="585">
        <v>10</v>
      </c>
      <c r="C497" s="266" t="s">
        <v>113</v>
      </c>
      <c r="D497" s="267" t="s">
        <v>261</v>
      </c>
      <c r="E497" s="268"/>
      <c r="F497" s="508"/>
      <c r="G497" s="589" t="s">
        <v>88</v>
      </c>
      <c r="H497" s="687">
        <v>0.22</v>
      </c>
      <c r="I497" s="593" t="s">
        <v>91</v>
      </c>
      <c r="J497" s="491">
        <f t="shared" si="29"/>
        <v>0</v>
      </c>
      <c r="K497" s="261" t="s">
        <v>183</v>
      </c>
      <c r="L497" s="61"/>
    </row>
    <row r="498" spans="1:12" ht="14" x14ac:dyDescent="0.2">
      <c r="A498" s="479"/>
      <c r="B498" s="586"/>
      <c r="C498" s="68"/>
      <c r="D498" s="267" t="s">
        <v>260</v>
      </c>
      <c r="E498" s="268"/>
      <c r="F498" s="508"/>
      <c r="G498" s="589" t="s">
        <v>88</v>
      </c>
      <c r="H498" s="687">
        <v>0.13200000000000001</v>
      </c>
      <c r="I498" s="593" t="s">
        <v>91</v>
      </c>
      <c r="J498" s="491">
        <f t="shared" si="29"/>
        <v>0</v>
      </c>
      <c r="K498" s="261" t="s">
        <v>162</v>
      </c>
      <c r="L498" s="61"/>
    </row>
    <row r="499" spans="1:12" ht="14" x14ac:dyDescent="0.2">
      <c r="A499" s="479"/>
      <c r="B499" s="585">
        <v>11</v>
      </c>
      <c r="C499" s="266" t="s">
        <v>112</v>
      </c>
      <c r="D499" s="267" t="s">
        <v>261</v>
      </c>
      <c r="E499" s="268"/>
      <c r="F499" s="508"/>
      <c r="G499" s="589" t="s">
        <v>88</v>
      </c>
      <c r="H499" s="687">
        <v>0.216</v>
      </c>
      <c r="I499" s="593" t="s">
        <v>91</v>
      </c>
      <c r="J499" s="491">
        <f t="shared" si="29"/>
        <v>0</v>
      </c>
      <c r="K499" s="261" t="s">
        <v>182</v>
      </c>
      <c r="L499" s="61"/>
    </row>
    <row r="500" spans="1:12" ht="14" x14ac:dyDescent="0.2">
      <c r="A500" s="479"/>
      <c r="B500" s="586"/>
      <c r="C500" s="68"/>
      <c r="D500" s="267" t="s">
        <v>260</v>
      </c>
      <c r="E500" s="268"/>
      <c r="F500" s="508"/>
      <c r="G500" s="589" t="s">
        <v>88</v>
      </c>
      <c r="H500" s="687">
        <v>0.14399999999999999</v>
      </c>
      <c r="I500" s="593" t="s">
        <v>91</v>
      </c>
      <c r="J500" s="491">
        <f t="shared" si="29"/>
        <v>0</v>
      </c>
      <c r="K500" s="261" t="s">
        <v>181</v>
      </c>
      <c r="L500" s="61"/>
    </row>
    <row r="501" spans="1:12" ht="14" x14ac:dyDescent="0.2">
      <c r="A501" s="479"/>
      <c r="B501" s="585">
        <v>12</v>
      </c>
      <c r="C501" s="266" t="s">
        <v>102</v>
      </c>
      <c r="D501" s="267" t="s">
        <v>261</v>
      </c>
      <c r="E501" s="268"/>
      <c r="F501" s="508"/>
      <c r="G501" s="589" t="s">
        <v>88</v>
      </c>
      <c r="H501" s="687">
        <v>0.2329</v>
      </c>
      <c r="I501" s="593" t="s">
        <v>91</v>
      </c>
      <c r="J501" s="491">
        <f t="shared" si="29"/>
        <v>0</v>
      </c>
      <c r="K501" s="261" t="s">
        <v>180</v>
      </c>
      <c r="L501" s="61"/>
    </row>
    <row r="502" spans="1:12" ht="14" x14ac:dyDescent="0.2">
      <c r="A502" s="479"/>
      <c r="B502" s="586"/>
      <c r="C502" s="68"/>
      <c r="D502" s="267" t="s">
        <v>260</v>
      </c>
      <c r="E502" s="268"/>
      <c r="F502" s="508"/>
      <c r="G502" s="589" t="s">
        <v>88</v>
      </c>
      <c r="H502" s="687">
        <v>0.15529999999999999</v>
      </c>
      <c r="I502" s="593" t="s">
        <v>91</v>
      </c>
      <c r="J502" s="491">
        <f t="shared" si="29"/>
        <v>0</v>
      </c>
      <c r="K502" s="261" t="s">
        <v>179</v>
      </c>
      <c r="L502" s="61"/>
    </row>
    <row r="503" spans="1:12" ht="14" x14ac:dyDescent="0.2">
      <c r="A503" s="479"/>
      <c r="B503" s="585">
        <v>13</v>
      </c>
      <c r="C503" s="266" t="s">
        <v>100</v>
      </c>
      <c r="D503" s="267" t="s">
        <v>261</v>
      </c>
      <c r="E503" s="268"/>
      <c r="F503" s="508"/>
      <c r="G503" s="589" t="s">
        <v>88</v>
      </c>
      <c r="H503" s="687">
        <v>0.2339</v>
      </c>
      <c r="I503" s="593" t="s">
        <v>91</v>
      </c>
      <c r="J503" s="491">
        <f t="shared" si="29"/>
        <v>0</v>
      </c>
      <c r="K503" s="261" t="s">
        <v>178</v>
      </c>
      <c r="L503" s="61"/>
    </row>
    <row r="504" spans="1:12" ht="14" x14ac:dyDescent="0.2">
      <c r="A504" s="479"/>
      <c r="B504" s="586"/>
      <c r="C504" s="68"/>
      <c r="D504" s="267" t="s">
        <v>260</v>
      </c>
      <c r="E504" s="268"/>
      <c r="F504" s="508"/>
      <c r="G504" s="589" t="s">
        <v>88</v>
      </c>
      <c r="H504" s="687">
        <v>0.15590000000000001</v>
      </c>
      <c r="I504" s="593" t="s">
        <v>91</v>
      </c>
      <c r="J504" s="491">
        <f t="shared" si="29"/>
        <v>0</v>
      </c>
      <c r="K504" s="261" t="s">
        <v>177</v>
      </c>
      <c r="L504" s="61"/>
    </row>
    <row r="505" spans="1:12" ht="14" x14ac:dyDescent="0.2">
      <c r="A505" s="479"/>
      <c r="B505" s="585">
        <v>14</v>
      </c>
      <c r="C505" s="266" t="s">
        <v>98</v>
      </c>
      <c r="D505" s="267" t="s">
        <v>261</v>
      </c>
      <c r="E505" s="268"/>
      <c r="F505" s="508"/>
      <c r="G505" s="589" t="s">
        <v>88</v>
      </c>
      <c r="H505" s="687">
        <v>0.2616</v>
      </c>
      <c r="I505" s="593" t="s">
        <v>91</v>
      </c>
      <c r="J505" s="491">
        <f t="shared" si="29"/>
        <v>0</v>
      </c>
      <c r="K505" s="261" t="s">
        <v>176</v>
      </c>
      <c r="L505" s="61"/>
    </row>
    <row r="506" spans="1:12" ht="14" x14ac:dyDescent="0.2">
      <c r="A506" s="479"/>
      <c r="B506" s="586"/>
      <c r="C506" s="68"/>
      <c r="D506" s="267" t="s">
        <v>260</v>
      </c>
      <c r="E506" s="268"/>
      <c r="F506" s="508"/>
      <c r="G506" s="589" t="s">
        <v>88</v>
      </c>
      <c r="H506" s="687">
        <v>0.1744</v>
      </c>
      <c r="I506" s="593" t="s">
        <v>91</v>
      </c>
      <c r="J506" s="491">
        <f t="shared" si="29"/>
        <v>0</v>
      </c>
      <c r="K506" s="261" t="s">
        <v>175</v>
      </c>
      <c r="L506" s="61"/>
    </row>
    <row r="507" spans="1:12" ht="14" x14ac:dyDescent="0.2">
      <c r="A507" s="479"/>
      <c r="B507" s="585">
        <v>15</v>
      </c>
      <c r="C507" s="266" t="s">
        <v>96</v>
      </c>
      <c r="D507" s="267" t="s">
        <v>261</v>
      </c>
      <c r="E507" s="268"/>
      <c r="F507" s="508"/>
      <c r="G507" s="589" t="s">
        <v>88</v>
      </c>
      <c r="H507" s="687">
        <v>0.2424</v>
      </c>
      <c r="I507" s="593" t="s">
        <v>91</v>
      </c>
      <c r="J507" s="491">
        <f t="shared" si="29"/>
        <v>0</v>
      </c>
      <c r="K507" s="261" t="s">
        <v>174</v>
      </c>
      <c r="L507" s="61"/>
    </row>
    <row r="508" spans="1:12" ht="14" x14ac:dyDescent="0.2">
      <c r="A508" s="479"/>
      <c r="B508" s="586"/>
      <c r="C508" s="68"/>
      <c r="D508" s="267" t="s">
        <v>260</v>
      </c>
      <c r="E508" s="268"/>
      <c r="F508" s="508"/>
      <c r="G508" s="589" t="s">
        <v>88</v>
      </c>
      <c r="H508" s="684">
        <v>0.16159999999999999</v>
      </c>
      <c r="I508" s="589" t="s">
        <v>91</v>
      </c>
      <c r="J508" s="512">
        <f t="shared" si="29"/>
        <v>0</v>
      </c>
      <c r="K508" s="261" t="s">
        <v>173</v>
      </c>
      <c r="L508" s="61"/>
    </row>
    <row r="509" spans="1:12" ht="14" x14ac:dyDescent="0.2">
      <c r="A509" s="479"/>
      <c r="B509" s="585">
        <v>16</v>
      </c>
      <c r="C509" s="266" t="s">
        <v>94</v>
      </c>
      <c r="D509" s="267" t="s">
        <v>261</v>
      </c>
      <c r="E509" s="268"/>
      <c r="F509" s="508"/>
      <c r="G509" s="589" t="s">
        <v>88</v>
      </c>
      <c r="H509" s="687">
        <v>0.29339999999999999</v>
      </c>
      <c r="I509" s="593" t="s">
        <v>91</v>
      </c>
      <c r="J509" s="491">
        <f t="shared" si="29"/>
        <v>0</v>
      </c>
      <c r="K509" s="261" t="s">
        <v>172</v>
      </c>
      <c r="L509" s="61"/>
    </row>
    <row r="510" spans="1:12" ht="14" x14ac:dyDescent="0.2">
      <c r="A510" s="479"/>
      <c r="B510" s="586"/>
      <c r="C510" s="68"/>
      <c r="D510" s="267" t="s">
        <v>260</v>
      </c>
      <c r="E510" s="268"/>
      <c r="F510" s="508"/>
      <c r="G510" s="589" t="s">
        <v>88</v>
      </c>
      <c r="H510" s="684">
        <v>0.1956</v>
      </c>
      <c r="I510" s="589" t="s">
        <v>91</v>
      </c>
      <c r="J510" s="512">
        <f t="shared" si="29"/>
        <v>0</v>
      </c>
      <c r="K510" s="261" t="s">
        <v>171</v>
      </c>
      <c r="L510" s="61"/>
    </row>
    <row r="511" spans="1:12" ht="14" x14ac:dyDescent="0.2">
      <c r="A511" s="479"/>
      <c r="B511" s="585">
        <v>17</v>
      </c>
      <c r="C511" s="266" t="s">
        <v>92</v>
      </c>
      <c r="D511" s="267" t="s">
        <v>261</v>
      </c>
      <c r="E511" s="268"/>
      <c r="F511" s="508"/>
      <c r="G511" s="589" t="s">
        <v>88</v>
      </c>
      <c r="H511" s="687">
        <v>0.30790000000000001</v>
      </c>
      <c r="I511" s="593" t="s">
        <v>91</v>
      </c>
      <c r="J511" s="491">
        <f t="shared" si="29"/>
        <v>0</v>
      </c>
      <c r="K511" s="261" t="s">
        <v>170</v>
      </c>
      <c r="L511" s="61"/>
    </row>
    <row r="512" spans="1:12" ht="14" x14ac:dyDescent="0.2">
      <c r="A512" s="479"/>
      <c r="B512" s="586"/>
      <c r="C512" s="68"/>
      <c r="D512" s="267" t="s">
        <v>260</v>
      </c>
      <c r="E512" s="268"/>
      <c r="F512" s="508"/>
      <c r="G512" s="589" t="s">
        <v>88</v>
      </c>
      <c r="H512" s="684">
        <v>0.20530000000000001</v>
      </c>
      <c r="I512" s="589" t="s">
        <v>91</v>
      </c>
      <c r="J512" s="512">
        <f t="shared" si="29"/>
        <v>0</v>
      </c>
      <c r="K512" s="261" t="s">
        <v>169</v>
      </c>
      <c r="L512" s="61"/>
    </row>
    <row r="513" spans="1:12" ht="14" x14ac:dyDescent="0.2">
      <c r="A513" s="479"/>
      <c r="B513" s="585">
        <v>18</v>
      </c>
      <c r="C513" s="266" t="s">
        <v>465</v>
      </c>
      <c r="D513" s="267" t="s">
        <v>261</v>
      </c>
      <c r="E513" s="268"/>
      <c r="F513" s="508"/>
      <c r="G513" s="589" t="s">
        <v>88</v>
      </c>
      <c r="H513" s="687">
        <v>0.33329999999999999</v>
      </c>
      <c r="I513" s="593" t="s">
        <v>91</v>
      </c>
      <c r="J513" s="491">
        <f>ROUND(F513*H513,0)</f>
        <v>0</v>
      </c>
      <c r="K513" s="261" t="s">
        <v>138</v>
      </c>
      <c r="L513" s="61"/>
    </row>
    <row r="514" spans="1:12" ht="14" x14ac:dyDescent="0.2">
      <c r="A514" s="479"/>
      <c r="B514" s="586"/>
      <c r="C514" s="68"/>
      <c r="D514" s="267" t="s">
        <v>260</v>
      </c>
      <c r="E514" s="268"/>
      <c r="F514" s="508"/>
      <c r="G514" s="589" t="s">
        <v>88</v>
      </c>
      <c r="H514" s="684">
        <v>0.22220000000000001</v>
      </c>
      <c r="I514" s="589" t="s">
        <v>91</v>
      </c>
      <c r="J514" s="512">
        <f>ROUND(F514*H514,0)</f>
        <v>0</v>
      </c>
      <c r="K514" s="261" t="s">
        <v>137</v>
      </c>
      <c r="L514" s="61"/>
    </row>
    <row r="515" spans="1:12" ht="14" x14ac:dyDescent="0.2">
      <c r="A515" s="479"/>
      <c r="B515" s="585">
        <v>19</v>
      </c>
      <c r="C515" s="266" t="s">
        <v>485</v>
      </c>
      <c r="D515" s="267" t="s">
        <v>261</v>
      </c>
      <c r="E515" s="268"/>
      <c r="F515" s="508"/>
      <c r="G515" s="589" t="s">
        <v>88</v>
      </c>
      <c r="H515" s="687">
        <v>0.3498</v>
      </c>
      <c r="I515" s="593" t="s">
        <v>91</v>
      </c>
      <c r="J515" s="491">
        <f t="shared" si="29"/>
        <v>0</v>
      </c>
      <c r="K515" s="261" t="s">
        <v>136</v>
      </c>
      <c r="L515" s="61"/>
    </row>
    <row r="516" spans="1:12" ht="14.5" thickBot="1" x14ac:dyDescent="0.25">
      <c r="A516" s="479"/>
      <c r="B516" s="586"/>
      <c r="C516" s="68"/>
      <c r="D516" s="267" t="s">
        <v>260</v>
      </c>
      <c r="E516" s="268"/>
      <c r="F516" s="508"/>
      <c r="G516" s="589" t="s">
        <v>88</v>
      </c>
      <c r="H516" s="684">
        <v>0.23319999999999999</v>
      </c>
      <c r="I516" s="589" t="s">
        <v>91</v>
      </c>
      <c r="J516" s="512">
        <f t="shared" si="29"/>
        <v>0</v>
      </c>
      <c r="K516" s="261" t="s">
        <v>135</v>
      </c>
      <c r="L516" s="61"/>
    </row>
    <row r="517" spans="1:12" ht="14" x14ac:dyDescent="0.2">
      <c r="A517" s="479"/>
      <c r="B517" s="12"/>
      <c r="C517" s="13"/>
      <c r="D517" s="12"/>
      <c r="E517" s="12"/>
      <c r="F517" s="67"/>
      <c r="G517" s="598"/>
      <c r="H517" s="800" t="s">
        <v>1304</v>
      </c>
      <c r="I517" s="801"/>
      <c r="J517" s="63"/>
    </row>
    <row r="518" spans="1:12" ht="14.5" thickBot="1" x14ac:dyDescent="0.25">
      <c r="A518" s="479"/>
      <c r="B518" s="261"/>
      <c r="C518" s="261"/>
      <c r="D518" s="261"/>
      <c r="E518" s="261"/>
      <c r="F518" s="64"/>
      <c r="G518" s="261"/>
      <c r="H518" s="802" t="s">
        <v>89</v>
      </c>
      <c r="I518" s="803"/>
      <c r="J518" s="62">
        <f>SUM(J488:J516)</f>
        <v>0</v>
      </c>
      <c r="K518" s="261" t="s">
        <v>864</v>
      </c>
      <c r="L518" s="478" t="s">
        <v>88</v>
      </c>
    </row>
    <row r="519" spans="1:12" s="479" customFormat="1" ht="18.75" customHeight="1" x14ac:dyDescent="0.2">
      <c r="F519" s="65"/>
      <c r="H519" s="66"/>
      <c r="J519" s="65"/>
    </row>
    <row r="520" spans="1:12" ht="18.75" customHeight="1" x14ac:dyDescent="0.2">
      <c r="A520" s="6">
        <f>A484+1</f>
        <v>39</v>
      </c>
      <c r="B520" s="479" t="s">
        <v>615</v>
      </c>
    </row>
    <row r="521" spans="1:12" ht="9.65" customHeight="1" x14ac:dyDescent="0.2">
      <c r="A521" s="480"/>
    </row>
    <row r="522" spans="1:12" ht="18.75" customHeight="1" x14ac:dyDescent="0.2">
      <c r="A522" s="480"/>
      <c r="B522" s="804" t="s">
        <v>235</v>
      </c>
      <c r="C522" s="805"/>
      <c r="D522" s="804" t="s">
        <v>106</v>
      </c>
      <c r="E522" s="805"/>
      <c r="F522" s="289" t="s">
        <v>234</v>
      </c>
      <c r="G522" s="593"/>
      <c r="H522" s="279" t="s">
        <v>104</v>
      </c>
      <c r="I522" s="593"/>
      <c r="J522" s="289" t="s">
        <v>3</v>
      </c>
      <c r="K522" s="261"/>
    </row>
    <row r="523" spans="1:12" ht="15" customHeight="1" x14ac:dyDescent="0.2">
      <c r="A523" s="480"/>
      <c r="B523" s="28"/>
      <c r="C523" s="591"/>
      <c r="D523" s="26"/>
      <c r="E523" s="592"/>
      <c r="F523" s="72"/>
      <c r="G523" s="595"/>
      <c r="H523" s="71"/>
      <c r="I523" s="595"/>
      <c r="J523" s="70" t="s">
        <v>103</v>
      </c>
      <c r="K523" s="261"/>
    </row>
    <row r="524" spans="1:12" s="479" customFormat="1" ht="15" customHeight="1" x14ac:dyDescent="0.2">
      <c r="B524" s="584">
        <v>1</v>
      </c>
      <c r="C524" s="268" t="s">
        <v>565</v>
      </c>
      <c r="D524" s="794"/>
      <c r="E524" s="795"/>
      <c r="F524" s="508"/>
      <c r="G524" s="589" t="s">
        <v>88</v>
      </c>
      <c r="H524" s="652">
        <v>0.379</v>
      </c>
      <c r="I524" s="593" t="s">
        <v>91</v>
      </c>
      <c r="J524" s="491">
        <f>ROUND(F524*H524,0)</f>
        <v>0</v>
      </c>
      <c r="K524" s="261" t="s">
        <v>188</v>
      </c>
    </row>
    <row r="525" spans="1:12" s="479" customFormat="1" ht="15" customHeight="1" x14ac:dyDescent="0.2">
      <c r="B525" s="584">
        <v>2</v>
      </c>
      <c r="C525" s="268" t="s">
        <v>603</v>
      </c>
      <c r="D525" s="794"/>
      <c r="E525" s="795"/>
      <c r="F525" s="508"/>
      <c r="G525" s="589" t="s">
        <v>88</v>
      </c>
      <c r="H525" s="652">
        <v>0.40600000000000003</v>
      </c>
      <c r="I525" s="593" t="s">
        <v>91</v>
      </c>
      <c r="J525" s="491">
        <f>ROUND(F525*H525,0)</f>
        <v>0</v>
      </c>
      <c r="K525" s="261" t="s">
        <v>855</v>
      </c>
    </row>
    <row r="526" spans="1:12" s="479" customFormat="1" ht="15" customHeight="1" x14ac:dyDescent="0.2">
      <c r="B526" s="584">
        <v>3</v>
      </c>
      <c r="C526" s="268" t="s">
        <v>634</v>
      </c>
      <c r="D526" s="794"/>
      <c r="E526" s="795"/>
      <c r="F526" s="508"/>
      <c r="G526" s="589" t="s">
        <v>88</v>
      </c>
      <c r="H526" s="652">
        <v>0.434</v>
      </c>
      <c r="I526" s="593" t="s">
        <v>91</v>
      </c>
      <c r="J526" s="491">
        <f>ROUND(F526*H526,0)</f>
        <v>0</v>
      </c>
      <c r="K526" s="261" t="s">
        <v>856</v>
      </c>
    </row>
    <row r="527" spans="1:12" s="479" customFormat="1" ht="15" customHeight="1" x14ac:dyDescent="0.2">
      <c r="B527" s="584">
        <v>4</v>
      </c>
      <c r="C527" s="268" t="s">
        <v>669</v>
      </c>
      <c r="D527" s="794"/>
      <c r="E527" s="795"/>
      <c r="F527" s="508"/>
      <c r="G527" s="589" t="s">
        <v>88</v>
      </c>
      <c r="H527" s="652">
        <v>0.46</v>
      </c>
      <c r="I527" s="593" t="s">
        <v>91</v>
      </c>
      <c r="J527" s="491">
        <f>ROUND(F527*H527,0)</f>
        <v>0</v>
      </c>
      <c r="K527" s="261" t="s">
        <v>857</v>
      </c>
    </row>
    <row r="528" spans="1:12" s="479" customFormat="1" ht="15" customHeight="1" x14ac:dyDescent="0.2">
      <c r="B528" s="584">
        <v>5</v>
      </c>
      <c r="C528" s="268" t="s">
        <v>702</v>
      </c>
      <c r="D528" s="794"/>
      <c r="E528" s="795"/>
      <c r="F528" s="508"/>
      <c r="G528" s="589" t="s">
        <v>88</v>
      </c>
      <c r="H528" s="652">
        <v>0.47899999999999998</v>
      </c>
      <c r="I528" s="593" t="s">
        <v>91</v>
      </c>
      <c r="J528" s="491">
        <f>ROUND(F528*H528,0)</f>
        <v>0</v>
      </c>
      <c r="K528" s="261" t="s">
        <v>858</v>
      </c>
    </row>
    <row r="529" spans="1:248" s="479" customFormat="1" ht="15" customHeight="1" x14ac:dyDescent="0.2">
      <c r="B529" s="584">
        <f>B528+1</f>
        <v>6</v>
      </c>
      <c r="C529" s="268" t="s">
        <v>708</v>
      </c>
      <c r="D529" s="794"/>
      <c r="E529" s="795"/>
      <c r="F529" s="269"/>
      <c r="G529" s="589" t="s">
        <v>88</v>
      </c>
      <c r="H529" s="678">
        <v>0.5</v>
      </c>
      <c r="I529" s="589" t="s">
        <v>91</v>
      </c>
      <c r="J529" s="270">
        <f t="shared" ref="J529:J532" si="30">ROUND(F529*H529,0)</f>
        <v>0</v>
      </c>
      <c r="K529" s="261" t="s">
        <v>90</v>
      </c>
    </row>
    <row r="530" spans="1:248" s="479" customFormat="1" ht="15" customHeight="1" x14ac:dyDescent="0.2">
      <c r="B530" s="584">
        <f>B529+1</f>
        <v>7</v>
      </c>
      <c r="C530" s="268" t="s">
        <v>1011</v>
      </c>
      <c r="D530" s="794"/>
      <c r="E530" s="795"/>
      <c r="F530" s="269"/>
      <c r="G530" s="589" t="s">
        <v>88</v>
      </c>
      <c r="H530" s="516">
        <v>0.5</v>
      </c>
      <c r="I530" s="589" t="s">
        <v>91</v>
      </c>
      <c r="J530" s="270">
        <f t="shared" si="30"/>
        <v>0</v>
      </c>
      <c r="K530" s="261" t="s">
        <v>111</v>
      </c>
    </row>
    <row r="531" spans="1:248" s="479" customFormat="1" ht="15" customHeight="1" x14ac:dyDescent="0.2">
      <c r="B531" s="584">
        <f t="shared" ref="B531:B532" si="31">B530+1</f>
        <v>8</v>
      </c>
      <c r="C531" s="268" t="s">
        <v>1192</v>
      </c>
      <c r="D531" s="794"/>
      <c r="E531" s="795"/>
      <c r="F531" s="269"/>
      <c r="G531" s="589" t="s">
        <v>88</v>
      </c>
      <c r="H531" s="652">
        <v>0.5</v>
      </c>
      <c r="I531" s="589" t="s">
        <v>91</v>
      </c>
      <c r="J531" s="270">
        <f t="shared" si="30"/>
        <v>0</v>
      </c>
      <c r="K531" s="261" t="s">
        <v>110</v>
      </c>
    </row>
    <row r="532" spans="1:248" s="479" customFormat="1" ht="15" customHeight="1" thickBot="1" x14ac:dyDescent="0.25">
      <c r="B532" s="584">
        <f t="shared" si="31"/>
        <v>9</v>
      </c>
      <c r="C532" s="268" t="s">
        <v>1335</v>
      </c>
      <c r="D532" s="794"/>
      <c r="E532" s="795"/>
      <c r="F532" s="269"/>
      <c r="G532" s="589" t="s">
        <v>88</v>
      </c>
      <c r="H532" s="688">
        <v>0.5</v>
      </c>
      <c r="I532" s="589" t="s">
        <v>91</v>
      </c>
      <c r="J532" s="270">
        <f t="shared" si="30"/>
        <v>0</v>
      </c>
      <c r="K532" s="261" t="s">
        <v>109</v>
      </c>
    </row>
    <row r="533" spans="1:248" ht="14" x14ac:dyDescent="0.2">
      <c r="A533" s="479"/>
      <c r="B533" s="12"/>
      <c r="C533" s="13"/>
      <c r="D533" s="12"/>
      <c r="E533" s="12"/>
      <c r="F533" s="67"/>
      <c r="G533" s="598"/>
      <c r="H533" s="800" t="s">
        <v>513</v>
      </c>
      <c r="I533" s="801"/>
      <c r="J533" s="63"/>
    </row>
    <row r="534" spans="1:248" s="479" customFormat="1" ht="15" customHeight="1" thickBot="1" x14ac:dyDescent="0.25">
      <c r="B534" s="261"/>
      <c r="C534" s="261"/>
      <c r="D534" s="261"/>
      <c r="E534" s="261"/>
      <c r="F534" s="10"/>
      <c r="G534" s="261"/>
      <c r="H534" s="802" t="s">
        <v>89</v>
      </c>
      <c r="I534" s="803"/>
      <c r="J534" s="8">
        <f>SUM(J524:J532)</f>
        <v>0</v>
      </c>
      <c r="K534" s="261" t="s">
        <v>865</v>
      </c>
      <c r="L534" s="479" t="s">
        <v>88</v>
      </c>
    </row>
    <row r="535" spans="1:248" ht="18.75" customHeight="1" x14ac:dyDescent="0.2">
      <c r="A535" s="479"/>
      <c r="B535" s="479"/>
      <c r="C535" s="479"/>
      <c r="D535" s="479"/>
      <c r="E535" s="479"/>
      <c r="F535" s="65"/>
      <c r="G535" s="479"/>
      <c r="H535" s="66"/>
      <c r="I535" s="479"/>
      <c r="J535" s="65"/>
    </row>
    <row r="536" spans="1:248" s="479" customFormat="1" ht="18.75" customHeight="1" x14ac:dyDescent="0.2">
      <c r="A536" s="6">
        <f>A520+1</f>
        <v>40</v>
      </c>
      <c r="B536" s="479" t="s">
        <v>619</v>
      </c>
      <c r="C536" s="478"/>
      <c r="D536" s="478"/>
      <c r="E536" s="478"/>
      <c r="F536" s="60"/>
      <c r="G536" s="478"/>
      <c r="H536" s="61"/>
      <c r="I536" s="478"/>
      <c r="J536" s="60"/>
      <c r="IN536" s="479">
        <v>3</v>
      </c>
    </row>
    <row r="537" spans="1:248" s="479" customFormat="1" ht="9.75" customHeight="1" x14ac:dyDescent="0.2">
      <c r="A537" s="480"/>
      <c r="B537" s="478"/>
      <c r="C537" s="478"/>
      <c r="D537" s="478"/>
      <c r="E537" s="478"/>
      <c r="F537" s="60"/>
      <c r="G537" s="478"/>
      <c r="H537" s="61"/>
      <c r="I537" s="478"/>
      <c r="J537" s="60"/>
      <c r="K537" s="261"/>
    </row>
    <row r="538" spans="1:248" s="479" customFormat="1" ht="14" x14ac:dyDescent="0.2">
      <c r="A538" s="480"/>
      <c r="B538" s="804" t="s">
        <v>235</v>
      </c>
      <c r="C538" s="805"/>
      <c r="D538" s="804" t="s">
        <v>106</v>
      </c>
      <c r="E538" s="805"/>
      <c r="F538" s="289" t="s">
        <v>234</v>
      </c>
      <c r="G538" s="593"/>
      <c r="H538" s="279" t="s">
        <v>104</v>
      </c>
      <c r="I538" s="593"/>
      <c r="J538" s="289" t="s">
        <v>3</v>
      </c>
      <c r="K538" s="261"/>
    </row>
    <row r="539" spans="1:248" ht="14" x14ac:dyDescent="0.2">
      <c r="A539" s="480"/>
      <c r="B539" s="28"/>
      <c r="C539" s="591"/>
      <c r="D539" s="26"/>
      <c r="E539" s="592"/>
      <c r="F539" s="72"/>
      <c r="G539" s="595"/>
      <c r="H539" s="71"/>
      <c r="I539" s="595"/>
      <c r="J539" s="70" t="s">
        <v>103</v>
      </c>
      <c r="K539" s="261"/>
    </row>
    <row r="540" spans="1:248" ht="14" x14ac:dyDescent="0.2">
      <c r="A540" s="479"/>
      <c r="B540" s="585">
        <v>1</v>
      </c>
      <c r="C540" s="266" t="s">
        <v>112</v>
      </c>
      <c r="D540" s="267" t="s">
        <v>620</v>
      </c>
      <c r="E540" s="268"/>
      <c r="F540" s="508"/>
      <c r="G540" s="589" t="s">
        <v>88</v>
      </c>
      <c r="H540" s="516">
        <v>3.6999999999999998E-2</v>
      </c>
      <c r="I540" s="593" t="s">
        <v>91</v>
      </c>
      <c r="J540" s="491">
        <f t="shared" ref="J540:J585" si="32">ROUND(F540*H540,0)</f>
        <v>0</v>
      </c>
      <c r="K540" s="261" t="s">
        <v>188</v>
      </c>
      <c r="L540" s="61"/>
    </row>
    <row r="541" spans="1:248" ht="14" x14ac:dyDescent="0.2">
      <c r="A541" s="479"/>
      <c r="B541" s="586"/>
      <c r="C541" s="68"/>
      <c r="D541" s="517" t="s">
        <v>621</v>
      </c>
      <c r="E541" s="268"/>
      <c r="F541" s="508"/>
      <c r="G541" s="589" t="s">
        <v>88</v>
      </c>
      <c r="H541" s="516">
        <v>5.6000000000000001E-2</v>
      </c>
      <c r="I541" s="593" t="s">
        <v>91</v>
      </c>
      <c r="J541" s="491">
        <f t="shared" si="32"/>
        <v>0</v>
      </c>
      <c r="K541" s="261" t="s">
        <v>187</v>
      </c>
      <c r="L541" s="61"/>
    </row>
    <row r="542" spans="1:248" ht="14" x14ac:dyDescent="0.2">
      <c r="A542" s="479"/>
      <c r="B542" s="585">
        <v>2</v>
      </c>
      <c r="C542" s="266" t="s">
        <v>102</v>
      </c>
      <c r="D542" s="267" t="s">
        <v>620</v>
      </c>
      <c r="E542" s="268"/>
      <c r="F542" s="508"/>
      <c r="G542" s="589" t="s">
        <v>88</v>
      </c>
      <c r="H542" s="516">
        <v>5.3999999999999999E-2</v>
      </c>
      <c r="I542" s="593" t="s">
        <v>91</v>
      </c>
      <c r="J542" s="491">
        <f t="shared" si="32"/>
        <v>0</v>
      </c>
      <c r="K542" s="261" t="s">
        <v>186</v>
      </c>
      <c r="L542" s="61"/>
    </row>
    <row r="543" spans="1:248" ht="14" x14ac:dyDescent="0.2">
      <c r="A543" s="479"/>
      <c r="B543" s="586"/>
      <c r="C543" s="68"/>
      <c r="D543" s="517" t="s">
        <v>621</v>
      </c>
      <c r="E543" s="268"/>
      <c r="F543" s="508"/>
      <c r="G543" s="589" t="s">
        <v>88</v>
      </c>
      <c r="H543" s="516">
        <v>8.1000000000000003E-2</v>
      </c>
      <c r="I543" s="593" t="s">
        <v>91</v>
      </c>
      <c r="J543" s="491">
        <f t="shared" si="32"/>
        <v>0</v>
      </c>
      <c r="K543" s="261" t="s">
        <v>185</v>
      </c>
      <c r="L543" s="61"/>
    </row>
    <row r="544" spans="1:248" ht="14" x14ac:dyDescent="0.2">
      <c r="A544" s="479"/>
      <c r="B544" s="585">
        <v>3</v>
      </c>
      <c r="C544" s="266" t="s">
        <v>100</v>
      </c>
      <c r="D544" s="267" t="s">
        <v>620</v>
      </c>
      <c r="E544" s="268"/>
      <c r="F544" s="508"/>
      <c r="G544" s="589" t="s">
        <v>88</v>
      </c>
      <c r="H544" s="516">
        <v>7.0999999999999994E-2</v>
      </c>
      <c r="I544" s="593" t="s">
        <v>91</v>
      </c>
      <c r="J544" s="491">
        <f t="shared" si="32"/>
        <v>0</v>
      </c>
      <c r="K544" s="261" t="s">
        <v>184</v>
      </c>
      <c r="L544" s="61"/>
    </row>
    <row r="545" spans="1:12" ht="14" x14ac:dyDescent="0.2">
      <c r="A545" s="479"/>
      <c r="B545" s="586"/>
      <c r="C545" s="68"/>
      <c r="D545" s="517" t="s">
        <v>621</v>
      </c>
      <c r="E545" s="268"/>
      <c r="F545" s="508"/>
      <c r="G545" s="589" t="s">
        <v>88</v>
      </c>
      <c r="H545" s="516">
        <v>0.106</v>
      </c>
      <c r="I545" s="593" t="s">
        <v>91</v>
      </c>
      <c r="J545" s="491">
        <f t="shared" si="32"/>
        <v>0</v>
      </c>
      <c r="K545" s="261" t="s">
        <v>158</v>
      </c>
      <c r="L545" s="61"/>
    </row>
    <row r="546" spans="1:12" ht="14" x14ac:dyDescent="0.2">
      <c r="A546" s="479"/>
      <c r="B546" s="585">
        <v>4</v>
      </c>
      <c r="C546" s="266" t="s">
        <v>98</v>
      </c>
      <c r="D546" s="267" t="s">
        <v>620</v>
      </c>
      <c r="E546" s="268"/>
      <c r="F546" s="508"/>
      <c r="G546" s="589" t="s">
        <v>88</v>
      </c>
      <c r="H546" s="516">
        <v>0.107</v>
      </c>
      <c r="I546" s="593" t="s">
        <v>91</v>
      </c>
      <c r="J546" s="491">
        <f t="shared" si="32"/>
        <v>0</v>
      </c>
      <c r="K546" s="261" t="s">
        <v>157</v>
      </c>
      <c r="L546" s="61"/>
    </row>
    <row r="547" spans="1:12" ht="14" x14ac:dyDescent="0.2">
      <c r="A547" s="479"/>
      <c r="B547" s="586"/>
      <c r="C547" s="68"/>
      <c r="D547" s="517" t="s">
        <v>621</v>
      </c>
      <c r="E547" s="268"/>
      <c r="F547" s="508"/>
      <c r="G547" s="589" t="s">
        <v>88</v>
      </c>
      <c r="H547" s="516">
        <v>0.16</v>
      </c>
      <c r="I547" s="593" t="s">
        <v>91</v>
      </c>
      <c r="J547" s="491">
        <f t="shared" si="32"/>
        <v>0</v>
      </c>
      <c r="K547" s="261" t="s">
        <v>156</v>
      </c>
      <c r="L547" s="61"/>
    </row>
    <row r="548" spans="1:12" ht="14" x14ac:dyDescent="0.2">
      <c r="A548" s="479"/>
      <c r="B548" s="585">
        <v>5</v>
      </c>
      <c r="C548" s="266" t="s">
        <v>96</v>
      </c>
      <c r="D548" s="267" t="s">
        <v>620</v>
      </c>
      <c r="E548" s="268"/>
      <c r="F548" s="508"/>
      <c r="G548" s="589" t="s">
        <v>88</v>
      </c>
      <c r="H548" s="516">
        <v>0.127</v>
      </c>
      <c r="I548" s="593" t="s">
        <v>91</v>
      </c>
      <c r="J548" s="491">
        <f t="shared" si="32"/>
        <v>0</v>
      </c>
      <c r="K548" s="261" t="s">
        <v>155</v>
      </c>
      <c r="L548" s="61"/>
    </row>
    <row r="549" spans="1:12" ht="14" x14ac:dyDescent="0.2">
      <c r="A549" s="479"/>
      <c r="B549" s="586"/>
      <c r="C549" s="68"/>
      <c r="D549" s="517" t="s">
        <v>621</v>
      </c>
      <c r="E549" s="268"/>
      <c r="F549" s="508"/>
      <c r="G549" s="589" t="s">
        <v>88</v>
      </c>
      <c r="H549" s="652">
        <v>0.19</v>
      </c>
      <c r="I549" s="589" t="s">
        <v>91</v>
      </c>
      <c r="J549" s="512">
        <f t="shared" si="32"/>
        <v>0</v>
      </c>
      <c r="K549" s="261" t="s">
        <v>183</v>
      </c>
      <c r="L549" s="61"/>
    </row>
    <row r="550" spans="1:12" ht="14" x14ac:dyDescent="0.2">
      <c r="A550" s="479"/>
      <c r="B550" s="585">
        <v>6</v>
      </c>
      <c r="C550" s="266" t="s">
        <v>94</v>
      </c>
      <c r="D550" s="267" t="s">
        <v>620</v>
      </c>
      <c r="E550" s="268"/>
      <c r="F550" s="508"/>
      <c r="G550" s="589" t="s">
        <v>88</v>
      </c>
      <c r="H550" s="516">
        <v>0.14599999999999999</v>
      </c>
      <c r="I550" s="593" t="s">
        <v>91</v>
      </c>
      <c r="J550" s="491">
        <f t="shared" si="32"/>
        <v>0</v>
      </c>
      <c r="K550" s="261" t="s">
        <v>162</v>
      </c>
      <c r="L550" s="61"/>
    </row>
    <row r="551" spans="1:12" ht="14" x14ac:dyDescent="0.2">
      <c r="A551" s="479"/>
      <c r="B551" s="586"/>
      <c r="C551" s="68"/>
      <c r="D551" s="517" t="s">
        <v>621</v>
      </c>
      <c r="E551" s="268"/>
      <c r="F551" s="508"/>
      <c r="G551" s="589" t="s">
        <v>88</v>
      </c>
      <c r="H551" s="652">
        <v>0.219</v>
      </c>
      <c r="I551" s="589" t="s">
        <v>91</v>
      </c>
      <c r="J551" s="512">
        <f t="shared" si="32"/>
        <v>0</v>
      </c>
      <c r="K551" s="261" t="s">
        <v>182</v>
      </c>
      <c r="L551" s="61"/>
    </row>
    <row r="552" spans="1:12" ht="14" x14ac:dyDescent="0.2">
      <c r="A552" s="479"/>
      <c r="B552" s="585">
        <v>7</v>
      </c>
      <c r="C552" s="266" t="s">
        <v>92</v>
      </c>
      <c r="D552" s="267" t="s">
        <v>620</v>
      </c>
      <c r="E552" s="268"/>
      <c r="F552" s="508"/>
      <c r="G552" s="589" t="s">
        <v>88</v>
      </c>
      <c r="H552" s="516">
        <v>0.16</v>
      </c>
      <c r="I552" s="593" t="s">
        <v>91</v>
      </c>
      <c r="J552" s="491">
        <f t="shared" si="32"/>
        <v>0</v>
      </c>
      <c r="K552" s="261" t="s">
        <v>181</v>
      </c>
      <c r="L552" s="61"/>
    </row>
    <row r="553" spans="1:12" ht="14" x14ac:dyDescent="0.2">
      <c r="A553" s="479"/>
      <c r="B553" s="586"/>
      <c r="C553" s="68"/>
      <c r="D553" s="517" t="s">
        <v>621</v>
      </c>
      <c r="E553" s="268"/>
      <c r="F553" s="508"/>
      <c r="G553" s="589" t="s">
        <v>88</v>
      </c>
      <c r="H553" s="652">
        <v>0.24</v>
      </c>
      <c r="I553" s="589" t="s">
        <v>91</v>
      </c>
      <c r="J553" s="512">
        <f t="shared" si="32"/>
        <v>0</v>
      </c>
      <c r="K553" s="261" t="s">
        <v>180</v>
      </c>
      <c r="L553" s="61"/>
    </row>
    <row r="554" spans="1:12" ht="14" x14ac:dyDescent="0.2">
      <c r="A554" s="479"/>
      <c r="B554" s="585">
        <v>8</v>
      </c>
      <c r="C554" s="266" t="s">
        <v>465</v>
      </c>
      <c r="D554" s="267" t="s">
        <v>620</v>
      </c>
      <c r="E554" s="268"/>
      <c r="F554" s="508"/>
      <c r="G554" s="589" t="s">
        <v>88</v>
      </c>
      <c r="H554" s="516">
        <v>0.17899999999999999</v>
      </c>
      <c r="I554" s="593" t="s">
        <v>91</v>
      </c>
      <c r="J554" s="491">
        <f t="shared" si="32"/>
        <v>0</v>
      </c>
      <c r="K554" s="261" t="s">
        <v>179</v>
      </c>
      <c r="L554" s="61"/>
    </row>
    <row r="555" spans="1:12" ht="14" x14ac:dyDescent="0.2">
      <c r="A555" s="479"/>
      <c r="B555" s="586"/>
      <c r="C555" s="68"/>
      <c r="D555" s="517" t="s">
        <v>621</v>
      </c>
      <c r="E555" s="268"/>
      <c r="F555" s="508"/>
      <c r="G555" s="589" t="s">
        <v>88</v>
      </c>
      <c r="H555" s="652">
        <v>0.26900000000000002</v>
      </c>
      <c r="I555" s="589" t="s">
        <v>91</v>
      </c>
      <c r="J555" s="512">
        <f t="shared" si="32"/>
        <v>0</v>
      </c>
      <c r="K555" s="261" t="s">
        <v>178</v>
      </c>
      <c r="L555" s="61"/>
    </row>
    <row r="556" spans="1:12" ht="14" x14ac:dyDescent="0.2">
      <c r="A556" s="479"/>
      <c r="B556" s="585">
        <v>9</v>
      </c>
      <c r="C556" s="266" t="s">
        <v>485</v>
      </c>
      <c r="D556" s="267" t="s">
        <v>620</v>
      </c>
      <c r="E556" s="268"/>
      <c r="F556" s="508"/>
      <c r="G556" s="589" t="s">
        <v>88</v>
      </c>
      <c r="H556" s="516">
        <v>0.19500000000000001</v>
      </c>
      <c r="I556" s="593" t="s">
        <v>91</v>
      </c>
      <c r="J556" s="491">
        <f t="shared" si="32"/>
        <v>0</v>
      </c>
      <c r="K556" s="261" t="s">
        <v>177</v>
      </c>
      <c r="L556" s="61"/>
    </row>
    <row r="557" spans="1:12" ht="14" x14ac:dyDescent="0.2">
      <c r="A557" s="479"/>
      <c r="B557" s="586"/>
      <c r="C557" s="68"/>
      <c r="D557" s="517" t="s">
        <v>621</v>
      </c>
      <c r="E557" s="268"/>
      <c r="F557" s="508"/>
      <c r="G557" s="589" t="s">
        <v>88</v>
      </c>
      <c r="H557" s="652">
        <v>0.29199999999999998</v>
      </c>
      <c r="I557" s="589" t="s">
        <v>91</v>
      </c>
      <c r="J557" s="512">
        <f t="shared" si="32"/>
        <v>0</v>
      </c>
      <c r="K557" s="261" t="s">
        <v>176</v>
      </c>
      <c r="L557" s="61"/>
    </row>
    <row r="558" spans="1:12" ht="14" x14ac:dyDescent="0.2">
      <c r="A558" s="479"/>
      <c r="B558" s="585">
        <v>10</v>
      </c>
      <c r="C558" s="266" t="s">
        <v>525</v>
      </c>
      <c r="D558" s="267" t="s">
        <v>620</v>
      </c>
      <c r="E558" s="268"/>
      <c r="F558" s="508"/>
      <c r="G558" s="589" t="s">
        <v>88</v>
      </c>
      <c r="H558" s="516">
        <v>0.21099999999999999</v>
      </c>
      <c r="I558" s="593" t="s">
        <v>91</v>
      </c>
      <c r="J558" s="491">
        <f t="shared" si="32"/>
        <v>0</v>
      </c>
      <c r="K558" s="261" t="s">
        <v>175</v>
      </c>
      <c r="L558" s="61"/>
    </row>
    <row r="559" spans="1:12" ht="14" x14ac:dyDescent="0.2">
      <c r="A559" s="479"/>
      <c r="B559" s="586"/>
      <c r="C559" s="68"/>
      <c r="D559" s="517" t="s">
        <v>621</v>
      </c>
      <c r="E559" s="268"/>
      <c r="F559" s="508"/>
      <c r="G559" s="589" t="s">
        <v>88</v>
      </c>
      <c r="H559" s="652">
        <v>0.317</v>
      </c>
      <c r="I559" s="589" t="s">
        <v>91</v>
      </c>
      <c r="J559" s="512">
        <f t="shared" si="32"/>
        <v>0</v>
      </c>
      <c r="K559" s="261" t="s">
        <v>174</v>
      </c>
      <c r="L559" s="61"/>
    </row>
    <row r="560" spans="1:12" ht="14" x14ac:dyDescent="0.2">
      <c r="A560" s="479"/>
      <c r="B560" s="585">
        <v>11</v>
      </c>
      <c r="C560" s="266" t="s">
        <v>565</v>
      </c>
      <c r="D560" s="267" t="s">
        <v>620</v>
      </c>
      <c r="E560" s="268"/>
      <c r="F560" s="508"/>
      <c r="G560" s="589" t="s">
        <v>88</v>
      </c>
      <c r="H560" s="516">
        <v>0.22800000000000001</v>
      </c>
      <c r="I560" s="593" t="s">
        <v>91</v>
      </c>
      <c r="J560" s="491">
        <f t="shared" si="32"/>
        <v>0</v>
      </c>
      <c r="K560" s="261" t="s">
        <v>173</v>
      </c>
      <c r="L560" s="61"/>
    </row>
    <row r="561" spans="1:12" ht="14" x14ac:dyDescent="0.2">
      <c r="A561" s="479"/>
      <c r="B561" s="586"/>
      <c r="C561" s="68"/>
      <c r="D561" s="517" t="s">
        <v>621</v>
      </c>
      <c r="E561" s="268"/>
      <c r="F561" s="508"/>
      <c r="G561" s="589" t="s">
        <v>88</v>
      </c>
      <c r="H561" s="652">
        <v>0.34100000000000003</v>
      </c>
      <c r="I561" s="589" t="s">
        <v>91</v>
      </c>
      <c r="J561" s="512">
        <f t="shared" si="32"/>
        <v>0</v>
      </c>
      <c r="K561" s="261" t="s">
        <v>172</v>
      </c>
      <c r="L561" s="61"/>
    </row>
    <row r="562" spans="1:12" ht="14" x14ac:dyDescent="0.2">
      <c r="A562" s="479"/>
      <c r="B562" s="585">
        <v>12</v>
      </c>
      <c r="C562" s="266" t="s">
        <v>603</v>
      </c>
      <c r="D562" s="267" t="s">
        <v>620</v>
      </c>
      <c r="E562" s="268"/>
      <c r="F562" s="508"/>
      <c r="G562" s="589" t="s">
        <v>88</v>
      </c>
      <c r="H562" s="516">
        <v>0.24399999999999999</v>
      </c>
      <c r="I562" s="593" t="s">
        <v>91</v>
      </c>
      <c r="J562" s="491">
        <f t="shared" si="32"/>
        <v>0</v>
      </c>
      <c r="K562" s="261" t="s">
        <v>171</v>
      </c>
      <c r="L562" s="61"/>
    </row>
    <row r="563" spans="1:12" ht="14" x14ac:dyDescent="0.2">
      <c r="A563" s="479"/>
      <c r="B563" s="590"/>
      <c r="C563" s="76"/>
      <c r="D563" s="517" t="s">
        <v>621</v>
      </c>
      <c r="E563" s="268"/>
      <c r="F563" s="508"/>
      <c r="G563" s="589" t="s">
        <v>88</v>
      </c>
      <c r="H563" s="652">
        <v>0.36599999999999999</v>
      </c>
      <c r="I563" s="589" t="s">
        <v>91</v>
      </c>
      <c r="J563" s="512">
        <f t="shared" si="32"/>
        <v>0</v>
      </c>
      <c r="K563" s="261" t="s">
        <v>714</v>
      </c>
      <c r="L563" s="61"/>
    </row>
    <row r="564" spans="1:12" ht="14" x14ac:dyDescent="0.2">
      <c r="A564" s="479"/>
      <c r="B564" s="586"/>
      <c r="C564" s="68"/>
      <c r="D564" s="267" t="s">
        <v>622</v>
      </c>
      <c r="E564" s="268"/>
      <c r="F564" s="508"/>
      <c r="G564" s="589" t="s">
        <v>88</v>
      </c>
      <c r="H564" s="652">
        <v>0.24399999999999999</v>
      </c>
      <c r="I564" s="589" t="s">
        <v>91</v>
      </c>
      <c r="J564" s="512">
        <f t="shared" si="32"/>
        <v>0</v>
      </c>
      <c r="K564" s="261" t="s">
        <v>715</v>
      </c>
      <c r="L564" s="61"/>
    </row>
    <row r="565" spans="1:12" ht="14" x14ac:dyDescent="0.2">
      <c r="A565" s="479"/>
      <c r="B565" s="585">
        <v>13</v>
      </c>
      <c r="C565" s="266" t="s">
        <v>634</v>
      </c>
      <c r="D565" s="267" t="s">
        <v>620</v>
      </c>
      <c r="E565" s="268"/>
      <c r="F565" s="508"/>
      <c r="G565" s="589" t="s">
        <v>88</v>
      </c>
      <c r="H565" s="516">
        <v>0.26</v>
      </c>
      <c r="I565" s="593" t="s">
        <v>91</v>
      </c>
      <c r="J565" s="491">
        <f t="shared" si="32"/>
        <v>0</v>
      </c>
      <c r="K565" s="261" t="s">
        <v>716</v>
      </c>
      <c r="L565" s="61"/>
    </row>
    <row r="566" spans="1:12" ht="14" x14ac:dyDescent="0.2">
      <c r="A566" s="479"/>
      <c r="B566" s="590"/>
      <c r="C566" s="76"/>
      <c r="D566" s="517" t="s">
        <v>621</v>
      </c>
      <c r="E566" s="268"/>
      <c r="F566" s="508"/>
      <c r="G566" s="589" t="s">
        <v>88</v>
      </c>
      <c r="H566" s="652">
        <v>0.39</v>
      </c>
      <c r="I566" s="589" t="s">
        <v>91</v>
      </c>
      <c r="J566" s="512">
        <f t="shared" si="32"/>
        <v>0</v>
      </c>
      <c r="K566" s="261" t="s">
        <v>717</v>
      </c>
      <c r="L566" s="61"/>
    </row>
    <row r="567" spans="1:12" ht="14" x14ac:dyDescent="0.2">
      <c r="A567" s="479"/>
      <c r="B567" s="586"/>
      <c r="C567" s="68"/>
      <c r="D567" s="267" t="s">
        <v>622</v>
      </c>
      <c r="E567" s="268"/>
      <c r="F567" s="508"/>
      <c r="G567" s="589" t="s">
        <v>88</v>
      </c>
      <c r="H567" s="652">
        <v>0.26</v>
      </c>
      <c r="I567" s="589" t="s">
        <v>91</v>
      </c>
      <c r="J567" s="512">
        <f t="shared" si="32"/>
        <v>0</v>
      </c>
      <c r="K567" s="261" t="s">
        <v>718</v>
      </c>
      <c r="L567" s="61"/>
    </row>
    <row r="568" spans="1:12" ht="14" x14ac:dyDescent="0.2">
      <c r="A568" s="479"/>
      <c r="B568" s="585">
        <v>14</v>
      </c>
      <c r="C568" s="266" t="s">
        <v>669</v>
      </c>
      <c r="D568" s="267" t="s">
        <v>620</v>
      </c>
      <c r="E568" s="268"/>
      <c r="F568" s="508"/>
      <c r="G568" s="589" t="s">
        <v>88</v>
      </c>
      <c r="H568" s="516">
        <v>0.27600000000000002</v>
      </c>
      <c r="I568" s="593" t="s">
        <v>91</v>
      </c>
      <c r="J568" s="491">
        <f t="shared" si="32"/>
        <v>0</v>
      </c>
      <c r="K568" s="261" t="s">
        <v>719</v>
      </c>
      <c r="L568" s="61"/>
    </row>
    <row r="569" spans="1:12" ht="14" x14ac:dyDescent="0.2">
      <c r="A569" s="479"/>
      <c r="B569" s="590"/>
      <c r="C569" s="76"/>
      <c r="D569" s="517" t="s">
        <v>621</v>
      </c>
      <c r="E569" s="268"/>
      <c r="F569" s="508"/>
      <c r="G569" s="589" t="s">
        <v>88</v>
      </c>
      <c r="H569" s="652">
        <v>0.41399999999999998</v>
      </c>
      <c r="I569" s="589" t="s">
        <v>91</v>
      </c>
      <c r="J569" s="512">
        <f t="shared" si="32"/>
        <v>0</v>
      </c>
      <c r="K569" s="261" t="s">
        <v>720</v>
      </c>
      <c r="L569" s="61"/>
    </row>
    <row r="570" spans="1:12" ht="14" x14ac:dyDescent="0.2">
      <c r="A570" s="479"/>
      <c r="B570" s="586"/>
      <c r="C570" s="68"/>
      <c r="D570" s="267" t="s">
        <v>622</v>
      </c>
      <c r="E570" s="268"/>
      <c r="F570" s="508"/>
      <c r="G570" s="589" t="s">
        <v>88</v>
      </c>
      <c r="H570" s="652">
        <v>0.27600000000000002</v>
      </c>
      <c r="I570" s="589" t="s">
        <v>91</v>
      </c>
      <c r="J570" s="512">
        <f t="shared" si="32"/>
        <v>0</v>
      </c>
      <c r="K570" s="261" t="s">
        <v>713</v>
      </c>
      <c r="L570" s="61"/>
    </row>
    <row r="571" spans="1:12" ht="14" x14ac:dyDescent="0.2">
      <c r="A571" s="479"/>
      <c r="B571" s="585">
        <v>15</v>
      </c>
      <c r="C571" s="266" t="s">
        <v>702</v>
      </c>
      <c r="D571" s="267" t="s">
        <v>620</v>
      </c>
      <c r="E571" s="268"/>
      <c r="F571" s="508"/>
      <c r="G571" s="589" t="s">
        <v>88</v>
      </c>
      <c r="H571" s="516">
        <v>0.28799999999999998</v>
      </c>
      <c r="I571" s="593" t="s">
        <v>91</v>
      </c>
      <c r="J571" s="491">
        <f t="shared" si="32"/>
        <v>0</v>
      </c>
      <c r="K571" s="261" t="s">
        <v>721</v>
      </c>
      <c r="L571" s="61"/>
    </row>
    <row r="572" spans="1:12" ht="14" x14ac:dyDescent="0.2">
      <c r="A572" s="479"/>
      <c r="B572" s="590"/>
      <c r="C572" s="76"/>
      <c r="D572" s="517" t="s">
        <v>621</v>
      </c>
      <c r="E572" s="268"/>
      <c r="F572" s="508"/>
      <c r="G572" s="589" t="s">
        <v>88</v>
      </c>
      <c r="H572" s="652">
        <v>0.432</v>
      </c>
      <c r="I572" s="589" t="s">
        <v>91</v>
      </c>
      <c r="J572" s="512">
        <f t="shared" si="32"/>
        <v>0</v>
      </c>
      <c r="K572" s="261" t="s">
        <v>722</v>
      </c>
      <c r="L572" s="61"/>
    </row>
    <row r="573" spans="1:12" ht="14" x14ac:dyDescent="0.2">
      <c r="A573" s="479"/>
      <c r="B573" s="586"/>
      <c r="C573" s="68"/>
      <c r="D573" s="267" t="s">
        <v>622</v>
      </c>
      <c r="E573" s="268"/>
      <c r="F573" s="508"/>
      <c r="G573" s="589" t="s">
        <v>88</v>
      </c>
      <c r="H573" s="652">
        <v>0.28799999999999998</v>
      </c>
      <c r="I573" s="589" t="s">
        <v>91</v>
      </c>
      <c r="J573" s="512">
        <f t="shared" si="32"/>
        <v>0</v>
      </c>
      <c r="K573" s="261" t="s">
        <v>723</v>
      </c>
      <c r="L573" s="61"/>
    </row>
    <row r="574" spans="1:12" ht="14" x14ac:dyDescent="0.2">
      <c r="A574" s="479"/>
      <c r="B574" s="585">
        <v>16</v>
      </c>
      <c r="C574" s="266" t="s">
        <v>708</v>
      </c>
      <c r="D574" s="267" t="s">
        <v>620</v>
      </c>
      <c r="E574" s="268"/>
      <c r="F574" s="508"/>
      <c r="G574" s="589" t="s">
        <v>88</v>
      </c>
      <c r="H574" s="516">
        <v>0.3</v>
      </c>
      <c r="I574" s="593" t="s">
        <v>91</v>
      </c>
      <c r="J574" s="491">
        <f t="shared" si="32"/>
        <v>0</v>
      </c>
      <c r="K574" s="261" t="s">
        <v>860</v>
      </c>
      <c r="L574" s="61"/>
    </row>
    <row r="575" spans="1:12" ht="14" x14ac:dyDescent="0.2">
      <c r="A575" s="479"/>
      <c r="B575" s="590"/>
      <c r="C575" s="76"/>
      <c r="D575" s="517" t="s">
        <v>621</v>
      </c>
      <c r="E575" s="268"/>
      <c r="F575" s="508"/>
      <c r="G575" s="589" t="s">
        <v>88</v>
      </c>
      <c r="H575" s="652">
        <v>0.45</v>
      </c>
      <c r="I575" s="589" t="s">
        <v>91</v>
      </c>
      <c r="J575" s="512">
        <f t="shared" si="32"/>
        <v>0</v>
      </c>
      <c r="K575" s="261" t="s">
        <v>861</v>
      </c>
      <c r="L575" s="61"/>
    </row>
    <row r="576" spans="1:12" ht="14" x14ac:dyDescent="0.2">
      <c r="A576" s="479"/>
      <c r="B576" s="586"/>
      <c r="C576" s="68"/>
      <c r="D576" s="267" t="s">
        <v>622</v>
      </c>
      <c r="E576" s="268"/>
      <c r="F576" s="508"/>
      <c r="G576" s="589" t="s">
        <v>88</v>
      </c>
      <c r="H576" s="652">
        <v>0.3</v>
      </c>
      <c r="I576" s="589" t="s">
        <v>91</v>
      </c>
      <c r="J576" s="512">
        <f t="shared" si="32"/>
        <v>0</v>
      </c>
      <c r="K576" s="261" t="s">
        <v>862</v>
      </c>
      <c r="L576" s="61"/>
    </row>
    <row r="577" spans="1:12" ht="14" x14ac:dyDescent="0.2">
      <c r="A577" s="479"/>
      <c r="B577" s="585">
        <v>17</v>
      </c>
      <c r="C577" s="266" t="s">
        <v>1011</v>
      </c>
      <c r="D577" s="267" t="s">
        <v>620</v>
      </c>
      <c r="E577" s="268"/>
      <c r="F577" s="508"/>
      <c r="G577" s="589" t="s">
        <v>88</v>
      </c>
      <c r="H577" s="516">
        <v>0.3</v>
      </c>
      <c r="I577" s="593" t="s">
        <v>91</v>
      </c>
      <c r="J577" s="491">
        <f t="shared" si="32"/>
        <v>0</v>
      </c>
      <c r="K577" s="261" t="s">
        <v>1110</v>
      </c>
      <c r="L577" s="61"/>
    </row>
    <row r="578" spans="1:12" ht="14" x14ac:dyDescent="0.2">
      <c r="A578" s="479"/>
      <c r="B578" s="590"/>
      <c r="C578" s="76"/>
      <c r="D578" s="517" t="s">
        <v>621</v>
      </c>
      <c r="E578" s="268"/>
      <c r="F578" s="508"/>
      <c r="G578" s="589" t="s">
        <v>88</v>
      </c>
      <c r="H578" s="652">
        <v>0.45</v>
      </c>
      <c r="I578" s="589" t="s">
        <v>91</v>
      </c>
      <c r="J578" s="512">
        <f t="shared" si="32"/>
        <v>0</v>
      </c>
      <c r="K578" s="261" t="s">
        <v>1111</v>
      </c>
      <c r="L578" s="61"/>
    </row>
    <row r="579" spans="1:12" ht="14" x14ac:dyDescent="0.2">
      <c r="A579" s="479"/>
      <c r="B579" s="586"/>
      <c r="C579" s="68"/>
      <c r="D579" s="267" t="s">
        <v>622</v>
      </c>
      <c r="E579" s="268"/>
      <c r="F579" s="508"/>
      <c r="G579" s="589" t="s">
        <v>88</v>
      </c>
      <c r="H579" s="652">
        <v>0.3</v>
      </c>
      <c r="I579" s="589" t="s">
        <v>91</v>
      </c>
      <c r="J579" s="512">
        <f t="shared" si="32"/>
        <v>0</v>
      </c>
      <c r="K579" s="261" t="s">
        <v>1112</v>
      </c>
      <c r="L579" s="61"/>
    </row>
    <row r="580" spans="1:12" ht="14" x14ac:dyDescent="0.2">
      <c r="A580" s="479"/>
      <c r="B580" s="585">
        <v>18</v>
      </c>
      <c r="C580" s="266" t="s">
        <v>1192</v>
      </c>
      <c r="D580" s="267" t="s">
        <v>620</v>
      </c>
      <c r="E580" s="268"/>
      <c r="F580" s="508"/>
      <c r="G580" s="589" t="s">
        <v>88</v>
      </c>
      <c r="H580" s="516">
        <v>0.3</v>
      </c>
      <c r="I580" s="593" t="s">
        <v>91</v>
      </c>
      <c r="J580" s="491">
        <f t="shared" si="32"/>
        <v>0</v>
      </c>
      <c r="K580" s="261" t="s">
        <v>1201</v>
      </c>
      <c r="L580" s="61"/>
    </row>
    <row r="581" spans="1:12" ht="14" x14ac:dyDescent="0.2">
      <c r="A581" s="479"/>
      <c r="B581" s="590"/>
      <c r="C581" s="76"/>
      <c r="D581" s="517" t="s">
        <v>621</v>
      </c>
      <c r="E581" s="268"/>
      <c r="F581" s="508"/>
      <c r="G581" s="589" t="s">
        <v>88</v>
      </c>
      <c r="H581" s="652">
        <v>0.45</v>
      </c>
      <c r="I581" s="589" t="s">
        <v>91</v>
      </c>
      <c r="J581" s="512">
        <f t="shared" si="32"/>
        <v>0</v>
      </c>
      <c r="K581" s="261" t="s">
        <v>1202</v>
      </c>
      <c r="L581" s="61"/>
    </row>
    <row r="582" spans="1:12" ht="14" x14ac:dyDescent="0.2">
      <c r="A582" s="479"/>
      <c r="B582" s="586"/>
      <c r="C582" s="68"/>
      <c r="D582" s="267" t="s">
        <v>622</v>
      </c>
      <c r="E582" s="268"/>
      <c r="F582" s="508"/>
      <c r="G582" s="589" t="s">
        <v>88</v>
      </c>
      <c r="H582" s="652">
        <v>0.3</v>
      </c>
      <c r="I582" s="589" t="s">
        <v>91</v>
      </c>
      <c r="J582" s="512">
        <f t="shared" si="32"/>
        <v>0</v>
      </c>
      <c r="K582" s="261" t="s">
        <v>1203</v>
      </c>
      <c r="L582" s="61"/>
    </row>
    <row r="583" spans="1:12" ht="14" x14ac:dyDescent="0.2">
      <c r="A583" s="479"/>
      <c r="B583" s="585">
        <v>19</v>
      </c>
      <c r="C583" s="266" t="s">
        <v>1335</v>
      </c>
      <c r="D583" s="267" t="s">
        <v>620</v>
      </c>
      <c r="E583" s="268"/>
      <c r="F583" s="508"/>
      <c r="G583" s="589" t="s">
        <v>88</v>
      </c>
      <c r="H583" s="516">
        <v>0.3</v>
      </c>
      <c r="I583" s="593" t="s">
        <v>91</v>
      </c>
      <c r="J583" s="491">
        <f t="shared" si="32"/>
        <v>0</v>
      </c>
      <c r="K583" s="261" t="s">
        <v>1153</v>
      </c>
      <c r="L583" s="61"/>
    </row>
    <row r="584" spans="1:12" ht="14" x14ac:dyDescent="0.2">
      <c r="A584" s="479"/>
      <c r="B584" s="590"/>
      <c r="C584" s="76"/>
      <c r="D584" s="517" t="s">
        <v>621</v>
      </c>
      <c r="E584" s="268"/>
      <c r="F584" s="508"/>
      <c r="G584" s="589" t="s">
        <v>88</v>
      </c>
      <c r="H584" s="652">
        <v>0.45</v>
      </c>
      <c r="I584" s="589" t="s">
        <v>91</v>
      </c>
      <c r="J584" s="512">
        <f t="shared" si="32"/>
        <v>0</v>
      </c>
      <c r="K584" s="261" t="s">
        <v>1154</v>
      </c>
      <c r="L584" s="61"/>
    </row>
    <row r="585" spans="1:12" ht="14.5" thickBot="1" x14ac:dyDescent="0.25">
      <c r="A585" s="479"/>
      <c r="B585" s="586"/>
      <c r="C585" s="68"/>
      <c r="D585" s="267" t="s">
        <v>622</v>
      </c>
      <c r="E585" s="268"/>
      <c r="F585" s="508"/>
      <c r="G585" s="589" t="s">
        <v>88</v>
      </c>
      <c r="H585" s="652">
        <v>0.3</v>
      </c>
      <c r="I585" s="589" t="s">
        <v>91</v>
      </c>
      <c r="J585" s="512">
        <f t="shared" si="32"/>
        <v>0</v>
      </c>
      <c r="K585" s="261" t="s">
        <v>1378</v>
      </c>
      <c r="L585" s="61"/>
    </row>
    <row r="586" spans="1:12" ht="14" x14ac:dyDescent="0.2">
      <c r="A586" s="479"/>
      <c r="B586" s="12"/>
      <c r="C586" s="13"/>
      <c r="D586" s="12"/>
      <c r="E586" s="12"/>
      <c r="F586" s="67"/>
      <c r="G586" s="598"/>
      <c r="H586" s="800" t="s">
        <v>1379</v>
      </c>
      <c r="I586" s="801"/>
      <c r="J586" s="63"/>
    </row>
    <row r="587" spans="1:12" ht="14.5" thickBot="1" x14ac:dyDescent="0.25">
      <c r="A587" s="479"/>
      <c r="B587" s="261"/>
      <c r="C587" s="261"/>
      <c r="D587" s="261"/>
      <c r="E587" s="261"/>
      <c r="F587" s="64"/>
      <c r="G587" s="261"/>
      <c r="H587" s="802" t="s">
        <v>89</v>
      </c>
      <c r="I587" s="803"/>
      <c r="J587" s="62">
        <f>SUM(J540:J585)</f>
        <v>0</v>
      </c>
      <c r="K587" s="261" t="s">
        <v>1116</v>
      </c>
      <c r="L587" s="478" t="s">
        <v>88</v>
      </c>
    </row>
    <row r="588" spans="1:12" ht="14" x14ac:dyDescent="0.2">
      <c r="A588" s="479"/>
      <c r="B588" s="261"/>
      <c r="C588" s="261"/>
      <c r="D588" s="261"/>
      <c r="E588" s="261"/>
      <c r="F588" s="64"/>
      <c r="G588" s="261"/>
      <c r="H588" s="598"/>
      <c r="I588" s="598"/>
      <c r="J588" s="67"/>
      <c r="K588" s="261"/>
    </row>
    <row r="589" spans="1:12" ht="18.75" customHeight="1" x14ac:dyDescent="0.2">
      <c r="A589" s="6">
        <f>A536+1</f>
        <v>41</v>
      </c>
      <c r="B589" s="479" t="s">
        <v>623</v>
      </c>
    </row>
    <row r="590" spans="1:12" ht="9.65" customHeight="1" x14ac:dyDescent="0.2">
      <c r="A590" s="480"/>
    </row>
    <row r="591" spans="1:12" ht="18.75" customHeight="1" x14ac:dyDescent="0.2">
      <c r="A591" s="480"/>
      <c r="B591" s="804" t="s">
        <v>235</v>
      </c>
      <c r="C591" s="805"/>
      <c r="D591" s="804" t="s">
        <v>106</v>
      </c>
      <c r="E591" s="805"/>
      <c r="F591" s="289" t="s">
        <v>234</v>
      </c>
      <c r="G591" s="593"/>
      <c r="H591" s="279" t="s">
        <v>104</v>
      </c>
      <c r="I591" s="593"/>
      <c r="J591" s="289" t="s">
        <v>3</v>
      </c>
      <c r="K591" s="261"/>
    </row>
    <row r="592" spans="1:12" ht="15" customHeight="1" x14ac:dyDescent="0.2">
      <c r="A592" s="480"/>
      <c r="B592" s="28"/>
      <c r="C592" s="591"/>
      <c r="D592" s="26"/>
      <c r="E592" s="592"/>
      <c r="F592" s="72"/>
      <c r="G592" s="595"/>
      <c r="H592" s="71"/>
      <c r="I592" s="595"/>
      <c r="J592" s="70" t="s">
        <v>103</v>
      </c>
      <c r="K592" s="261"/>
    </row>
    <row r="593" spans="1:12" s="479" customFormat="1" ht="15" customHeight="1" x14ac:dyDescent="0.2">
      <c r="B593" s="584">
        <v>1</v>
      </c>
      <c r="C593" s="268" t="s">
        <v>565</v>
      </c>
      <c r="D593" s="794"/>
      <c r="E593" s="795"/>
      <c r="F593" s="508"/>
      <c r="G593" s="589" t="s">
        <v>88</v>
      </c>
      <c r="H593" s="652">
        <v>0.53100000000000003</v>
      </c>
      <c r="I593" s="593" t="s">
        <v>91</v>
      </c>
      <c r="J593" s="491">
        <f>ROUND(F593*H593,0)</f>
        <v>0</v>
      </c>
      <c r="K593" s="261" t="s">
        <v>188</v>
      </c>
    </row>
    <row r="594" spans="1:12" s="479" customFormat="1" ht="15" customHeight="1" x14ac:dyDescent="0.2">
      <c r="B594" s="584">
        <v>2</v>
      </c>
      <c r="C594" s="268" t="s">
        <v>603</v>
      </c>
      <c r="D594" s="794"/>
      <c r="E594" s="795"/>
      <c r="F594" s="508"/>
      <c r="G594" s="589" t="s">
        <v>88</v>
      </c>
      <c r="H594" s="652">
        <v>0.56899999999999995</v>
      </c>
      <c r="I594" s="593" t="s">
        <v>91</v>
      </c>
      <c r="J594" s="491">
        <f>ROUND(F594*H594,0)</f>
        <v>0</v>
      </c>
      <c r="K594" s="261" t="s">
        <v>855</v>
      </c>
    </row>
    <row r="595" spans="1:12" s="479" customFormat="1" ht="15" customHeight="1" x14ac:dyDescent="0.2">
      <c r="B595" s="584">
        <v>3</v>
      </c>
      <c r="C595" s="268" t="s">
        <v>634</v>
      </c>
      <c r="D595" s="794"/>
      <c r="E595" s="795"/>
      <c r="F595" s="508"/>
      <c r="G595" s="589" t="s">
        <v>88</v>
      </c>
      <c r="H595" s="652">
        <v>0.60699999999999998</v>
      </c>
      <c r="I595" s="593" t="s">
        <v>91</v>
      </c>
      <c r="J595" s="491">
        <f>ROUND(F595*H595,0)</f>
        <v>0</v>
      </c>
      <c r="K595" s="261" t="s">
        <v>856</v>
      </c>
    </row>
    <row r="596" spans="1:12" s="479" customFormat="1" ht="15" customHeight="1" x14ac:dyDescent="0.2">
      <c r="B596" s="584">
        <v>4</v>
      </c>
      <c r="C596" s="268" t="s">
        <v>669</v>
      </c>
      <c r="D596" s="794"/>
      <c r="E596" s="795"/>
      <c r="F596" s="508"/>
      <c r="G596" s="589" t="s">
        <v>88</v>
      </c>
      <c r="H596" s="652">
        <v>0.64400000000000002</v>
      </c>
      <c r="I596" s="593" t="s">
        <v>91</v>
      </c>
      <c r="J596" s="491">
        <f>ROUND(F596*H596,0)</f>
        <v>0</v>
      </c>
      <c r="K596" s="261" t="s">
        <v>857</v>
      </c>
    </row>
    <row r="597" spans="1:12" s="479" customFormat="1" ht="15" customHeight="1" x14ac:dyDescent="0.2">
      <c r="B597" s="584">
        <v>5</v>
      </c>
      <c r="C597" s="268" t="s">
        <v>702</v>
      </c>
      <c r="D597" s="794"/>
      <c r="E597" s="795"/>
      <c r="F597" s="508"/>
      <c r="G597" s="589" t="s">
        <v>88</v>
      </c>
      <c r="H597" s="652">
        <v>0.67100000000000004</v>
      </c>
      <c r="I597" s="593" t="s">
        <v>91</v>
      </c>
      <c r="J597" s="491">
        <f>ROUND(F597*H597,0)</f>
        <v>0</v>
      </c>
      <c r="K597" s="261" t="s">
        <v>858</v>
      </c>
    </row>
    <row r="598" spans="1:12" s="479" customFormat="1" ht="15" customHeight="1" x14ac:dyDescent="0.2">
      <c r="B598" s="584">
        <f>B597+1</f>
        <v>6</v>
      </c>
      <c r="C598" s="268" t="s">
        <v>708</v>
      </c>
      <c r="D598" s="794"/>
      <c r="E598" s="795"/>
      <c r="F598" s="269"/>
      <c r="G598" s="589" t="s">
        <v>88</v>
      </c>
      <c r="H598" s="652">
        <v>0.7</v>
      </c>
      <c r="I598" s="589" t="s">
        <v>91</v>
      </c>
      <c r="J598" s="270">
        <f t="shared" ref="J598:J601" si="33">ROUND(F598*H598,0)</f>
        <v>0</v>
      </c>
      <c r="K598" s="261" t="s">
        <v>90</v>
      </c>
    </row>
    <row r="599" spans="1:12" s="479" customFormat="1" ht="15" customHeight="1" x14ac:dyDescent="0.2">
      <c r="B599" s="584">
        <f>B598+1</f>
        <v>7</v>
      </c>
      <c r="C599" s="268" t="s">
        <v>1011</v>
      </c>
      <c r="D599" s="794"/>
      <c r="E599" s="795"/>
      <c r="F599" s="269"/>
      <c r="G599" s="589" t="s">
        <v>88</v>
      </c>
      <c r="H599" s="652">
        <v>0.7</v>
      </c>
      <c r="I599" s="589" t="s">
        <v>91</v>
      </c>
      <c r="J599" s="270">
        <f t="shared" si="33"/>
        <v>0</v>
      </c>
      <c r="K599" s="261" t="s">
        <v>111</v>
      </c>
    </row>
    <row r="600" spans="1:12" s="479" customFormat="1" ht="15" customHeight="1" x14ac:dyDescent="0.2">
      <c r="B600" s="584">
        <f>B599+1</f>
        <v>8</v>
      </c>
      <c r="C600" s="268" t="s">
        <v>1192</v>
      </c>
      <c r="D600" s="794"/>
      <c r="E600" s="795"/>
      <c r="F600" s="269"/>
      <c r="G600" s="589" t="s">
        <v>88</v>
      </c>
      <c r="H600" s="652">
        <v>0.7</v>
      </c>
      <c r="I600" s="589" t="s">
        <v>91</v>
      </c>
      <c r="J600" s="270">
        <f t="shared" si="33"/>
        <v>0</v>
      </c>
      <c r="K600" s="261" t="s">
        <v>110</v>
      </c>
    </row>
    <row r="601" spans="1:12" s="479" customFormat="1" ht="15" customHeight="1" thickBot="1" x14ac:dyDescent="0.25">
      <c r="B601" s="584">
        <f>B600+1</f>
        <v>9</v>
      </c>
      <c r="C601" s="268" t="s">
        <v>1335</v>
      </c>
      <c r="D601" s="794"/>
      <c r="E601" s="795"/>
      <c r="F601" s="269"/>
      <c r="G601" s="589" t="s">
        <v>88</v>
      </c>
      <c r="H601" s="678">
        <v>0.7</v>
      </c>
      <c r="I601" s="589" t="s">
        <v>91</v>
      </c>
      <c r="J601" s="270">
        <f t="shared" si="33"/>
        <v>0</v>
      </c>
      <c r="K601" s="261" t="s">
        <v>109</v>
      </c>
    </row>
    <row r="602" spans="1:12" ht="14" x14ac:dyDescent="0.2">
      <c r="A602" s="479"/>
      <c r="B602" s="12"/>
      <c r="C602" s="13"/>
      <c r="D602" s="12"/>
      <c r="E602" s="12"/>
      <c r="F602" s="67"/>
      <c r="G602" s="598"/>
      <c r="H602" s="800" t="s">
        <v>513</v>
      </c>
      <c r="I602" s="801"/>
      <c r="J602" s="63"/>
    </row>
    <row r="603" spans="1:12" s="479" customFormat="1" ht="15" customHeight="1" thickBot="1" x14ac:dyDescent="0.25">
      <c r="B603" s="261"/>
      <c r="C603" s="261"/>
      <c r="D603" s="261"/>
      <c r="E603" s="261"/>
      <c r="F603" s="10"/>
      <c r="G603" s="261"/>
      <c r="H603" s="802" t="s">
        <v>89</v>
      </c>
      <c r="I603" s="803"/>
      <c r="J603" s="8">
        <f>SUM(J593:J601)</f>
        <v>0</v>
      </c>
      <c r="K603" s="261" t="s">
        <v>1117</v>
      </c>
      <c r="L603" s="479" t="s">
        <v>88</v>
      </c>
    </row>
    <row r="604" spans="1:12" s="479" customFormat="1" ht="15" customHeight="1" x14ac:dyDescent="0.2">
      <c r="B604" s="261"/>
      <c r="C604" s="261"/>
      <c r="D604" s="261"/>
      <c r="E604" s="261"/>
      <c r="F604" s="10"/>
      <c r="G604" s="261"/>
      <c r="H604" s="598"/>
      <c r="I604" s="598"/>
      <c r="J604" s="11"/>
      <c r="K604" s="261"/>
    </row>
    <row r="605" spans="1:12" ht="18.75" customHeight="1" x14ac:dyDescent="0.2">
      <c r="A605" s="6">
        <f>A589+1</f>
        <v>42</v>
      </c>
      <c r="B605" s="479" t="s">
        <v>679</v>
      </c>
    </row>
    <row r="606" spans="1:12" ht="9.65" customHeight="1" x14ac:dyDescent="0.2">
      <c r="A606" s="480"/>
    </row>
    <row r="607" spans="1:12" ht="18.75" customHeight="1" x14ac:dyDescent="0.2">
      <c r="A607" s="480"/>
      <c r="B607" s="804" t="s">
        <v>235</v>
      </c>
      <c r="C607" s="805"/>
      <c r="D607" s="804" t="s">
        <v>106</v>
      </c>
      <c r="E607" s="805"/>
      <c r="F607" s="289" t="s">
        <v>234</v>
      </c>
      <c r="G607" s="593"/>
      <c r="H607" s="279" t="s">
        <v>104</v>
      </c>
      <c r="I607" s="593"/>
      <c r="J607" s="289" t="s">
        <v>3</v>
      </c>
      <c r="K607" s="261"/>
    </row>
    <row r="608" spans="1:12" ht="15" customHeight="1" x14ac:dyDescent="0.2">
      <c r="A608" s="480"/>
      <c r="B608" s="28"/>
      <c r="C608" s="591"/>
      <c r="D608" s="26"/>
      <c r="E608" s="592"/>
      <c r="F608" s="72"/>
      <c r="G608" s="595"/>
      <c r="H608" s="1233"/>
      <c r="I608" s="595"/>
      <c r="J608" s="70" t="s">
        <v>103</v>
      </c>
      <c r="K608" s="261"/>
    </row>
    <row r="609" spans="1:12" s="479" customFormat="1" ht="15" customHeight="1" x14ac:dyDescent="0.2">
      <c r="B609" s="584">
        <v>1</v>
      </c>
      <c r="C609" s="268" t="s">
        <v>634</v>
      </c>
      <c r="D609" s="794"/>
      <c r="E609" s="795"/>
      <c r="F609" s="508"/>
      <c r="G609" s="589" t="s">
        <v>88</v>
      </c>
      <c r="H609" s="1234">
        <v>0.434</v>
      </c>
      <c r="I609" s="593" t="s">
        <v>91</v>
      </c>
      <c r="J609" s="491">
        <f>ROUND(F609*H609,0)</f>
        <v>0</v>
      </c>
      <c r="K609" s="261" t="s">
        <v>188</v>
      </c>
    </row>
    <row r="610" spans="1:12" s="479" customFormat="1" ht="15" customHeight="1" x14ac:dyDescent="0.2">
      <c r="B610" s="584">
        <v>2</v>
      </c>
      <c r="C610" s="268" t="s">
        <v>669</v>
      </c>
      <c r="D610" s="794"/>
      <c r="E610" s="795"/>
      <c r="F610" s="508"/>
      <c r="G610" s="589" t="s">
        <v>88</v>
      </c>
      <c r="H610" s="1234">
        <v>0.46</v>
      </c>
      <c r="I610" s="593" t="s">
        <v>91</v>
      </c>
      <c r="J610" s="491">
        <f>ROUND(F610*H610,0)</f>
        <v>0</v>
      </c>
      <c r="K610" s="261" t="s">
        <v>855</v>
      </c>
    </row>
    <row r="611" spans="1:12" s="479" customFormat="1" ht="15" customHeight="1" x14ac:dyDescent="0.2">
      <c r="B611" s="584">
        <v>3</v>
      </c>
      <c r="C611" s="268" t="s">
        <v>702</v>
      </c>
      <c r="D611" s="794"/>
      <c r="E611" s="795"/>
      <c r="F611" s="508"/>
      <c r="G611" s="589" t="s">
        <v>88</v>
      </c>
      <c r="H611" s="1234">
        <v>0.47899999999999998</v>
      </c>
      <c r="I611" s="593" t="s">
        <v>91</v>
      </c>
      <c r="J611" s="491">
        <f>ROUND(F611*H611,0)</f>
        <v>0</v>
      </c>
      <c r="K611" s="261" t="s">
        <v>856</v>
      </c>
    </row>
    <row r="612" spans="1:12" s="479" customFormat="1" ht="15" customHeight="1" x14ac:dyDescent="0.2">
      <c r="B612" s="584">
        <f>B611+1</f>
        <v>4</v>
      </c>
      <c r="C612" s="268" t="s">
        <v>708</v>
      </c>
      <c r="D612" s="794"/>
      <c r="E612" s="795"/>
      <c r="F612" s="269"/>
      <c r="G612" s="589" t="s">
        <v>88</v>
      </c>
      <c r="H612" s="1234">
        <v>0.5</v>
      </c>
      <c r="I612" s="589" t="s">
        <v>91</v>
      </c>
      <c r="J612" s="270">
        <f t="shared" ref="J612:J615" si="34">ROUND(F612*H612,0)</f>
        <v>0</v>
      </c>
      <c r="K612" s="261" t="s">
        <v>95</v>
      </c>
    </row>
    <row r="613" spans="1:12" s="479" customFormat="1" ht="15" customHeight="1" x14ac:dyDescent="0.2">
      <c r="B613" s="584">
        <f>B612+1</f>
        <v>5</v>
      </c>
      <c r="C613" s="268" t="s">
        <v>1011</v>
      </c>
      <c r="D613" s="794"/>
      <c r="E613" s="795"/>
      <c r="F613" s="269"/>
      <c r="G613" s="589" t="s">
        <v>88</v>
      </c>
      <c r="H613" s="516">
        <v>0.5</v>
      </c>
      <c r="I613" s="589" t="s">
        <v>91</v>
      </c>
      <c r="J613" s="270">
        <f t="shared" si="34"/>
        <v>0</v>
      </c>
      <c r="K613" s="261" t="s">
        <v>93</v>
      </c>
    </row>
    <row r="614" spans="1:12" s="479" customFormat="1" ht="15" customHeight="1" x14ac:dyDescent="0.2">
      <c r="B614" s="584">
        <f t="shared" ref="B614:B615" si="35">B613+1</f>
        <v>6</v>
      </c>
      <c r="C614" s="268" t="s">
        <v>1192</v>
      </c>
      <c r="D614" s="794"/>
      <c r="E614" s="795"/>
      <c r="F614" s="269"/>
      <c r="G614" s="589" t="s">
        <v>88</v>
      </c>
      <c r="H614" s="516">
        <v>0.5</v>
      </c>
      <c r="I614" s="589" t="s">
        <v>91</v>
      </c>
      <c r="J614" s="270">
        <f t="shared" si="34"/>
        <v>0</v>
      </c>
      <c r="K614" s="261" t="s">
        <v>90</v>
      </c>
    </row>
    <row r="615" spans="1:12" s="479" customFormat="1" ht="15" customHeight="1" thickBot="1" x14ac:dyDescent="0.25">
      <c r="B615" s="584">
        <f t="shared" si="35"/>
        <v>7</v>
      </c>
      <c r="C615" s="268" t="s">
        <v>1335</v>
      </c>
      <c r="D615" s="794"/>
      <c r="E615" s="795"/>
      <c r="F615" s="269"/>
      <c r="G615" s="589" t="s">
        <v>88</v>
      </c>
      <c r="H615" s="516">
        <v>0.5</v>
      </c>
      <c r="I615" s="589" t="s">
        <v>91</v>
      </c>
      <c r="J615" s="270">
        <f t="shared" si="34"/>
        <v>0</v>
      </c>
      <c r="K615" s="261" t="s">
        <v>111</v>
      </c>
    </row>
    <row r="616" spans="1:12" ht="14" x14ac:dyDescent="0.2">
      <c r="A616" s="479"/>
      <c r="B616" s="12"/>
      <c r="C616" s="13"/>
      <c r="D616" s="12"/>
      <c r="E616" s="12"/>
      <c r="F616" s="67"/>
      <c r="G616" s="598"/>
      <c r="H616" s="800" t="s">
        <v>1296</v>
      </c>
      <c r="I616" s="801"/>
      <c r="J616" s="63"/>
    </row>
    <row r="617" spans="1:12" s="479" customFormat="1" ht="15" customHeight="1" thickBot="1" x14ac:dyDescent="0.25">
      <c r="B617" s="261"/>
      <c r="C617" s="261"/>
      <c r="D617" s="261"/>
      <c r="E617" s="261"/>
      <c r="F617" s="10"/>
      <c r="G617" s="261"/>
      <c r="H617" s="802" t="s">
        <v>89</v>
      </c>
      <c r="I617" s="803"/>
      <c r="J617" s="8">
        <f>SUM(J609:J615)</f>
        <v>0</v>
      </c>
      <c r="K617" s="261" t="s">
        <v>1501</v>
      </c>
      <c r="L617" s="479" t="s">
        <v>88</v>
      </c>
    </row>
    <row r="618" spans="1:12" ht="18.75" customHeight="1" thickBot="1" x14ac:dyDescent="0.25">
      <c r="A618" s="479"/>
      <c r="B618" s="479"/>
      <c r="C618" s="479"/>
      <c r="D618" s="479"/>
      <c r="E618" s="479"/>
      <c r="F618" s="65"/>
      <c r="G618" s="479"/>
      <c r="H618" s="66"/>
      <c r="I618" s="479"/>
      <c r="J618" s="65"/>
    </row>
    <row r="619" spans="1:12" ht="16.399999999999999" customHeight="1" x14ac:dyDescent="0.2">
      <c r="A619" s="479"/>
      <c r="B619" s="261"/>
      <c r="C619" s="261"/>
      <c r="D619" s="261"/>
      <c r="E619" s="261"/>
      <c r="F619" s="64"/>
      <c r="G619" s="39"/>
      <c r="H619" s="796" t="s">
        <v>1305</v>
      </c>
      <c r="I619" s="797"/>
      <c r="J619" s="63"/>
    </row>
    <row r="620" spans="1:12" ht="16.399999999999999" customHeight="1" thickBot="1" x14ac:dyDescent="0.25">
      <c r="H620" s="798" t="s">
        <v>259</v>
      </c>
      <c r="I620" s="799"/>
      <c r="J620" s="62">
        <f>SUMIF(L7:L617,"*",J7:J617)</f>
        <v>0</v>
      </c>
      <c r="K620" s="478" t="s">
        <v>866</v>
      </c>
    </row>
    <row r="621" spans="1:12" ht="18.75" customHeight="1" thickBot="1" x14ac:dyDescent="0.25">
      <c r="A621" s="479"/>
      <c r="B621" s="479"/>
      <c r="C621" s="479"/>
      <c r="D621" s="479"/>
      <c r="E621" s="479"/>
      <c r="F621" s="65"/>
      <c r="G621" s="479"/>
      <c r="H621" s="66"/>
      <c r="I621" s="479"/>
      <c r="J621" s="65"/>
    </row>
    <row r="622" spans="1:12" ht="16.399999999999999" customHeight="1" x14ac:dyDescent="0.2">
      <c r="A622" s="479"/>
      <c r="B622" s="261"/>
      <c r="C622" s="261"/>
      <c r="D622" s="261"/>
      <c r="E622" s="261"/>
      <c r="F622" s="64"/>
      <c r="G622" s="39"/>
      <c r="H622" s="796" t="s">
        <v>867</v>
      </c>
      <c r="I622" s="797"/>
      <c r="J622" s="63"/>
    </row>
    <row r="623" spans="1:12" ht="16.399999999999999" customHeight="1" thickBot="1" x14ac:dyDescent="0.25">
      <c r="H623" s="798" t="s">
        <v>258</v>
      </c>
      <c r="I623" s="799"/>
      <c r="J623" s="62">
        <f>'●地域振興費・その１ '!J178+'●地域振興費・その２  '!J344+'●地域振興費・その３ '!J620</f>
        <v>0</v>
      </c>
      <c r="K623" s="261" t="s">
        <v>53</v>
      </c>
    </row>
  </sheetData>
  <mergeCells count="383">
    <mergeCell ref="H616:I616"/>
    <mergeCell ref="H617:I617"/>
    <mergeCell ref="H619:I619"/>
    <mergeCell ref="H620:I620"/>
    <mergeCell ref="H622:I622"/>
    <mergeCell ref="H623:I623"/>
    <mergeCell ref="D610:E610"/>
    <mergeCell ref="D611:E611"/>
    <mergeCell ref="D612:E612"/>
    <mergeCell ref="D613:E613"/>
    <mergeCell ref="D614:E614"/>
    <mergeCell ref="D615:E615"/>
    <mergeCell ref="D601:E601"/>
    <mergeCell ref="H602:I602"/>
    <mergeCell ref="H603:I603"/>
    <mergeCell ref="B607:C607"/>
    <mergeCell ref="D607:E607"/>
    <mergeCell ref="D609:E609"/>
    <mergeCell ref="D595:E595"/>
    <mergeCell ref="D596:E596"/>
    <mergeCell ref="D597:E597"/>
    <mergeCell ref="D598:E598"/>
    <mergeCell ref="D599:E599"/>
    <mergeCell ref="D600:E600"/>
    <mergeCell ref="H586:I586"/>
    <mergeCell ref="H587:I587"/>
    <mergeCell ref="B591:C591"/>
    <mergeCell ref="D591:E591"/>
    <mergeCell ref="D593:E593"/>
    <mergeCell ref="D594:E594"/>
    <mergeCell ref="D531:E531"/>
    <mergeCell ref="D532:E532"/>
    <mergeCell ref="H533:I533"/>
    <mergeCell ref="H534:I534"/>
    <mergeCell ref="B538:C538"/>
    <mergeCell ref="D538:E538"/>
    <mergeCell ref="D525:E525"/>
    <mergeCell ref="D526:E526"/>
    <mergeCell ref="D527:E527"/>
    <mergeCell ref="D528:E528"/>
    <mergeCell ref="D529:E529"/>
    <mergeCell ref="D530:E530"/>
    <mergeCell ref="D496:E496"/>
    <mergeCell ref="H517:I517"/>
    <mergeCell ref="H518:I518"/>
    <mergeCell ref="B522:C522"/>
    <mergeCell ref="D522:E522"/>
    <mergeCell ref="D524:E524"/>
    <mergeCell ref="D490:E490"/>
    <mergeCell ref="D491:E491"/>
    <mergeCell ref="D492:E492"/>
    <mergeCell ref="D493:E493"/>
    <mergeCell ref="D494:E494"/>
    <mergeCell ref="D495:E495"/>
    <mergeCell ref="H472:I472"/>
    <mergeCell ref="H473:I473"/>
    <mergeCell ref="B486:C486"/>
    <mergeCell ref="D486:E486"/>
    <mergeCell ref="D488:E488"/>
    <mergeCell ref="D489:E489"/>
    <mergeCell ref="H462:I462"/>
    <mergeCell ref="B467:C467"/>
    <mergeCell ref="D467:E467"/>
    <mergeCell ref="D469:E469"/>
    <mergeCell ref="D470:E470"/>
    <mergeCell ref="D471:E471"/>
    <mergeCell ref="B478:C478"/>
    <mergeCell ref="D478:E478"/>
    <mergeCell ref="D480:E480"/>
    <mergeCell ref="H481:I481"/>
    <mergeCell ref="H482:I482"/>
    <mergeCell ref="B456:C456"/>
    <mergeCell ref="D456:E456"/>
    <mergeCell ref="D458:E458"/>
    <mergeCell ref="D459:E459"/>
    <mergeCell ref="D460:E460"/>
    <mergeCell ref="H461:I461"/>
    <mergeCell ref="D446:E446"/>
    <mergeCell ref="D447:E447"/>
    <mergeCell ref="D448:E448"/>
    <mergeCell ref="D449:E449"/>
    <mergeCell ref="H450:I450"/>
    <mergeCell ref="H451:I451"/>
    <mergeCell ref="H431:I431"/>
    <mergeCell ref="B436:C436"/>
    <mergeCell ref="D436:E436"/>
    <mergeCell ref="D438:E438"/>
    <mergeCell ref="H439:I439"/>
    <mergeCell ref="B444:C444"/>
    <mergeCell ref="D444:E444"/>
    <mergeCell ref="D421:E421"/>
    <mergeCell ref="H422:I422"/>
    <mergeCell ref="H423:I423"/>
    <mergeCell ref="B428:C428"/>
    <mergeCell ref="D428:E428"/>
    <mergeCell ref="D430:E430"/>
    <mergeCell ref="D415:E415"/>
    <mergeCell ref="D416:E416"/>
    <mergeCell ref="D417:E417"/>
    <mergeCell ref="D418:E418"/>
    <mergeCell ref="D419:E419"/>
    <mergeCell ref="D420:E420"/>
    <mergeCell ref="D409:E409"/>
    <mergeCell ref="D410:E410"/>
    <mergeCell ref="D411:E411"/>
    <mergeCell ref="D412:E412"/>
    <mergeCell ref="D413:E413"/>
    <mergeCell ref="D414:E414"/>
    <mergeCell ref="D399:E399"/>
    <mergeCell ref="D400:E400"/>
    <mergeCell ref="D401:E401"/>
    <mergeCell ref="H402:I402"/>
    <mergeCell ref="H403:I403"/>
    <mergeCell ref="B407:C407"/>
    <mergeCell ref="D407:E407"/>
    <mergeCell ref="D393:E393"/>
    <mergeCell ref="D394:E394"/>
    <mergeCell ref="D395:E395"/>
    <mergeCell ref="D396:E396"/>
    <mergeCell ref="D397:E397"/>
    <mergeCell ref="D398:E398"/>
    <mergeCell ref="D387:E387"/>
    <mergeCell ref="D388:E388"/>
    <mergeCell ref="D389:E389"/>
    <mergeCell ref="D390:E390"/>
    <mergeCell ref="D391:E391"/>
    <mergeCell ref="D392:E392"/>
    <mergeCell ref="D377:E377"/>
    <mergeCell ref="D378:E378"/>
    <mergeCell ref="D379:E379"/>
    <mergeCell ref="H380:I380"/>
    <mergeCell ref="H381:I381"/>
    <mergeCell ref="B385:C385"/>
    <mergeCell ref="D385:E385"/>
    <mergeCell ref="H368:I368"/>
    <mergeCell ref="B372:C372"/>
    <mergeCell ref="D372:E372"/>
    <mergeCell ref="D374:E374"/>
    <mergeCell ref="D375:E375"/>
    <mergeCell ref="D376:E376"/>
    <mergeCell ref="D357:E357"/>
    <mergeCell ref="D358:E358"/>
    <mergeCell ref="D359:E359"/>
    <mergeCell ref="B365:C365"/>
    <mergeCell ref="D365:E365"/>
    <mergeCell ref="D367:E367"/>
    <mergeCell ref="D351:E351"/>
    <mergeCell ref="D352:E352"/>
    <mergeCell ref="D353:E353"/>
    <mergeCell ref="D354:E354"/>
    <mergeCell ref="D355:E355"/>
    <mergeCell ref="D356:E356"/>
    <mergeCell ref="D345:E345"/>
    <mergeCell ref="D346:E346"/>
    <mergeCell ref="D347:E347"/>
    <mergeCell ref="D348:E348"/>
    <mergeCell ref="D349:E349"/>
    <mergeCell ref="D350:E350"/>
    <mergeCell ref="D339:E339"/>
    <mergeCell ref="D340:E340"/>
    <mergeCell ref="D341:E341"/>
    <mergeCell ref="D342:E342"/>
    <mergeCell ref="D343:E343"/>
    <mergeCell ref="D344:E344"/>
    <mergeCell ref="B333:C333"/>
    <mergeCell ref="D333:E333"/>
    <mergeCell ref="D335:E335"/>
    <mergeCell ref="D336:E336"/>
    <mergeCell ref="D337:E337"/>
    <mergeCell ref="D338:E338"/>
    <mergeCell ref="D324:E324"/>
    <mergeCell ref="D325:E325"/>
    <mergeCell ref="D326:E326"/>
    <mergeCell ref="D327:E327"/>
    <mergeCell ref="H328:I328"/>
    <mergeCell ref="H329:I329"/>
    <mergeCell ref="D318:E318"/>
    <mergeCell ref="D319:E319"/>
    <mergeCell ref="D320:E320"/>
    <mergeCell ref="D321:E321"/>
    <mergeCell ref="D322:E322"/>
    <mergeCell ref="D323:E323"/>
    <mergeCell ref="D312:E312"/>
    <mergeCell ref="D313:E313"/>
    <mergeCell ref="D314:E314"/>
    <mergeCell ref="D315:E315"/>
    <mergeCell ref="D316:E316"/>
    <mergeCell ref="D317:E317"/>
    <mergeCell ref="D306:E306"/>
    <mergeCell ref="D307:E307"/>
    <mergeCell ref="D308:E308"/>
    <mergeCell ref="D309:E309"/>
    <mergeCell ref="D310:E310"/>
    <mergeCell ref="D311:E311"/>
    <mergeCell ref="D296:E296"/>
    <mergeCell ref="D297:E297"/>
    <mergeCell ref="D298:E298"/>
    <mergeCell ref="H299:I299"/>
    <mergeCell ref="H300:I300"/>
    <mergeCell ref="B304:C304"/>
    <mergeCell ref="D304:E304"/>
    <mergeCell ref="D287:E287"/>
    <mergeCell ref="H288:I288"/>
    <mergeCell ref="B292:C292"/>
    <mergeCell ref="D292:E292"/>
    <mergeCell ref="D294:E294"/>
    <mergeCell ref="D295:E295"/>
    <mergeCell ref="D265:E265"/>
    <mergeCell ref="H266:I266"/>
    <mergeCell ref="H267:I267"/>
    <mergeCell ref="B271:E272"/>
    <mergeCell ref="B279:E280"/>
    <mergeCell ref="B285:C285"/>
    <mergeCell ref="D285:E285"/>
    <mergeCell ref="H250:I250"/>
    <mergeCell ref="B254:E256"/>
    <mergeCell ref="B261:C261"/>
    <mergeCell ref="D261:E261"/>
    <mergeCell ref="D263:E263"/>
    <mergeCell ref="D264:E264"/>
    <mergeCell ref="D235:E235"/>
    <mergeCell ref="H236:I236"/>
    <mergeCell ref="B240:E242"/>
    <mergeCell ref="B247:C247"/>
    <mergeCell ref="D247:E247"/>
    <mergeCell ref="D249:E249"/>
    <mergeCell ref="B219:C219"/>
    <mergeCell ref="D219:E219"/>
    <mergeCell ref="D221:E221"/>
    <mergeCell ref="H222:I222"/>
    <mergeCell ref="B226:E228"/>
    <mergeCell ref="B233:C233"/>
    <mergeCell ref="D233:E233"/>
    <mergeCell ref="D199:E199"/>
    <mergeCell ref="D200:E200"/>
    <mergeCell ref="H201:I201"/>
    <mergeCell ref="H202:I202"/>
    <mergeCell ref="B206:E207"/>
    <mergeCell ref="B212:E214"/>
    <mergeCell ref="D193:E193"/>
    <mergeCell ref="D194:E194"/>
    <mergeCell ref="D195:E195"/>
    <mergeCell ref="D196:E196"/>
    <mergeCell ref="D197:E197"/>
    <mergeCell ref="D198:E198"/>
    <mergeCell ref="D187:E187"/>
    <mergeCell ref="D188:E188"/>
    <mergeCell ref="D189:E189"/>
    <mergeCell ref="D190:E190"/>
    <mergeCell ref="D191:E191"/>
    <mergeCell ref="D192:E192"/>
    <mergeCell ref="D181:E181"/>
    <mergeCell ref="D182:E182"/>
    <mergeCell ref="D183:E183"/>
    <mergeCell ref="D184:E184"/>
    <mergeCell ref="D185:E185"/>
    <mergeCell ref="D186:E186"/>
    <mergeCell ref="H168:I168"/>
    <mergeCell ref="H169:I169"/>
    <mergeCell ref="B172:E173"/>
    <mergeCell ref="B178:C178"/>
    <mergeCell ref="D178:E178"/>
    <mergeCell ref="D180:E180"/>
    <mergeCell ref="D162:E162"/>
    <mergeCell ref="D163:E163"/>
    <mergeCell ref="D164:E164"/>
    <mergeCell ref="D165:E165"/>
    <mergeCell ref="D166:E166"/>
    <mergeCell ref="D167:E167"/>
    <mergeCell ref="H138:I138"/>
    <mergeCell ref="B142:E143"/>
    <mergeCell ref="B148:E149"/>
    <mergeCell ref="B154:E155"/>
    <mergeCell ref="B160:C160"/>
    <mergeCell ref="D160:E160"/>
    <mergeCell ref="D132:E132"/>
    <mergeCell ref="D133:E133"/>
    <mergeCell ref="D134:E134"/>
    <mergeCell ref="D135:E135"/>
    <mergeCell ref="D136:E136"/>
    <mergeCell ref="H137:I137"/>
    <mergeCell ref="D126:E126"/>
    <mergeCell ref="D127:E127"/>
    <mergeCell ref="D128:E128"/>
    <mergeCell ref="D129:E129"/>
    <mergeCell ref="D130:E130"/>
    <mergeCell ref="D131:E131"/>
    <mergeCell ref="D120:E120"/>
    <mergeCell ref="D121:E121"/>
    <mergeCell ref="D122:E122"/>
    <mergeCell ref="D123:E123"/>
    <mergeCell ref="D124:E124"/>
    <mergeCell ref="D125:E125"/>
    <mergeCell ref="B108:E110"/>
    <mergeCell ref="B115:C115"/>
    <mergeCell ref="D115:E115"/>
    <mergeCell ref="D117:E117"/>
    <mergeCell ref="D118:E118"/>
    <mergeCell ref="D119:E119"/>
    <mergeCell ref="D99:E99"/>
    <mergeCell ref="D100:E100"/>
    <mergeCell ref="D101:E101"/>
    <mergeCell ref="D102:E102"/>
    <mergeCell ref="H103:I103"/>
    <mergeCell ref="H104:I104"/>
    <mergeCell ref="D93:E93"/>
    <mergeCell ref="D94:E94"/>
    <mergeCell ref="D95:E95"/>
    <mergeCell ref="D96:E96"/>
    <mergeCell ref="D97:E97"/>
    <mergeCell ref="D98:E98"/>
    <mergeCell ref="D87:E87"/>
    <mergeCell ref="D88:E88"/>
    <mergeCell ref="D89:E89"/>
    <mergeCell ref="D90:E90"/>
    <mergeCell ref="D91:E91"/>
    <mergeCell ref="D92:E92"/>
    <mergeCell ref="D78:E78"/>
    <mergeCell ref="H79:I79"/>
    <mergeCell ref="H80:I80"/>
    <mergeCell ref="B84:C84"/>
    <mergeCell ref="D84:E84"/>
    <mergeCell ref="D86:E86"/>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H50:I50"/>
    <mergeCell ref="H51:I51"/>
    <mergeCell ref="B56:C56"/>
    <mergeCell ref="D56:E56"/>
    <mergeCell ref="D58:E58"/>
    <mergeCell ref="D59:E59"/>
    <mergeCell ref="D44:E44"/>
    <mergeCell ref="D45:E45"/>
    <mergeCell ref="D46:E46"/>
    <mergeCell ref="D47:E47"/>
    <mergeCell ref="D48:E48"/>
    <mergeCell ref="D49:E49"/>
    <mergeCell ref="D36:E36"/>
    <mergeCell ref="D37:E37"/>
    <mergeCell ref="H38:I38"/>
    <mergeCell ref="H39:I39"/>
    <mergeCell ref="B42:C42"/>
    <mergeCell ref="D42:E42"/>
    <mergeCell ref="D30:E30"/>
    <mergeCell ref="D31:E31"/>
    <mergeCell ref="D32:E32"/>
    <mergeCell ref="D33:E33"/>
    <mergeCell ref="D34:E34"/>
    <mergeCell ref="D35:E35"/>
    <mergeCell ref="D27:E27"/>
    <mergeCell ref="D28:E28"/>
    <mergeCell ref="D29:E29"/>
    <mergeCell ref="D14:E14"/>
    <mergeCell ref="D15:E15"/>
    <mergeCell ref="D16:E16"/>
    <mergeCell ref="D17:E17"/>
    <mergeCell ref="D18:E18"/>
    <mergeCell ref="D23:E23"/>
    <mergeCell ref="A1:B1"/>
    <mergeCell ref="C1:E1"/>
    <mergeCell ref="I1:K1"/>
    <mergeCell ref="B5:E7"/>
    <mergeCell ref="B12:C12"/>
    <mergeCell ref="D12:E12"/>
    <mergeCell ref="D24:E24"/>
    <mergeCell ref="D25:E25"/>
    <mergeCell ref="D26:E26"/>
  </mergeCells>
  <phoneticPr fontId="2"/>
  <pageMargins left="0.98425196850393704" right="0.59055118110236227" top="0.59055118110236227" bottom="0.59055118110236227" header="0" footer="0"/>
  <pageSetup paperSize="9" fitToHeight="0" orientation="portrait" r:id="rId1"/>
  <headerFooter alignWithMargins="0"/>
  <rowBreaks count="16" manualBreakCount="16">
    <brk id="51" max="10" man="1"/>
    <brk id="81" max="10" man="1"/>
    <brk id="111" max="10" man="1"/>
    <brk id="157" max="10" man="1"/>
    <brk id="208" max="10" man="1"/>
    <brk id="236" max="10" man="1"/>
    <brk id="268" max="10" man="1"/>
    <brk id="301" max="10" man="1"/>
    <brk id="329" max="10" man="1"/>
    <brk id="368" max="10" man="1"/>
    <brk id="404" max="10" man="1"/>
    <brk id="451" max="10" man="1"/>
    <brk id="482" max="10" man="1"/>
    <brk id="534" max="10" man="1"/>
    <brk id="587" max="10" man="1"/>
    <brk id="603"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1"/>
  <sheetViews>
    <sheetView showOutlineSymbols="0" view="pageBreakPreview" zoomScaleNormal="75" zoomScaleSheetLayoutView="100" workbookViewId="0"/>
  </sheetViews>
  <sheetFormatPr defaultColWidth="12" defaultRowHeight="22.5" customHeight="1" x14ac:dyDescent="0.2"/>
  <cols>
    <col min="1" max="1" width="1.453125" style="80" customWidth="1"/>
    <col min="2" max="36" width="3" style="80" customWidth="1"/>
    <col min="37" max="37" width="1.6328125" style="80" customWidth="1"/>
    <col min="38" max="16384" width="12" style="80"/>
  </cols>
  <sheetData>
    <row r="1" spans="2:36" ht="12" customHeight="1" thickBot="1" x14ac:dyDescent="0.25"/>
    <row r="2" spans="2:36" ht="22.5" customHeight="1" x14ac:dyDescent="0.2">
      <c r="B2" s="95" t="s">
        <v>327</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94"/>
    </row>
    <row r="3" spans="2:36" ht="22.5" customHeight="1" x14ac:dyDescent="0.2">
      <c r="B3" s="224" t="s">
        <v>868</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235"/>
    </row>
    <row r="4" spans="2:36" ht="22.5" customHeight="1" x14ac:dyDescent="0.2">
      <c r="B4" s="236"/>
      <c r="C4" s="85"/>
      <c r="D4" s="85" t="s">
        <v>326</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235"/>
    </row>
    <row r="5" spans="2:36" ht="22.5" customHeight="1" x14ac:dyDescent="0.2">
      <c r="B5" s="236"/>
      <c r="C5" s="85"/>
      <c r="D5" s="237" t="s">
        <v>1380</v>
      </c>
      <c r="E5" s="238"/>
      <c r="F5" s="238"/>
      <c r="G5" s="238"/>
      <c r="H5" s="238"/>
      <c r="I5" s="238"/>
      <c r="J5" s="238"/>
      <c r="K5" s="238"/>
      <c r="L5" s="238"/>
      <c r="M5" s="238"/>
      <c r="N5" s="237" t="s">
        <v>1300</v>
      </c>
      <c r="O5" s="238"/>
      <c r="P5" s="238"/>
      <c r="Q5" s="238"/>
      <c r="R5" s="238"/>
      <c r="S5" s="238"/>
      <c r="T5" s="238"/>
      <c r="U5" s="238"/>
      <c r="V5" s="238"/>
      <c r="W5" s="238"/>
      <c r="X5" s="237" t="s">
        <v>1381</v>
      </c>
      <c r="Y5" s="238"/>
      <c r="Z5" s="238"/>
      <c r="AA5" s="238"/>
      <c r="AB5" s="238"/>
      <c r="AC5" s="238"/>
      <c r="AD5" s="238"/>
      <c r="AE5" s="238"/>
      <c r="AF5" s="238"/>
      <c r="AG5" s="238"/>
      <c r="AH5" s="90"/>
      <c r="AI5" s="85"/>
      <c r="AJ5" s="235"/>
    </row>
    <row r="6" spans="2:36" ht="22.5" customHeight="1" x14ac:dyDescent="0.2">
      <c r="B6" s="236"/>
      <c r="C6" s="85"/>
      <c r="D6" s="953"/>
      <c r="E6" s="954"/>
      <c r="F6" s="954"/>
      <c r="G6" s="954"/>
      <c r="H6" s="954"/>
      <c r="I6" s="954"/>
      <c r="J6" s="239" t="s">
        <v>317</v>
      </c>
      <c r="K6" s="239"/>
      <c r="L6" s="238" t="s">
        <v>325</v>
      </c>
      <c r="M6" s="238"/>
      <c r="N6" s="953"/>
      <c r="O6" s="954"/>
      <c r="P6" s="954"/>
      <c r="Q6" s="954"/>
      <c r="R6" s="954"/>
      <c r="S6" s="954"/>
      <c r="T6" s="239" t="s">
        <v>317</v>
      </c>
      <c r="U6" s="239"/>
      <c r="V6" s="238" t="s">
        <v>324</v>
      </c>
      <c r="W6" s="238"/>
      <c r="X6" s="953"/>
      <c r="Y6" s="954"/>
      <c r="Z6" s="954"/>
      <c r="AA6" s="954"/>
      <c r="AB6" s="954"/>
      <c r="AC6" s="954"/>
      <c r="AD6" s="239" t="s">
        <v>317</v>
      </c>
      <c r="AE6" s="239"/>
      <c r="AF6" s="238" t="s">
        <v>323</v>
      </c>
      <c r="AG6" s="238"/>
      <c r="AH6" s="90"/>
      <c r="AI6" s="85"/>
      <c r="AJ6" s="235"/>
    </row>
    <row r="7" spans="2:36" ht="22.5" customHeight="1" x14ac:dyDescent="0.2">
      <c r="B7" s="236"/>
      <c r="C7" s="85"/>
      <c r="D7" s="239"/>
      <c r="E7" s="239"/>
      <c r="F7" s="239"/>
      <c r="G7" s="239"/>
      <c r="H7" s="239"/>
      <c r="I7" s="239"/>
      <c r="J7" s="239"/>
      <c r="K7" s="239"/>
      <c r="L7" s="239"/>
      <c r="M7" s="239"/>
      <c r="N7" s="237" t="s">
        <v>322</v>
      </c>
      <c r="O7" s="238"/>
      <c r="P7" s="238"/>
      <c r="Q7" s="238"/>
      <c r="R7" s="238"/>
      <c r="S7" s="238"/>
      <c r="T7" s="238"/>
      <c r="U7" s="238"/>
      <c r="V7" s="238"/>
      <c r="W7" s="238"/>
      <c r="X7" s="953"/>
      <c r="Y7" s="954"/>
      <c r="Z7" s="954"/>
      <c r="AA7" s="954"/>
      <c r="AB7" s="954"/>
      <c r="AC7" s="954"/>
      <c r="AD7" s="239" t="s">
        <v>317</v>
      </c>
      <c r="AE7" s="239"/>
      <c r="AF7" s="238" t="s">
        <v>321</v>
      </c>
      <c r="AG7" s="238"/>
      <c r="AH7" s="90"/>
      <c r="AI7" s="85"/>
      <c r="AJ7" s="235"/>
    </row>
    <row r="8" spans="2:36" ht="22.5" customHeight="1" x14ac:dyDescent="0.2">
      <c r="B8" s="236"/>
      <c r="C8" s="85"/>
      <c r="D8" s="85"/>
      <c r="E8" s="85"/>
      <c r="F8" s="85"/>
      <c r="G8" s="85"/>
      <c r="H8" s="85"/>
      <c r="I8" s="85"/>
      <c r="J8" s="85"/>
      <c r="K8" s="85"/>
      <c r="L8" s="85"/>
      <c r="M8" s="85"/>
      <c r="N8" s="239"/>
      <c r="O8" s="239"/>
      <c r="P8" s="239"/>
      <c r="Q8" s="239"/>
      <c r="R8" s="239"/>
      <c r="S8" s="239"/>
      <c r="T8" s="239"/>
      <c r="U8" s="239"/>
      <c r="V8" s="239"/>
      <c r="W8" s="239"/>
      <c r="X8" s="239"/>
      <c r="Y8" s="239"/>
      <c r="Z8" s="239"/>
      <c r="AA8" s="239"/>
      <c r="AB8" s="239"/>
      <c r="AC8" s="239"/>
      <c r="AD8" s="239"/>
      <c r="AE8" s="239"/>
      <c r="AF8" s="239"/>
      <c r="AG8" s="239"/>
      <c r="AH8" s="85"/>
      <c r="AI8" s="85"/>
      <c r="AJ8" s="235"/>
    </row>
    <row r="9" spans="2:36" ht="22.5" customHeight="1" x14ac:dyDescent="0.2">
      <c r="B9" s="236"/>
      <c r="C9" s="85"/>
      <c r="D9" s="85"/>
      <c r="E9" s="85"/>
      <c r="F9" s="85"/>
      <c r="G9" s="85"/>
      <c r="H9" s="85"/>
      <c r="I9" s="85"/>
      <c r="J9" s="85"/>
      <c r="K9" s="85"/>
      <c r="L9" s="85"/>
      <c r="M9" s="85"/>
      <c r="N9" s="240" t="s">
        <v>320</v>
      </c>
      <c r="O9" s="239"/>
      <c r="P9" s="239"/>
      <c r="Q9" s="239"/>
      <c r="R9" s="239"/>
      <c r="S9" s="239"/>
      <c r="T9" s="239"/>
      <c r="U9" s="239"/>
      <c r="V9" s="239"/>
      <c r="W9" s="239"/>
      <c r="X9" s="953"/>
      <c r="Y9" s="954"/>
      <c r="Z9" s="954"/>
      <c r="AA9" s="954"/>
      <c r="AB9" s="954"/>
      <c r="AC9" s="954"/>
      <c r="AD9" s="239" t="s">
        <v>317</v>
      </c>
      <c r="AE9" s="239"/>
      <c r="AF9" s="238" t="s">
        <v>319</v>
      </c>
      <c r="AG9" s="238"/>
      <c r="AH9" s="90"/>
      <c r="AI9" s="85"/>
      <c r="AJ9" s="235"/>
    </row>
    <row r="10" spans="2:36" ht="22.5" customHeight="1" x14ac:dyDescent="0.2">
      <c r="B10" s="236"/>
      <c r="C10" s="85"/>
      <c r="D10" s="85"/>
      <c r="E10" s="85"/>
      <c r="F10" s="85"/>
      <c r="G10" s="85"/>
      <c r="H10" s="85"/>
      <c r="I10" s="85"/>
      <c r="J10" s="85"/>
      <c r="K10" s="85"/>
      <c r="L10" s="85"/>
      <c r="M10" s="85"/>
      <c r="N10" s="239"/>
      <c r="O10" s="239"/>
      <c r="P10" s="239"/>
      <c r="Q10" s="239"/>
      <c r="R10" s="239"/>
      <c r="S10" s="239"/>
      <c r="T10" s="239"/>
      <c r="U10" s="239"/>
      <c r="V10" s="239"/>
      <c r="W10" s="239"/>
      <c r="X10" s="241"/>
      <c r="Y10" s="241"/>
      <c r="Z10" s="85" t="s">
        <v>318</v>
      </c>
      <c r="AA10" s="241"/>
      <c r="AB10" s="241"/>
      <c r="AC10" s="241"/>
      <c r="AD10" s="239"/>
      <c r="AE10" s="239"/>
      <c r="AF10" s="238"/>
      <c r="AG10" s="238"/>
      <c r="AH10" s="85"/>
      <c r="AI10" s="85"/>
      <c r="AJ10" s="235"/>
    </row>
    <row r="11" spans="2:36" ht="22.5" customHeight="1" x14ac:dyDescent="0.2">
      <c r="B11" s="236"/>
      <c r="C11" s="85"/>
      <c r="D11" s="85" t="s">
        <v>1493</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235"/>
    </row>
    <row r="12" spans="2:36" ht="22.5" customHeight="1" x14ac:dyDescent="0.2">
      <c r="B12" s="236"/>
      <c r="C12" s="85"/>
      <c r="D12" s="953"/>
      <c r="E12" s="954"/>
      <c r="F12" s="954"/>
      <c r="G12" s="954"/>
      <c r="H12" s="954"/>
      <c r="I12" s="954"/>
      <c r="J12" s="954"/>
      <c r="K12" s="954"/>
      <c r="L12" s="954"/>
      <c r="M12" s="239" t="s">
        <v>317</v>
      </c>
      <c r="N12" s="239"/>
      <c r="O12" s="238" t="s">
        <v>316</v>
      </c>
      <c r="P12" s="238"/>
      <c r="Q12" s="90"/>
      <c r="R12" s="240"/>
      <c r="S12" s="239" t="s">
        <v>315</v>
      </c>
      <c r="T12" s="239"/>
      <c r="U12" s="239"/>
      <c r="V12" s="239"/>
      <c r="W12" s="239"/>
      <c r="X12" s="966"/>
      <c r="Y12" s="967"/>
      <c r="Z12" s="967"/>
      <c r="AA12" s="967"/>
      <c r="AB12" s="967"/>
      <c r="AC12" s="967"/>
      <c r="AD12" s="967"/>
      <c r="AE12" s="967"/>
      <c r="AF12" s="239"/>
      <c r="AG12" s="239"/>
      <c r="AH12" s="238" t="s">
        <v>314</v>
      </c>
      <c r="AI12" s="242"/>
      <c r="AJ12" s="235"/>
    </row>
    <row r="13" spans="2:36" ht="22.5" customHeight="1" x14ac:dyDescent="0.2">
      <c r="B13" s="236"/>
      <c r="C13" s="85"/>
      <c r="D13" s="239"/>
      <c r="E13" s="239"/>
      <c r="F13" s="239"/>
      <c r="G13" s="239"/>
      <c r="H13" s="239"/>
      <c r="I13" s="239"/>
      <c r="J13" s="239"/>
      <c r="K13" s="239"/>
      <c r="L13" s="239"/>
      <c r="M13" s="239"/>
      <c r="N13" s="239"/>
      <c r="O13" s="239"/>
      <c r="P13" s="239"/>
      <c r="Q13" s="85"/>
      <c r="R13" s="239"/>
      <c r="S13" s="239"/>
      <c r="T13" s="239"/>
      <c r="U13" s="239"/>
      <c r="V13" s="239"/>
      <c r="W13" s="239"/>
      <c r="X13" s="239"/>
      <c r="Y13" s="239"/>
      <c r="Z13" s="239" t="s">
        <v>313</v>
      </c>
      <c r="AA13" s="239"/>
      <c r="AB13" s="239"/>
      <c r="AC13" s="239"/>
      <c r="AD13" s="239"/>
      <c r="AE13" s="239"/>
      <c r="AF13" s="239"/>
      <c r="AG13" s="239"/>
      <c r="AH13" s="239"/>
      <c r="AI13" s="243"/>
      <c r="AJ13" s="235"/>
    </row>
    <row r="14" spans="2:36" ht="22.5" customHeight="1" x14ac:dyDescent="0.2">
      <c r="B14" s="236"/>
      <c r="C14" s="85"/>
      <c r="D14" s="85"/>
      <c r="E14" s="85"/>
      <c r="F14" s="85"/>
      <c r="G14" s="85"/>
      <c r="H14" s="85"/>
      <c r="I14" s="85"/>
      <c r="J14" s="85"/>
      <c r="K14" s="85"/>
      <c r="L14" s="85"/>
      <c r="M14" s="85"/>
      <c r="N14" s="240"/>
      <c r="O14" s="239"/>
      <c r="P14" s="239" t="s">
        <v>312</v>
      </c>
      <c r="Q14" s="239"/>
      <c r="R14" s="239"/>
      <c r="S14" s="239"/>
      <c r="T14" s="239"/>
      <c r="U14" s="239"/>
      <c r="V14" s="239"/>
      <c r="W14" s="239"/>
      <c r="X14" s="953"/>
      <c r="Y14" s="954"/>
      <c r="Z14" s="954"/>
      <c r="AA14" s="954"/>
      <c r="AB14" s="954"/>
      <c r="AC14" s="954"/>
      <c r="AD14" s="954"/>
      <c r="AE14" s="954"/>
      <c r="AF14" s="239"/>
      <c r="AG14" s="239"/>
      <c r="AH14" s="238" t="s">
        <v>311</v>
      </c>
      <c r="AI14" s="244"/>
      <c r="AJ14" s="235"/>
    </row>
    <row r="15" spans="2:36" ht="22.5" customHeight="1" thickBot="1" x14ac:dyDescent="0.25">
      <c r="B15" s="236"/>
      <c r="C15" s="85"/>
      <c r="D15" s="85"/>
      <c r="E15" s="85"/>
      <c r="F15" s="85"/>
      <c r="G15" s="85"/>
      <c r="H15" s="85"/>
      <c r="I15" s="85"/>
      <c r="J15" s="85"/>
      <c r="K15" s="85"/>
      <c r="L15" s="85"/>
      <c r="M15" s="85"/>
      <c r="N15" s="239"/>
      <c r="O15" s="239"/>
      <c r="P15" s="239"/>
      <c r="Q15" s="239"/>
      <c r="R15" s="239"/>
      <c r="S15" s="239"/>
      <c r="T15" s="239"/>
      <c r="U15" s="239"/>
      <c r="V15" s="239"/>
      <c r="W15" s="239"/>
      <c r="X15" s="239"/>
      <c r="Y15" s="239"/>
      <c r="Z15" s="239" t="s">
        <v>310</v>
      </c>
      <c r="AA15" s="239"/>
      <c r="AB15" s="239"/>
      <c r="AC15" s="239"/>
      <c r="AD15" s="239"/>
      <c r="AE15" s="239"/>
      <c r="AF15" s="239"/>
      <c r="AG15" s="239"/>
      <c r="AH15" s="239"/>
      <c r="AI15" s="239"/>
      <c r="AJ15" s="235"/>
    </row>
    <row r="16" spans="2:36" ht="22.5" customHeight="1" thickTop="1" x14ac:dyDescent="0.2">
      <c r="B16" s="236"/>
      <c r="C16" s="85"/>
      <c r="D16" s="237" t="s">
        <v>309</v>
      </c>
      <c r="E16" s="238"/>
      <c r="F16" s="238"/>
      <c r="G16" s="238"/>
      <c r="H16" s="238"/>
      <c r="I16" s="238"/>
      <c r="J16" s="238"/>
      <c r="K16" s="238"/>
      <c r="L16" s="238"/>
      <c r="M16" s="237" t="s">
        <v>308</v>
      </c>
      <c r="N16" s="238"/>
      <c r="O16" s="238"/>
      <c r="P16" s="237" t="s">
        <v>307</v>
      </c>
      <c r="Q16" s="238"/>
      <c r="R16" s="238"/>
      <c r="S16" s="238"/>
      <c r="T16" s="239" t="s">
        <v>306</v>
      </c>
      <c r="U16" s="237" t="s">
        <v>305</v>
      </c>
      <c r="V16" s="238"/>
      <c r="W16" s="238"/>
      <c r="X16" s="238"/>
      <c r="Y16" s="237" t="s">
        <v>304</v>
      </c>
      <c r="Z16" s="238"/>
      <c r="AA16" s="238"/>
      <c r="AB16" s="238"/>
      <c r="AC16" s="238"/>
      <c r="AD16" s="245"/>
      <c r="AE16" s="245" t="s">
        <v>303</v>
      </c>
      <c r="AF16" s="93" t="s">
        <v>302</v>
      </c>
      <c r="AG16" s="92"/>
      <c r="AH16" s="91"/>
      <c r="AI16" s="85"/>
      <c r="AJ16" s="235"/>
    </row>
    <row r="17" spans="1:36" ht="22.5" customHeight="1" x14ac:dyDescent="0.2">
      <c r="B17" s="236"/>
      <c r="C17" s="85"/>
      <c r="D17" s="90"/>
      <c r="E17" s="85"/>
      <c r="F17" s="85"/>
      <c r="G17" s="85"/>
      <c r="H17" s="85"/>
      <c r="I17" s="85"/>
      <c r="J17" s="85"/>
      <c r="K17" s="85"/>
      <c r="L17" s="85"/>
      <c r="M17" s="90"/>
      <c r="N17" s="85"/>
      <c r="O17" s="85" t="s">
        <v>301</v>
      </c>
      <c r="P17" s="89" t="s">
        <v>300</v>
      </c>
      <c r="Q17" s="88"/>
      <c r="R17" s="88"/>
      <c r="S17" s="88"/>
      <c r="T17" s="88"/>
      <c r="U17" s="90"/>
      <c r="V17" s="85"/>
      <c r="W17" s="85"/>
      <c r="X17" s="85" t="s">
        <v>299</v>
      </c>
      <c r="Y17" s="89" t="s">
        <v>298</v>
      </c>
      <c r="Z17" s="88"/>
      <c r="AA17" s="88"/>
      <c r="AB17" s="88"/>
      <c r="AC17" s="88"/>
      <c r="AD17" s="88"/>
      <c r="AE17" s="88"/>
      <c r="AF17" s="87"/>
      <c r="AG17" s="85"/>
      <c r="AH17" s="86" t="s">
        <v>297</v>
      </c>
      <c r="AI17" s="85"/>
      <c r="AJ17" s="235"/>
    </row>
    <row r="18" spans="1:36" ht="22.5" customHeight="1" x14ac:dyDescent="0.2">
      <c r="B18" s="236"/>
      <c r="C18" s="85"/>
      <c r="D18" s="240" t="s">
        <v>296</v>
      </c>
      <c r="E18" s="239"/>
      <c r="F18" s="239"/>
      <c r="G18" s="239"/>
      <c r="H18" s="239"/>
      <c r="I18" s="953"/>
      <c r="J18" s="954"/>
      <c r="K18" s="954"/>
      <c r="L18" s="955"/>
      <c r="M18" s="237"/>
      <c r="N18" s="238"/>
      <c r="O18" s="238"/>
      <c r="P18" s="956"/>
      <c r="Q18" s="957"/>
      <c r="R18" s="957"/>
      <c r="S18" s="957"/>
      <c r="T18" s="958"/>
      <c r="U18" s="237"/>
      <c r="V18" s="238"/>
      <c r="W18" s="238"/>
      <c r="X18" s="238"/>
      <c r="Y18" s="956"/>
      <c r="Z18" s="957"/>
      <c r="AA18" s="957"/>
      <c r="AB18" s="957"/>
      <c r="AC18" s="957"/>
      <c r="AD18" s="957"/>
      <c r="AE18" s="959"/>
      <c r="AF18" s="246" t="s">
        <v>295</v>
      </c>
      <c r="AG18" s="238"/>
      <c r="AH18" s="247"/>
      <c r="AI18" s="85"/>
      <c r="AJ18" s="235"/>
    </row>
    <row r="19" spans="1:36" ht="22.5" customHeight="1" x14ac:dyDescent="0.2">
      <c r="A19" s="85"/>
      <c r="B19" s="236"/>
      <c r="C19" s="85"/>
      <c r="D19" s="240" t="s">
        <v>294</v>
      </c>
      <c r="E19" s="239"/>
      <c r="F19" s="239"/>
      <c r="G19" s="239"/>
      <c r="H19" s="239"/>
      <c r="I19" s="953"/>
      <c r="J19" s="954"/>
      <c r="K19" s="954"/>
      <c r="L19" s="955"/>
      <c r="M19" s="237" t="s">
        <v>490</v>
      </c>
      <c r="N19" s="238"/>
      <c r="O19" s="238"/>
      <c r="P19" s="956"/>
      <c r="Q19" s="957"/>
      <c r="R19" s="957"/>
      <c r="S19" s="957"/>
      <c r="T19" s="958"/>
      <c r="U19" s="237" t="s">
        <v>491</v>
      </c>
      <c r="V19" s="238"/>
      <c r="W19" s="238"/>
      <c r="X19" s="238"/>
      <c r="Y19" s="956"/>
      <c r="Z19" s="957"/>
      <c r="AA19" s="957"/>
      <c r="AB19" s="957"/>
      <c r="AC19" s="957"/>
      <c r="AD19" s="957"/>
      <c r="AE19" s="959"/>
      <c r="AF19" s="960"/>
      <c r="AG19" s="961"/>
      <c r="AH19" s="962"/>
      <c r="AI19" s="85"/>
      <c r="AJ19" s="235"/>
    </row>
    <row r="20" spans="1:36" ht="22.5" customHeight="1" x14ac:dyDescent="0.2">
      <c r="B20" s="236"/>
      <c r="C20" s="85"/>
      <c r="D20" s="240" t="s">
        <v>293</v>
      </c>
      <c r="E20" s="239"/>
      <c r="F20" s="239"/>
      <c r="G20" s="239"/>
      <c r="H20" s="239"/>
      <c r="I20" s="953"/>
      <c r="J20" s="954"/>
      <c r="K20" s="954"/>
      <c r="L20" s="955"/>
      <c r="M20" s="237" t="s">
        <v>492</v>
      </c>
      <c r="N20" s="238"/>
      <c r="O20" s="238"/>
      <c r="P20" s="956"/>
      <c r="Q20" s="957"/>
      <c r="R20" s="957"/>
      <c r="S20" s="957"/>
      <c r="T20" s="958"/>
      <c r="U20" s="237" t="s">
        <v>493</v>
      </c>
      <c r="V20" s="238"/>
      <c r="W20" s="238"/>
      <c r="X20" s="238"/>
      <c r="Y20" s="956"/>
      <c r="Z20" s="957"/>
      <c r="AA20" s="957"/>
      <c r="AB20" s="957"/>
      <c r="AC20" s="957"/>
      <c r="AD20" s="957"/>
      <c r="AE20" s="959"/>
      <c r="AF20" s="960"/>
      <c r="AG20" s="961"/>
      <c r="AH20" s="962"/>
      <c r="AI20" s="85"/>
      <c r="AJ20" s="235"/>
    </row>
    <row r="21" spans="1:36" ht="22.5" customHeight="1" x14ac:dyDescent="0.2">
      <c r="B21" s="236"/>
      <c r="C21" s="85"/>
      <c r="D21" s="240" t="s">
        <v>292</v>
      </c>
      <c r="E21" s="239"/>
      <c r="F21" s="239"/>
      <c r="G21" s="239"/>
      <c r="H21" s="239"/>
      <c r="I21" s="953"/>
      <c r="J21" s="954"/>
      <c r="K21" s="954"/>
      <c r="L21" s="955"/>
      <c r="M21" s="237" t="s">
        <v>494</v>
      </c>
      <c r="N21" s="238"/>
      <c r="O21" s="238"/>
      <c r="P21" s="956"/>
      <c r="Q21" s="957"/>
      <c r="R21" s="957"/>
      <c r="S21" s="957"/>
      <c r="T21" s="958"/>
      <c r="U21" s="237" t="s">
        <v>495</v>
      </c>
      <c r="V21" s="238"/>
      <c r="W21" s="238"/>
      <c r="X21" s="238"/>
      <c r="Y21" s="956"/>
      <c r="Z21" s="957"/>
      <c r="AA21" s="957"/>
      <c r="AB21" s="957"/>
      <c r="AC21" s="957"/>
      <c r="AD21" s="957"/>
      <c r="AE21" s="959"/>
      <c r="AF21" s="960"/>
      <c r="AG21" s="961"/>
      <c r="AH21" s="962"/>
      <c r="AI21" s="85"/>
      <c r="AJ21" s="235"/>
    </row>
    <row r="22" spans="1:36" ht="22.5" customHeight="1" x14ac:dyDescent="0.2">
      <c r="B22" s="236"/>
      <c r="C22" s="85"/>
      <c r="D22" s="240" t="s">
        <v>291</v>
      </c>
      <c r="E22" s="239"/>
      <c r="F22" s="239"/>
      <c r="G22" s="239"/>
      <c r="H22" s="239"/>
      <c r="I22" s="953"/>
      <c r="J22" s="954"/>
      <c r="K22" s="954"/>
      <c r="L22" s="955"/>
      <c r="M22" s="237" t="s">
        <v>496</v>
      </c>
      <c r="N22" s="238"/>
      <c r="O22" s="238"/>
      <c r="P22" s="956"/>
      <c r="Q22" s="957"/>
      <c r="R22" s="957"/>
      <c r="S22" s="957"/>
      <c r="T22" s="958"/>
      <c r="U22" s="237" t="s">
        <v>497</v>
      </c>
      <c r="V22" s="238"/>
      <c r="W22" s="238"/>
      <c r="X22" s="238"/>
      <c r="Y22" s="956"/>
      <c r="Z22" s="957"/>
      <c r="AA22" s="957"/>
      <c r="AB22" s="957"/>
      <c r="AC22" s="957"/>
      <c r="AD22" s="957"/>
      <c r="AE22" s="959"/>
      <c r="AF22" s="960"/>
      <c r="AG22" s="961"/>
      <c r="AH22" s="962"/>
      <c r="AI22" s="85"/>
      <c r="AJ22" s="235"/>
    </row>
    <row r="23" spans="1:36" ht="22.5" customHeight="1" thickBot="1" x14ac:dyDescent="0.25">
      <c r="B23" s="236"/>
      <c r="C23" s="85"/>
      <c r="D23" s="240" t="s">
        <v>290</v>
      </c>
      <c r="E23" s="239"/>
      <c r="F23" s="239"/>
      <c r="G23" s="239"/>
      <c r="H23" s="239"/>
      <c r="I23" s="953"/>
      <c r="J23" s="954"/>
      <c r="K23" s="954"/>
      <c r="L23" s="955"/>
      <c r="M23" s="237" t="s">
        <v>498</v>
      </c>
      <c r="N23" s="238"/>
      <c r="O23" s="238"/>
      <c r="P23" s="956"/>
      <c r="Q23" s="957"/>
      <c r="R23" s="957"/>
      <c r="S23" s="957"/>
      <c r="T23" s="958"/>
      <c r="U23" s="237" t="s">
        <v>499</v>
      </c>
      <c r="V23" s="238"/>
      <c r="W23" s="238"/>
      <c r="X23" s="238"/>
      <c r="Y23" s="956"/>
      <c r="Z23" s="957"/>
      <c r="AA23" s="957"/>
      <c r="AB23" s="957"/>
      <c r="AC23" s="957"/>
      <c r="AD23" s="957"/>
      <c r="AE23" s="959"/>
      <c r="AF23" s="963"/>
      <c r="AG23" s="964"/>
      <c r="AH23" s="965"/>
      <c r="AI23" s="85"/>
      <c r="AJ23" s="235"/>
    </row>
    <row r="24" spans="1:36" ht="22.5" customHeight="1" thickTop="1" x14ac:dyDescent="0.2">
      <c r="B24" s="236"/>
      <c r="C24" s="85"/>
      <c r="D24" s="239" t="s">
        <v>289</v>
      </c>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85"/>
      <c r="AG24" s="85"/>
      <c r="AH24" s="85"/>
      <c r="AI24" s="85"/>
      <c r="AJ24" s="235"/>
    </row>
    <row r="25" spans="1:36" ht="22.5" customHeight="1" x14ac:dyDescent="0.2">
      <c r="B25" s="236"/>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235"/>
    </row>
    <row r="26" spans="1:36" ht="22.5" customHeight="1" x14ac:dyDescent="0.2">
      <c r="B26" s="236"/>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235"/>
    </row>
    <row r="27" spans="1:36" ht="22.5" customHeight="1" x14ac:dyDescent="0.2">
      <c r="B27" s="236"/>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235"/>
    </row>
    <row r="28" spans="1:36" ht="22.5" customHeight="1" x14ac:dyDescent="0.2">
      <c r="B28" s="236"/>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235"/>
    </row>
    <row r="29" spans="1:36" ht="22.5" customHeight="1" x14ac:dyDescent="0.2">
      <c r="B29" s="236"/>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235"/>
    </row>
    <row r="30" spans="1:36" ht="22.5" customHeight="1" x14ac:dyDescent="0.2">
      <c r="B30" s="236"/>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235"/>
    </row>
    <row r="31" spans="1:36" ht="22.5" customHeight="1" x14ac:dyDescent="0.2">
      <c r="B31" s="236"/>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235"/>
    </row>
    <row r="32" spans="1:36" ht="22.5" customHeight="1" x14ac:dyDescent="0.2">
      <c r="B32" s="236"/>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235"/>
    </row>
    <row r="33" spans="2:36" ht="22.5" customHeight="1" x14ac:dyDescent="0.2">
      <c r="B33" s="236"/>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235"/>
    </row>
    <row r="34" spans="2:36" ht="22.5" customHeight="1" x14ac:dyDescent="0.2">
      <c r="B34" s="236"/>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235"/>
    </row>
    <row r="35" spans="2:36" ht="22.5" customHeight="1" x14ac:dyDescent="0.2">
      <c r="B35" s="236"/>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235"/>
    </row>
    <row r="36" spans="2:36" ht="22.5" customHeight="1" x14ac:dyDescent="0.2">
      <c r="B36" s="236"/>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235"/>
    </row>
    <row r="37" spans="2:36" ht="22.5" customHeight="1" x14ac:dyDescent="0.2">
      <c r="B37" s="236"/>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235"/>
    </row>
    <row r="38" spans="2:36" ht="22.5" customHeight="1" x14ac:dyDescent="0.2">
      <c r="B38" s="236"/>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235"/>
    </row>
    <row r="39" spans="2:36" ht="22.5" customHeight="1" x14ac:dyDescent="0.2">
      <c r="B39" s="236"/>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235"/>
    </row>
    <row r="40" spans="2:36" ht="22.5" customHeight="1" thickBot="1" x14ac:dyDescent="0.25">
      <c r="B40" s="84"/>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2"/>
    </row>
    <row r="41" spans="2:36" ht="13.5" customHeight="1" x14ac:dyDescent="0.2">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row>
  </sheetData>
  <customSheetViews>
    <customSheetView guid="{C4E6220D-41C8-40B2-AF0A-6EEC54FEFC3B}"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1"/>
      <headerFooter alignWithMargins="0"/>
    </customSheetView>
    <customSheetView guid="{67812C5A-1D79-4D20-9561-724B7A740687}" showPageBreaks="1" outlineSymbols="0" printArea="1" view="pageBreakPreview" topLeftCell="A13">
      <pageMargins left="0.31496062992125984" right="0.31496062992125984" top="0.98425196850393704" bottom="0.19685039370078741" header="0" footer="0"/>
      <printOptions horizontalCentered="1"/>
      <pageSetup paperSize="9" scale="85" firstPageNumber="4" orientation="portrait" horizontalDpi="300" verticalDpi="300" r:id="rId2"/>
      <headerFooter alignWithMargins="0"/>
    </customSheetView>
    <customSheetView guid="{C437A408-6157-48A1-8109-95F4DC2109C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3"/>
      <headerFooter alignWithMargins="0"/>
    </customSheetView>
    <customSheetView guid="{A9FD053A-4046-4DCB-BFF9-69FBE35E214B}"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4"/>
      <headerFooter alignWithMargins="0"/>
    </customSheetView>
    <customSheetView guid="{8D42FC69-A302-4509-9149-10B34FBDD5F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5"/>
      <headerFooter alignWithMargins="0"/>
    </customSheetView>
    <customSheetView guid="{ABA71FD7-2F20-4D89-9682-086673B2D42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6"/>
      <headerFooter alignWithMargins="0"/>
    </customSheetView>
    <customSheetView guid="{28B27DAA-D495-4FE0-A4B0-318BBC5296C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7"/>
      <headerFooter alignWithMargins="0"/>
    </customSheetView>
    <customSheetView guid="{E39192D6-5293-4E96-A0BA-106405229387}"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8"/>
      <headerFooter alignWithMargins="0"/>
    </customSheetView>
    <customSheetView guid="{B0D27BBA-DB06-47F7-8459-5413A1184B9F}"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9"/>
      <headerFooter alignWithMargins="0"/>
    </customSheetView>
  </customSheetViews>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0"/>
  <headerFooter alignWithMargins="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4"/>
  <sheetViews>
    <sheetView view="pageBreakPreview" zoomScaleNormal="100" zoomScaleSheetLayoutView="100" workbookViewId="0"/>
  </sheetViews>
  <sheetFormatPr defaultColWidth="9" defaultRowHeight="13" x14ac:dyDescent="0.2"/>
  <cols>
    <col min="1" max="3" width="2.453125" style="614" customWidth="1"/>
    <col min="4" max="4" width="2.453125" style="500" customWidth="1"/>
    <col min="5" max="21" width="2.453125" style="614" customWidth="1"/>
    <col min="22" max="22" width="3" style="614" customWidth="1"/>
    <col min="23" max="37" width="2.453125" style="614" customWidth="1"/>
    <col min="38" max="38" width="2.90625" style="614" customWidth="1"/>
    <col min="39" max="39" width="3.08984375" style="614" customWidth="1"/>
    <col min="40" max="40" width="2.453125" style="614" customWidth="1"/>
    <col min="41" max="41" width="9.08984375" style="614" bestFit="1" customWidth="1"/>
    <col min="42" max="43" width="9.90625" style="614" bestFit="1" customWidth="1"/>
    <col min="44" max="44" width="9" style="614"/>
    <col min="45" max="45" width="9.90625" style="614" bestFit="1" customWidth="1"/>
    <col min="46" max="46" width="9" style="614"/>
    <col min="47" max="47" width="9.90625" style="614" bestFit="1" customWidth="1"/>
    <col min="48" max="16384" width="9" style="614"/>
  </cols>
  <sheetData>
    <row r="1" spans="1:44" x14ac:dyDescent="0.2">
      <c r="A1" s="614" t="s">
        <v>86</v>
      </c>
      <c r="B1" s="500"/>
      <c r="C1" s="500"/>
      <c r="E1" s="500"/>
      <c r="F1" s="500"/>
      <c r="G1" s="500"/>
      <c r="H1" s="500"/>
      <c r="I1" s="500"/>
      <c r="J1" s="500"/>
    </row>
    <row r="2" spans="1:44" x14ac:dyDescent="0.2">
      <c r="B2" s="500"/>
      <c r="C2" s="500"/>
      <c r="E2" s="500"/>
      <c r="F2" s="500"/>
      <c r="G2" s="500"/>
      <c r="H2" s="500"/>
      <c r="I2" s="500"/>
      <c r="J2" s="500"/>
      <c r="Z2" s="770" t="s">
        <v>85</v>
      </c>
      <c r="AA2" s="770"/>
      <c r="AB2" s="770"/>
      <c r="AC2" s="770"/>
      <c r="AD2" s="770"/>
      <c r="AE2" s="770">
        <f>総括表!H4</f>
        <v>0</v>
      </c>
      <c r="AF2" s="770"/>
      <c r="AG2" s="770"/>
      <c r="AH2" s="770"/>
      <c r="AI2" s="770"/>
      <c r="AJ2" s="770"/>
      <c r="AK2" s="770"/>
    </row>
    <row r="3" spans="1:44" x14ac:dyDescent="0.2">
      <c r="A3" s="500" t="s">
        <v>84</v>
      </c>
      <c r="B3" s="500"/>
      <c r="C3" s="500"/>
      <c r="E3" s="500"/>
      <c r="F3" s="500"/>
      <c r="G3" s="500"/>
      <c r="H3" s="500"/>
      <c r="I3" s="500"/>
      <c r="J3" s="500"/>
    </row>
    <row r="4" spans="1:44" s="500" customFormat="1" x14ac:dyDescent="0.2">
      <c r="A4" s="500" t="s">
        <v>83</v>
      </c>
      <c r="B4" s="615"/>
      <c r="C4" s="615"/>
      <c r="D4" s="615"/>
      <c r="E4" s="616"/>
      <c r="F4" s="616"/>
      <c r="G4" s="617"/>
    </row>
    <row r="5" spans="1:44" s="500" customFormat="1" x14ac:dyDescent="0.2">
      <c r="B5" s="499" t="s">
        <v>1157</v>
      </c>
      <c r="C5" s="499"/>
      <c r="D5" s="499"/>
      <c r="E5" s="499"/>
      <c r="F5" s="499"/>
      <c r="G5" s="499"/>
      <c r="H5" s="499"/>
      <c r="I5" s="785"/>
      <c r="J5" s="785"/>
      <c r="K5" s="785"/>
      <c r="L5" s="785"/>
      <c r="M5" s="785"/>
      <c r="N5" s="785"/>
      <c r="O5" s="499" t="s">
        <v>67</v>
      </c>
      <c r="P5" s="499"/>
      <c r="Q5" s="779" t="s">
        <v>727</v>
      </c>
      <c r="R5" s="778" t="e">
        <f>ROUND(I5/I6,2)</f>
        <v>#DIV/0!</v>
      </c>
      <c r="S5" s="778"/>
      <c r="T5" s="778"/>
      <c r="U5" s="778"/>
      <c r="AA5" s="770" t="s">
        <v>728</v>
      </c>
      <c r="AB5" s="770"/>
      <c r="AC5" s="770"/>
      <c r="AD5" s="770"/>
      <c r="AE5" s="770"/>
      <c r="AF5" s="770"/>
      <c r="AG5" s="770"/>
    </row>
    <row r="6" spans="1:44" s="500" customFormat="1" x14ac:dyDescent="0.2">
      <c r="B6" s="500" t="s">
        <v>1158</v>
      </c>
      <c r="F6" s="618"/>
      <c r="I6" s="787"/>
      <c r="J6" s="787"/>
      <c r="K6" s="787"/>
      <c r="L6" s="787"/>
      <c r="M6" s="787"/>
      <c r="N6" s="787"/>
      <c r="O6" s="619" t="s">
        <v>67</v>
      </c>
      <c r="Q6" s="779"/>
      <c r="R6" s="778"/>
      <c r="S6" s="778"/>
      <c r="T6" s="778"/>
      <c r="U6" s="778"/>
      <c r="V6" s="500" t="s">
        <v>729</v>
      </c>
      <c r="AA6" s="788">
        <v>3</v>
      </c>
      <c r="AB6" s="788"/>
      <c r="AC6" s="788"/>
      <c r="AD6" s="788"/>
      <c r="AE6" s="788"/>
      <c r="AF6" s="788"/>
      <c r="AG6" s="788"/>
    </row>
    <row r="7" spans="1:44" s="500" customFormat="1" ht="14.5" x14ac:dyDescent="0.2">
      <c r="B7" s="620"/>
      <c r="I7" s="621"/>
      <c r="J7" s="621"/>
      <c r="K7" s="621"/>
      <c r="L7" s="621"/>
      <c r="M7" s="621"/>
      <c r="N7" s="621"/>
      <c r="AD7" s="622" t="s">
        <v>727</v>
      </c>
    </row>
    <row r="8" spans="1:44" s="500" customFormat="1" x14ac:dyDescent="0.2">
      <c r="B8" s="499" t="s">
        <v>1290</v>
      </c>
      <c r="C8" s="499"/>
      <c r="D8" s="499"/>
      <c r="E8" s="499"/>
      <c r="F8" s="499"/>
      <c r="G8" s="499"/>
      <c r="H8" s="499"/>
      <c r="I8" s="785"/>
      <c r="J8" s="785"/>
      <c r="K8" s="785"/>
      <c r="L8" s="785"/>
      <c r="M8" s="785"/>
      <c r="N8" s="785"/>
      <c r="O8" s="499" t="s">
        <v>67</v>
      </c>
      <c r="P8" s="499"/>
      <c r="Q8" s="779" t="s">
        <v>727</v>
      </c>
      <c r="R8" s="778" t="e">
        <f>ROUND(I8/I9,2)</f>
        <v>#DIV/0!</v>
      </c>
      <c r="S8" s="778"/>
      <c r="T8" s="778"/>
      <c r="U8" s="778"/>
      <c r="AC8" s="778" t="e">
        <f>ROUND((R11+R5+R8)/3,2)</f>
        <v>#DIV/0!</v>
      </c>
      <c r="AD8" s="778"/>
      <c r="AE8" s="778"/>
      <c r="AF8" s="778"/>
    </row>
    <row r="9" spans="1:44" s="500" customFormat="1" x14ac:dyDescent="0.2">
      <c r="B9" s="500" t="s">
        <v>1422</v>
      </c>
      <c r="F9" s="618"/>
      <c r="I9" s="787"/>
      <c r="J9" s="787"/>
      <c r="K9" s="787"/>
      <c r="L9" s="787"/>
      <c r="M9" s="787"/>
      <c r="N9" s="787"/>
      <c r="O9" s="619" t="s">
        <v>67</v>
      </c>
      <c r="Q9" s="779"/>
      <c r="R9" s="778"/>
      <c r="S9" s="778"/>
      <c r="T9" s="778"/>
      <c r="U9" s="778"/>
      <c r="V9" s="500" t="s">
        <v>730</v>
      </c>
      <c r="AC9" s="786"/>
      <c r="AD9" s="786"/>
      <c r="AE9" s="786"/>
      <c r="AF9" s="786"/>
      <c r="AG9" s="500" t="s">
        <v>731</v>
      </c>
    </row>
    <row r="10" spans="1:44" s="620" customFormat="1" x14ac:dyDescent="0.2">
      <c r="F10" s="623"/>
      <c r="I10" s="624"/>
      <c r="J10" s="624"/>
      <c r="K10" s="624"/>
      <c r="L10" s="624"/>
      <c r="M10" s="624"/>
      <c r="N10" s="624"/>
      <c r="Q10" s="625"/>
      <c r="R10" s="626"/>
      <c r="S10" s="626"/>
      <c r="T10" s="626"/>
      <c r="U10" s="626"/>
      <c r="AC10" s="626"/>
      <c r="AD10" s="626"/>
      <c r="AE10" s="626"/>
      <c r="AF10" s="626"/>
      <c r="AR10" s="500"/>
    </row>
    <row r="11" spans="1:44" s="500" customFormat="1" x14ac:dyDescent="0.2">
      <c r="B11" s="499" t="s">
        <v>1365</v>
      </c>
      <c r="C11" s="499"/>
      <c r="D11" s="499"/>
      <c r="E11" s="499"/>
      <c r="F11" s="499"/>
      <c r="G11" s="499"/>
      <c r="H11" s="499"/>
      <c r="I11" s="785"/>
      <c r="J11" s="785"/>
      <c r="K11" s="785"/>
      <c r="L11" s="785"/>
      <c r="M11" s="785"/>
      <c r="N11" s="785"/>
      <c r="O11" s="499" t="s">
        <v>67</v>
      </c>
      <c r="P11" s="499"/>
      <c r="Q11" s="779" t="s">
        <v>1003</v>
      </c>
      <c r="R11" s="778" t="e">
        <f>ROUND(I11/I12,2)</f>
        <v>#DIV/0!</v>
      </c>
      <c r="S11" s="778"/>
      <c r="T11" s="778"/>
      <c r="U11" s="778"/>
      <c r="AC11" s="626"/>
      <c r="AD11" s="626"/>
      <c r="AE11" s="626"/>
      <c r="AF11" s="626"/>
      <c r="AG11" s="620"/>
      <c r="AH11" s="620"/>
      <c r="AI11" s="620"/>
    </row>
    <row r="12" spans="1:44" s="500" customFormat="1" x14ac:dyDescent="0.2">
      <c r="B12" s="500" t="s">
        <v>1366</v>
      </c>
      <c r="F12" s="618"/>
      <c r="I12" s="787"/>
      <c r="J12" s="787"/>
      <c r="K12" s="787"/>
      <c r="L12" s="787"/>
      <c r="M12" s="787"/>
      <c r="N12" s="787"/>
      <c r="O12" s="619" t="s">
        <v>67</v>
      </c>
      <c r="Q12" s="779"/>
      <c r="R12" s="778"/>
      <c r="S12" s="778"/>
      <c r="T12" s="778"/>
      <c r="U12" s="778"/>
      <c r="V12" s="500" t="s">
        <v>732</v>
      </c>
      <c r="AC12" s="626"/>
      <c r="AD12" s="626"/>
      <c r="AE12" s="626"/>
      <c r="AF12" s="626"/>
      <c r="AG12" s="620"/>
      <c r="AH12" s="620"/>
      <c r="AI12" s="620"/>
    </row>
    <row r="13" spans="1:44" s="620" customFormat="1" x14ac:dyDescent="0.2">
      <c r="F13" s="623"/>
      <c r="I13" s="624"/>
      <c r="J13" s="624"/>
      <c r="K13" s="624"/>
      <c r="L13" s="624"/>
      <c r="M13" s="624"/>
      <c r="N13" s="624"/>
      <c r="Q13" s="625"/>
      <c r="R13" s="626"/>
      <c r="S13" s="626"/>
      <c r="T13" s="626"/>
      <c r="U13" s="626"/>
      <c r="AC13" s="626"/>
      <c r="AD13" s="626"/>
      <c r="AE13" s="626"/>
      <c r="AF13" s="626"/>
      <c r="AR13" s="500"/>
    </row>
    <row r="14" spans="1:44" s="500" customFormat="1" x14ac:dyDescent="0.2">
      <c r="B14" s="500" t="s">
        <v>82</v>
      </c>
      <c r="G14" s="627"/>
      <c r="O14" s="627"/>
      <c r="W14" s="620" t="s">
        <v>81</v>
      </c>
    </row>
    <row r="15" spans="1:44" s="500" customFormat="1" x14ac:dyDescent="0.2">
      <c r="G15" s="627"/>
      <c r="O15" s="627"/>
      <c r="T15" s="620"/>
    </row>
    <row r="16" spans="1:44" s="500" customFormat="1" x14ac:dyDescent="0.2">
      <c r="A16" s="500" t="s">
        <v>80</v>
      </c>
    </row>
    <row r="17" spans="1:44" s="500" customFormat="1" x14ac:dyDescent="0.2">
      <c r="A17" s="779" t="s">
        <v>79</v>
      </c>
      <c r="B17" s="779"/>
      <c r="C17" s="779"/>
      <c r="D17" s="779"/>
      <c r="E17" s="779"/>
      <c r="F17" s="779"/>
      <c r="G17" s="779"/>
      <c r="H17" s="779" t="s">
        <v>78</v>
      </c>
      <c r="I17" s="779"/>
      <c r="J17" s="779"/>
      <c r="K17" s="779"/>
      <c r="M17" s="779" t="s">
        <v>77</v>
      </c>
      <c r="N17" s="779"/>
      <c r="O17" s="779"/>
      <c r="P17" s="779"/>
      <c r="R17" s="708"/>
      <c r="S17" s="708"/>
      <c r="T17" s="708"/>
      <c r="U17" s="708"/>
      <c r="V17" s="708"/>
      <c r="W17" s="708"/>
      <c r="X17" s="708"/>
      <c r="Y17" s="708"/>
      <c r="Z17" s="782" t="s">
        <v>76</v>
      </c>
      <c r="AA17" s="782"/>
      <c r="AB17" s="782"/>
      <c r="AC17" s="782"/>
      <c r="AD17" s="782"/>
      <c r="AE17" s="791" t="s">
        <v>75</v>
      </c>
      <c r="AF17" s="791"/>
      <c r="AG17" s="791"/>
      <c r="AH17" s="791"/>
      <c r="AI17" s="790" t="s">
        <v>74</v>
      </c>
      <c r="AJ17" s="790"/>
      <c r="AK17" s="790"/>
      <c r="AL17" s="790"/>
      <c r="AR17" s="614"/>
    </row>
    <row r="18" spans="1:44" ht="13.5" customHeight="1" x14ac:dyDescent="0.2">
      <c r="A18" s="500"/>
      <c r="B18" s="500"/>
      <c r="C18" s="778" t="e">
        <f>AC8</f>
        <v>#DIV/0!</v>
      </c>
      <c r="D18" s="778"/>
      <c r="E18" s="778"/>
      <c r="F18" s="778"/>
      <c r="G18" s="779" t="s">
        <v>733</v>
      </c>
      <c r="H18" s="780" t="e">
        <f>VLOOKUP(C18,Z18:AL22,6)</f>
        <v>#DIV/0!</v>
      </c>
      <c r="I18" s="780"/>
      <c r="J18" s="780"/>
      <c r="K18" s="780"/>
      <c r="L18" s="769" t="s">
        <v>734</v>
      </c>
      <c r="M18" s="781" t="e">
        <f>VLOOKUP(C18,Z18:AL22,10)</f>
        <v>#DIV/0!</v>
      </c>
      <c r="N18" s="781"/>
      <c r="O18" s="781"/>
      <c r="P18" s="781"/>
      <c r="Q18" s="769" t="s">
        <v>727</v>
      </c>
      <c r="R18" s="781" t="e">
        <f>ROUND(C18*H18,3)+M18</f>
        <v>#DIV/0!</v>
      </c>
      <c r="S18" s="781"/>
      <c r="T18" s="781"/>
      <c r="U18" s="781"/>
      <c r="X18" s="628"/>
      <c r="Z18" s="784">
        <v>0</v>
      </c>
      <c r="AA18" s="784"/>
      <c r="AB18" s="784"/>
      <c r="AC18" s="784"/>
      <c r="AD18" s="784"/>
      <c r="AE18" s="783">
        <v>-0.14000000000000001</v>
      </c>
      <c r="AF18" s="783"/>
      <c r="AG18" s="783"/>
      <c r="AH18" s="783"/>
      <c r="AI18" s="783">
        <v>0.59899999999999998</v>
      </c>
      <c r="AJ18" s="783"/>
      <c r="AK18" s="783"/>
      <c r="AL18" s="783"/>
    </row>
    <row r="19" spans="1:44" x14ac:dyDescent="0.2">
      <c r="A19" s="500"/>
      <c r="B19" s="500"/>
      <c r="C19" s="778"/>
      <c r="D19" s="778"/>
      <c r="E19" s="778"/>
      <c r="F19" s="778"/>
      <c r="G19" s="779"/>
      <c r="H19" s="780"/>
      <c r="I19" s="780"/>
      <c r="J19" s="780"/>
      <c r="K19" s="780"/>
      <c r="L19" s="769"/>
      <c r="M19" s="781"/>
      <c r="N19" s="781"/>
      <c r="O19" s="781"/>
      <c r="P19" s="781"/>
      <c r="Q19" s="769"/>
      <c r="R19" s="781"/>
      <c r="S19" s="781"/>
      <c r="T19" s="781"/>
      <c r="U19" s="781"/>
      <c r="V19" s="614" t="s">
        <v>735</v>
      </c>
      <c r="X19" s="628"/>
      <c r="Z19" s="784">
        <v>0.6</v>
      </c>
      <c r="AA19" s="784"/>
      <c r="AB19" s="784"/>
      <c r="AC19" s="784"/>
      <c r="AD19" s="784"/>
      <c r="AE19" s="783">
        <v>-0.3</v>
      </c>
      <c r="AF19" s="783"/>
      <c r="AG19" s="783"/>
      <c r="AH19" s="783"/>
      <c r="AI19" s="783">
        <v>0.69499999999999995</v>
      </c>
      <c r="AJ19" s="783"/>
      <c r="AK19" s="783"/>
      <c r="AL19" s="783"/>
      <c r="AO19" s="629"/>
      <c r="AP19" s="629"/>
      <c r="AQ19" s="629"/>
      <c r="AR19" s="629"/>
    </row>
    <row r="20" spans="1:44" s="632" customFormat="1" x14ac:dyDescent="0.2">
      <c r="A20" s="620"/>
      <c r="B20" s="620"/>
      <c r="C20" s="626"/>
      <c r="D20" s="626"/>
      <c r="E20" s="626"/>
      <c r="F20" s="626"/>
      <c r="G20" s="625"/>
      <c r="H20" s="630"/>
      <c r="I20" s="630"/>
      <c r="J20" s="630"/>
      <c r="K20" s="630"/>
      <c r="L20" s="631"/>
      <c r="M20" s="629"/>
      <c r="N20" s="629"/>
      <c r="O20" s="629"/>
      <c r="P20" s="629"/>
      <c r="Q20" s="631"/>
      <c r="R20" s="629"/>
      <c r="S20" s="629"/>
      <c r="T20" s="629"/>
      <c r="U20" s="629"/>
      <c r="X20" s="633"/>
      <c r="Y20" s="634"/>
      <c r="Z20" s="784">
        <v>0.75</v>
      </c>
      <c r="AA20" s="784"/>
      <c r="AB20" s="784"/>
      <c r="AC20" s="784"/>
      <c r="AD20" s="784"/>
      <c r="AE20" s="783">
        <v>-0.5</v>
      </c>
      <c r="AF20" s="783"/>
      <c r="AG20" s="783"/>
      <c r="AH20" s="783"/>
      <c r="AI20" s="783">
        <v>0.84499999999999997</v>
      </c>
      <c r="AJ20" s="783"/>
      <c r="AK20" s="783"/>
      <c r="AL20" s="783"/>
      <c r="AO20" s="629"/>
      <c r="AP20" s="629"/>
      <c r="AQ20" s="629"/>
      <c r="AR20" s="629"/>
    </row>
    <row r="21" spans="1:44" s="632" customFormat="1" x14ac:dyDescent="0.2">
      <c r="A21" s="620"/>
      <c r="B21" s="620"/>
      <c r="C21" s="626" t="s">
        <v>73</v>
      </c>
      <c r="D21" s="626"/>
      <c r="E21" s="626"/>
      <c r="F21" s="626"/>
      <c r="G21" s="625"/>
      <c r="H21" s="630"/>
      <c r="I21" s="630"/>
      <c r="J21" s="630"/>
      <c r="K21" s="630"/>
      <c r="L21" s="631"/>
      <c r="M21" s="629"/>
      <c r="N21" s="629"/>
      <c r="O21" s="629"/>
      <c r="P21" s="629"/>
      <c r="Q21" s="631"/>
      <c r="R21" s="629"/>
      <c r="S21" s="629"/>
      <c r="T21" s="629"/>
      <c r="U21" s="629"/>
      <c r="X21" s="633"/>
      <c r="Z21" s="784">
        <v>0.85</v>
      </c>
      <c r="AA21" s="784"/>
      <c r="AB21" s="784"/>
      <c r="AC21" s="784"/>
      <c r="AD21" s="784"/>
      <c r="AE21" s="783">
        <v>-0.95</v>
      </c>
      <c r="AF21" s="783"/>
      <c r="AG21" s="783"/>
      <c r="AH21" s="783"/>
      <c r="AI21" s="783">
        <v>1.228</v>
      </c>
      <c r="AJ21" s="783"/>
      <c r="AK21" s="783"/>
      <c r="AL21" s="783"/>
      <c r="AO21" s="629"/>
      <c r="AP21" s="629"/>
      <c r="AQ21" s="629"/>
      <c r="AR21" s="629"/>
    </row>
    <row r="22" spans="1:44" s="632" customFormat="1" x14ac:dyDescent="0.2">
      <c r="A22" s="620"/>
      <c r="B22" s="620"/>
      <c r="C22" s="626"/>
      <c r="D22" s="626"/>
      <c r="R22" s="629"/>
      <c r="S22" s="629"/>
      <c r="T22" s="629"/>
      <c r="U22" s="629"/>
      <c r="X22" s="633"/>
      <c r="Z22" s="784">
        <v>0.95</v>
      </c>
      <c r="AA22" s="784"/>
      <c r="AB22" s="784"/>
      <c r="AC22" s="784"/>
      <c r="AD22" s="784"/>
      <c r="AE22" s="783">
        <v>-0.5</v>
      </c>
      <c r="AF22" s="783"/>
      <c r="AG22" s="783"/>
      <c r="AH22" s="783"/>
      <c r="AI22" s="783">
        <v>0.8</v>
      </c>
      <c r="AJ22" s="783"/>
      <c r="AK22" s="783"/>
      <c r="AL22" s="783"/>
      <c r="AO22" s="629"/>
      <c r="AP22" s="629"/>
      <c r="AQ22" s="629"/>
      <c r="AR22" s="629"/>
    </row>
    <row r="23" spans="1:44" s="632" customFormat="1" x14ac:dyDescent="0.2">
      <c r="A23" s="620"/>
      <c r="B23" s="620"/>
      <c r="C23" s="626"/>
      <c r="D23" s="626"/>
      <c r="R23" s="629"/>
      <c r="S23" s="629"/>
      <c r="T23" s="629"/>
      <c r="U23" s="629"/>
      <c r="X23" s="633"/>
      <c r="AO23" s="629"/>
      <c r="AP23" s="629"/>
    </row>
    <row r="24" spans="1:44" s="632" customFormat="1" x14ac:dyDescent="0.2">
      <c r="A24" s="620"/>
      <c r="B24" s="620"/>
      <c r="C24" s="626"/>
      <c r="D24" s="626"/>
      <c r="R24" s="781" t="e">
        <f>IF(R18&lt;0.3,0.3,IF(R18&gt;0.55,0.55,R18))</f>
        <v>#DIV/0!</v>
      </c>
      <c r="S24" s="781"/>
      <c r="T24" s="781"/>
      <c r="U24" s="781"/>
      <c r="X24" s="633"/>
      <c r="Z24" s="789" t="s">
        <v>736</v>
      </c>
      <c r="AA24" s="789"/>
      <c r="AB24" s="789"/>
      <c r="AC24" s="789"/>
      <c r="AD24" s="789"/>
      <c r="AE24" s="789"/>
      <c r="AF24" s="789"/>
      <c r="AG24" s="789"/>
      <c r="AH24" s="789"/>
      <c r="AI24" s="789"/>
      <c r="AJ24" s="789"/>
      <c r="AK24" s="789"/>
      <c r="AL24" s="789"/>
      <c r="AO24" s="629"/>
      <c r="AP24" s="629"/>
    </row>
    <row r="25" spans="1:44" s="632" customFormat="1" x14ac:dyDescent="0.2">
      <c r="A25" s="620"/>
      <c r="B25" s="620"/>
      <c r="C25" s="626"/>
      <c r="D25" s="626"/>
      <c r="R25" s="781"/>
      <c r="S25" s="781"/>
      <c r="T25" s="781"/>
      <c r="U25" s="781"/>
      <c r="V25" s="614" t="s">
        <v>737</v>
      </c>
      <c r="X25" s="633"/>
      <c r="Z25" s="789"/>
      <c r="AA25" s="789"/>
      <c r="AB25" s="789"/>
      <c r="AC25" s="789"/>
      <c r="AD25" s="789"/>
      <c r="AE25" s="789"/>
      <c r="AF25" s="789"/>
      <c r="AG25" s="789"/>
      <c r="AH25" s="789"/>
      <c r="AI25" s="789"/>
      <c r="AJ25" s="789"/>
      <c r="AK25" s="789"/>
      <c r="AL25" s="789"/>
      <c r="AO25" s="629"/>
      <c r="AP25" s="629"/>
    </row>
    <row r="26" spans="1:44" s="632" customFormat="1" x14ac:dyDescent="0.2">
      <c r="A26" s="620"/>
      <c r="B26" s="620"/>
      <c r="C26" s="626"/>
      <c r="D26" s="626"/>
      <c r="R26" s="629"/>
      <c r="S26" s="629"/>
      <c r="T26" s="629"/>
      <c r="U26" s="629"/>
      <c r="X26" s="633"/>
      <c r="AO26" s="629"/>
      <c r="AP26" s="629"/>
    </row>
    <row r="27" spans="1:44" ht="13.5" thickBot="1" x14ac:dyDescent="0.25">
      <c r="A27" s="500"/>
      <c r="B27" s="500"/>
      <c r="C27" s="500"/>
      <c r="E27" s="500"/>
      <c r="F27" s="500"/>
      <c r="G27" s="500"/>
      <c r="H27" s="500"/>
      <c r="I27" s="500"/>
      <c r="J27" s="500"/>
      <c r="AO27" s="629"/>
      <c r="AP27" s="629"/>
      <c r="AQ27" s="629"/>
      <c r="AR27" s="629"/>
    </row>
    <row r="28" spans="1:44" x14ac:dyDescent="0.2">
      <c r="A28" s="500"/>
      <c r="B28" s="500"/>
      <c r="C28" s="779" t="s">
        <v>72</v>
      </c>
      <c r="D28" s="779"/>
      <c r="E28" s="779"/>
      <c r="F28" s="779"/>
      <c r="G28" s="779"/>
      <c r="H28" s="779"/>
      <c r="I28" s="779"/>
      <c r="J28" s="779"/>
      <c r="K28" s="779"/>
      <c r="L28" s="779"/>
      <c r="M28" s="769" t="s">
        <v>727</v>
      </c>
      <c r="N28" s="770" t="s">
        <v>738</v>
      </c>
      <c r="O28" s="770"/>
      <c r="P28" s="770"/>
      <c r="Q28" s="770"/>
      <c r="R28" s="769" t="s">
        <v>727</v>
      </c>
      <c r="S28" s="771" t="e">
        <f>ROUND(R24/0.3,3)</f>
        <v>#DIV/0!</v>
      </c>
      <c r="T28" s="772"/>
      <c r="U28" s="772"/>
      <c r="V28" s="773"/>
      <c r="W28" s="792" t="s">
        <v>739</v>
      </c>
      <c r="X28" s="769"/>
      <c r="Y28" s="789" t="s">
        <v>740</v>
      </c>
      <c r="Z28" s="789"/>
      <c r="AA28" s="789"/>
      <c r="AB28" s="789"/>
      <c r="AC28" s="789"/>
      <c r="AD28" s="789"/>
      <c r="AE28" s="789"/>
      <c r="AF28" s="789"/>
      <c r="AG28" s="789"/>
      <c r="AH28" s="789"/>
      <c r="AI28" s="789"/>
      <c r="AJ28" s="789"/>
      <c r="AK28" s="789"/>
    </row>
    <row r="29" spans="1:44" ht="13.5" thickBot="1" x14ac:dyDescent="0.25">
      <c r="A29" s="500"/>
      <c r="B29" s="500"/>
      <c r="C29" s="779"/>
      <c r="D29" s="779"/>
      <c r="E29" s="779"/>
      <c r="F29" s="779"/>
      <c r="G29" s="779"/>
      <c r="H29" s="779"/>
      <c r="I29" s="779"/>
      <c r="J29" s="779"/>
      <c r="K29" s="779"/>
      <c r="L29" s="779"/>
      <c r="M29" s="769"/>
      <c r="N29" s="777">
        <v>0.3</v>
      </c>
      <c r="O29" s="777"/>
      <c r="P29" s="777"/>
      <c r="Q29" s="777"/>
      <c r="R29" s="769"/>
      <c r="S29" s="774"/>
      <c r="T29" s="775"/>
      <c r="U29" s="775"/>
      <c r="V29" s="776"/>
      <c r="W29" s="792"/>
      <c r="X29" s="769"/>
      <c r="Y29" s="789"/>
      <c r="Z29" s="789"/>
      <c r="AA29" s="789"/>
      <c r="AB29" s="789"/>
      <c r="AC29" s="789"/>
      <c r="AD29" s="789"/>
      <c r="AE29" s="789"/>
      <c r="AF29" s="789"/>
      <c r="AG29" s="789"/>
      <c r="AH29" s="789"/>
      <c r="AI29" s="789"/>
      <c r="AJ29" s="789"/>
      <c r="AK29" s="789"/>
    </row>
    <row r="30" spans="1:44" ht="9.75" customHeight="1" x14ac:dyDescent="0.2">
      <c r="A30" s="500"/>
      <c r="B30" s="500"/>
      <c r="C30" s="627"/>
      <c r="D30" s="627"/>
      <c r="E30" s="627"/>
      <c r="F30" s="627"/>
      <c r="G30" s="627"/>
      <c r="H30" s="627"/>
      <c r="I30" s="627"/>
      <c r="J30" s="627"/>
      <c r="K30" s="627"/>
      <c r="L30" s="627"/>
      <c r="M30" s="635"/>
      <c r="N30" s="636"/>
      <c r="O30" s="636"/>
      <c r="P30" s="637"/>
      <c r="Q30" s="637"/>
      <c r="R30" s="631"/>
      <c r="S30" s="629"/>
      <c r="T30" s="629"/>
      <c r="U30" s="629"/>
      <c r="V30" s="629"/>
      <c r="W30" s="625"/>
      <c r="X30" s="631"/>
      <c r="Y30" s="634"/>
      <c r="Z30" s="638"/>
      <c r="AA30" s="638"/>
      <c r="AB30" s="638"/>
      <c r="AC30" s="638"/>
      <c r="AD30" s="638"/>
      <c r="AE30" s="638"/>
      <c r="AF30" s="638"/>
      <c r="AG30" s="638"/>
      <c r="AH30" s="638"/>
      <c r="AI30" s="638"/>
      <c r="AJ30" s="638"/>
      <c r="AK30" s="638"/>
    </row>
    <row r="31" spans="1:44" s="632" customFormat="1" ht="9.75" customHeight="1" x14ac:dyDescent="0.2">
      <c r="A31" s="620"/>
      <c r="B31" s="620"/>
      <c r="C31" s="625"/>
      <c r="D31" s="625"/>
      <c r="E31" s="625"/>
      <c r="F31" s="625"/>
      <c r="G31" s="625"/>
      <c r="H31" s="625"/>
      <c r="I31" s="625"/>
      <c r="J31" s="625"/>
      <c r="K31" s="625"/>
      <c r="L31" s="625"/>
      <c r="M31" s="631"/>
      <c r="N31" s="637"/>
      <c r="O31" s="637"/>
      <c r="P31" s="637"/>
      <c r="Q31" s="637"/>
      <c r="R31" s="631"/>
      <c r="S31" s="629"/>
      <c r="T31" s="629"/>
      <c r="U31" s="629"/>
      <c r="V31" s="629"/>
      <c r="Y31" s="639"/>
      <c r="Z31" s="639"/>
      <c r="AA31" s="639"/>
      <c r="AB31" s="639"/>
      <c r="AC31" s="639"/>
      <c r="AD31" s="639"/>
      <c r="AE31" s="639"/>
      <c r="AF31" s="639"/>
      <c r="AG31" s="639"/>
      <c r="AH31" s="639"/>
      <c r="AI31" s="639"/>
      <c r="AJ31" s="639"/>
      <c r="AK31" s="639"/>
    </row>
    <row r="32" spans="1:44" s="632" customFormat="1" x14ac:dyDescent="0.2">
      <c r="A32" s="620"/>
      <c r="B32" s="620"/>
      <c r="C32" s="620"/>
      <c r="D32" s="620"/>
      <c r="E32" s="620"/>
      <c r="F32" s="620"/>
      <c r="G32" s="620"/>
      <c r="H32" s="620"/>
      <c r="I32" s="620"/>
      <c r="J32" s="620"/>
    </row>
    <row r="33" spans="1:39" s="632" customFormat="1" x14ac:dyDescent="0.2">
      <c r="A33" s="620" t="s">
        <v>71</v>
      </c>
      <c r="B33" s="620"/>
      <c r="C33" s="620"/>
      <c r="D33" s="620"/>
      <c r="E33" s="620"/>
      <c r="F33" s="620"/>
      <c r="G33" s="140"/>
      <c r="H33" s="620"/>
      <c r="I33" s="620"/>
      <c r="J33" s="620"/>
    </row>
    <row r="34" spans="1:39" s="632" customFormat="1" x14ac:dyDescent="0.2">
      <c r="A34" s="620"/>
      <c r="B34" s="620"/>
      <c r="C34" s="620"/>
      <c r="D34" s="620"/>
      <c r="E34" s="620"/>
      <c r="F34" s="620"/>
      <c r="G34" s="140"/>
      <c r="H34" s="620"/>
      <c r="I34" s="620"/>
      <c r="J34" s="620"/>
    </row>
    <row r="35" spans="1:39" x14ac:dyDescent="0.2">
      <c r="A35" s="640"/>
      <c r="B35" s="640"/>
      <c r="C35" s="640"/>
      <c r="D35" s="141"/>
      <c r="E35" s="640"/>
      <c r="F35" s="640"/>
      <c r="G35" s="640"/>
      <c r="H35" s="640"/>
      <c r="I35" s="640"/>
      <c r="J35" s="640"/>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row>
    <row r="36" spans="1:39" x14ac:dyDescent="0.2">
      <c r="A36" s="457"/>
      <c r="B36" s="457"/>
      <c r="C36" s="642"/>
      <c r="D36" s="624"/>
      <c r="E36" s="624"/>
      <c r="F36" s="624"/>
      <c r="G36" s="624"/>
      <c r="H36" s="624"/>
      <c r="I36" s="624"/>
      <c r="J36" s="457"/>
      <c r="K36" s="624"/>
      <c r="L36" s="457" t="s">
        <v>69</v>
      </c>
      <c r="M36" s="624"/>
      <c r="N36" s="624"/>
      <c r="O36" s="624"/>
      <c r="P36" s="624"/>
      <c r="Q36" s="457"/>
      <c r="R36" s="624"/>
      <c r="S36" s="624"/>
      <c r="T36" s="624"/>
      <c r="U36" s="624"/>
      <c r="V36" s="624"/>
      <c r="W36" s="624"/>
      <c r="X36" s="457"/>
      <c r="Y36" s="624"/>
      <c r="Z36" s="624"/>
      <c r="AA36" s="624"/>
      <c r="AB36" s="624"/>
      <c r="AC36" s="624"/>
      <c r="AD36" s="624"/>
      <c r="AE36" s="643"/>
      <c r="AF36" s="643"/>
      <c r="AG36" s="643"/>
      <c r="AH36" s="643"/>
      <c r="AI36" s="643"/>
      <c r="AJ36" s="643"/>
      <c r="AK36" s="643"/>
    </row>
    <row r="37" spans="1:39" s="632" customFormat="1" x14ac:dyDescent="0.2">
      <c r="A37" s="457"/>
      <c r="B37" s="457"/>
      <c r="C37" s="457"/>
      <c r="D37" s="614"/>
      <c r="E37" s="644" t="s">
        <v>70</v>
      </c>
      <c r="F37" s="457"/>
      <c r="G37" s="457"/>
      <c r="H37" s="457"/>
      <c r="I37" s="457"/>
      <c r="J37" s="457"/>
      <c r="K37" s="457"/>
      <c r="L37" s="168" t="s">
        <v>741</v>
      </c>
      <c r="M37" s="457"/>
      <c r="N37" s="457"/>
      <c r="O37" s="457"/>
      <c r="P37" s="457"/>
      <c r="Q37" s="457"/>
      <c r="S37" s="457"/>
      <c r="T37" s="457"/>
      <c r="U37" s="457"/>
      <c r="V37" s="643"/>
      <c r="X37" s="643" t="s">
        <v>68</v>
      </c>
      <c r="Y37" s="643"/>
      <c r="Z37" s="643"/>
      <c r="AA37" s="643"/>
      <c r="AB37" s="643"/>
      <c r="AC37" s="457"/>
      <c r="AD37" s="643"/>
      <c r="AG37" s="643"/>
      <c r="AH37" s="643"/>
      <c r="AI37" s="643"/>
      <c r="AJ37" s="643"/>
      <c r="AK37" s="643"/>
      <c r="AL37" s="614"/>
    </row>
    <row r="38" spans="1:39" s="632" customFormat="1" x14ac:dyDescent="0.2">
      <c r="A38" s="457"/>
      <c r="B38" s="457" t="s">
        <v>1413</v>
      </c>
      <c r="C38" s="457"/>
      <c r="D38" s="642" t="s">
        <v>742</v>
      </c>
      <c r="E38" s="766">
        <f>I5</f>
        <v>0</v>
      </c>
      <c r="F38" s="766"/>
      <c r="G38" s="766"/>
      <c r="H38" s="766"/>
      <c r="I38" s="766"/>
      <c r="J38" s="766"/>
      <c r="K38" s="457" t="s">
        <v>743</v>
      </c>
      <c r="L38" s="767"/>
      <c r="M38" s="767"/>
      <c r="N38" s="767"/>
      <c r="O38" s="767"/>
      <c r="P38" s="767"/>
      <c r="Q38" s="767"/>
      <c r="R38" s="457"/>
      <c r="S38" s="645"/>
      <c r="T38" s="645" t="s">
        <v>743</v>
      </c>
      <c r="U38" s="645"/>
      <c r="V38" s="457"/>
      <c r="W38" s="624"/>
      <c r="X38" s="768"/>
      <c r="Y38" s="768"/>
      <c r="Z38" s="768"/>
      <c r="AA38" s="768"/>
      <c r="AB38" s="768"/>
      <c r="AC38" s="768"/>
      <c r="AF38" s="624"/>
      <c r="AG38" s="624"/>
      <c r="AH38" s="624"/>
      <c r="AI38" s="624"/>
      <c r="AJ38" s="624"/>
      <c r="AK38" s="624"/>
      <c r="AL38" s="614"/>
    </row>
    <row r="39" spans="1:39" s="632" customFormat="1" x14ac:dyDescent="0.2">
      <c r="A39" s="457"/>
      <c r="B39" s="457"/>
      <c r="C39" s="457"/>
      <c r="D39" s="642"/>
      <c r="E39" s="624"/>
      <c r="F39" s="624"/>
      <c r="G39" s="624"/>
      <c r="H39" s="624"/>
      <c r="I39" s="624"/>
      <c r="J39" s="624"/>
      <c r="K39" s="457"/>
      <c r="L39" s="624"/>
      <c r="M39" s="624"/>
      <c r="N39" s="624"/>
      <c r="O39" s="624"/>
      <c r="P39" s="624"/>
      <c r="Q39" s="624"/>
      <c r="R39" s="457"/>
      <c r="S39" s="624"/>
      <c r="T39" s="624"/>
      <c r="U39" s="624"/>
      <c r="V39" s="624"/>
      <c r="W39" s="624"/>
      <c r="X39" s="624"/>
      <c r="Y39" s="624"/>
      <c r="Z39" s="457"/>
      <c r="AA39" s="457"/>
      <c r="AB39" s="624"/>
      <c r="AC39" s="624"/>
      <c r="AD39" s="624"/>
      <c r="AE39" s="624"/>
      <c r="AF39" s="624"/>
      <c r="AG39" s="624"/>
      <c r="AH39" s="643"/>
      <c r="AI39" s="643"/>
      <c r="AJ39" s="643"/>
      <c r="AK39" s="643"/>
    </row>
    <row r="40" spans="1:39" s="632" customFormat="1" x14ac:dyDescent="0.2">
      <c r="A40" s="457"/>
      <c r="B40" s="457"/>
      <c r="C40" s="457"/>
      <c r="D40" s="501" t="s">
        <v>744</v>
      </c>
      <c r="E40" s="624"/>
      <c r="H40" s="624"/>
      <c r="I40" s="624"/>
      <c r="J40" s="624"/>
      <c r="K40" s="457"/>
      <c r="L40" s="624"/>
      <c r="M40" s="624"/>
      <c r="N40" s="624"/>
      <c r="O40" s="501"/>
      <c r="P40" s="624"/>
      <c r="Q40" s="624"/>
      <c r="V40" s="501" t="s">
        <v>744</v>
      </c>
    </row>
    <row r="41" spans="1:39" s="632" customFormat="1" x14ac:dyDescent="0.2">
      <c r="A41" s="457"/>
      <c r="B41" s="457"/>
      <c r="C41" s="457"/>
      <c r="D41" s="501" t="s">
        <v>1159</v>
      </c>
      <c r="E41" s="624"/>
      <c r="H41" s="624"/>
      <c r="I41" s="624"/>
      <c r="J41" s="624"/>
      <c r="K41" s="457"/>
      <c r="L41" s="624"/>
      <c r="M41" s="624"/>
      <c r="O41" s="501"/>
      <c r="P41" s="624"/>
      <c r="Q41" s="624"/>
      <c r="V41" s="501" t="s">
        <v>1160</v>
      </c>
      <c r="X41" s="501"/>
      <c r="AD41" s="457"/>
      <c r="AG41" s="501"/>
    </row>
    <row r="42" spans="1:39" s="632" customFormat="1" x14ac:dyDescent="0.2">
      <c r="A42" s="457"/>
      <c r="B42" s="457"/>
      <c r="C42" s="457"/>
      <c r="D42" s="501" t="s">
        <v>1412</v>
      </c>
      <c r="E42" s="624"/>
      <c r="H42" s="624"/>
      <c r="I42" s="624"/>
      <c r="J42" s="624"/>
      <c r="K42" s="457"/>
      <c r="L42" s="624"/>
      <c r="M42" s="624"/>
      <c r="N42" s="501"/>
      <c r="O42" s="501"/>
      <c r="P42" s="624"/>
      <c r="Q42" s="624"/>
      <c r="U42" s="170"/>
      <c r="V42" s="501" t="s">
        <v>1414</v>
      </c>
      <c r="W42" s="170"/>
      <c r="Y42" s="457"/>
      <c r="AA42" s="457"/>
      <c r="AB42" s="457"/>
      <c r="AC42" s="457"/>
      <c r="AD42" s="170"/>
      <c r="AF42" s="457"/>
      <c r="AH42" s="457"/>
      <c r="AJ42" s="457"/>
      <c r="AK42" s="457"/>
      <c r="AL42" s="457"/>
      <c r="AM42" s="457"/>
    </row>
    <row r="43" spans="1:39" s="632" customFormat="1" x14ac:dyDescent="0.2">
      <c r="A43" s="457"/>
      <c r="B43" s="457"/>
      <c r="C43" s="457"/>
      <c r="D43" s="642"/>
      <c r="E43" s="457" t="s">
        <v>743</v>
      </c>
      <c r="F43" s="767"/>
      <c r="G43" s="767"/>
      <c r="H43" s="767"/>
      <c r="I43" s="767"/>
      <c r="J43" s="767"/>
      <c r="K43" s="767"/>
      <c r="O43" s="624"/>
      <c r="P43" s="624"/>
      <c r="Q43" s="624"/>
      <c r="R43" s="457"/>
      <c r="S43" s="624"/>
      <c r="T43" s="457" t="s">
        <v>734</v>
      </c>
      <c r="U43" s="645"/>
      <c r="V43" s="457"/>
      <c r="W43" s="457"/>
      <c r="X43" s="768"/>
      <c r="Y43" s="793"/>
      <c r="Z43" s="793"/>
      <c r="AA43" s="793"/>
      <c r="AB43" s="793"/>
      <c r="AC43" s="793"/>
      <c r="AE43" s="457"/>
      <c r="AG43" s="707"/>
      <c r="AH43" s="707"/>
      <c r="AI43" s="707"/>
      <c r="AJ43" s="707"/>
      <c r="AK43" s="707"/>
      <c r="AL43" s="707"/>
      <c r="AM43" s="643"/>
    </row>
    <row r="44" spans="1:39" s="632" customFormat="1" x14ac:dyDescent="0.2">
      <c r="A44" s="457"/>
      <c r="B44" s="457"/>
      <c r="C44" s="457"/>
      <c r="D44" s="501"/>
      <c r="E44" s="624"/>
      <c r="H44" s="624"/>
      <c r="I44" s="624"/>
      <c r="J44" s="624"/>
      <c r="K44" s="457"/>
      <c r="L44" s="624"/>
      <c r="M44" s="624"/>
      <c r="N44" s="624"/>
      <c r="P44" s="624"/>
      <c r="Q44" s="624"/>
    </row>
    <row r="45" spans="1:39" s="632" customFormat="1" x14ac:dyDescent="0.2">
      <c r="A45" s="457"/>
      <c r="B45" s="457"/>
      <c r="C45" s="457"/>
      <c r="D45" s="501"/>
      <c r="E45" s="624"/>
      <c r="H45" s="624"/>
      <c r="I45" s="624"/>
      <c r="J45" s="624"/>
      <c r="K45" s="457"/>
      <c r="L45" s="624"/>
      <c r="M45" s="624"/>
      <c r="O45" s="632" t="s">
        <v>637</v>
      </c>
      <c r="P45" s="624"/>
      <c r="Q45" s="624"/>
      <c r="X45" s="501" t="s">
        <v>1004</v>
      </c>
      <c r="AD45" s="457"/>
      <c r="AG45" s="501" t="s">
        <v>1005</v>
      </c>
    </row>
    <row r="46" spans="1:39" s="632" customFormat="1" x14ac:dyDescent="0.2">
      <c r="A46" s="457"/>
      <c r="B46" s="457"/>
      <c r="C46" s="457"/>
      <c r="D46" s="501"/>
      <c r="E46" s="624"/>
      <c r="H46" s="624"/>
      <c r="I46" s="624"/>
      <c r="J46" s="624"/>
      <c r="K46" s="457"/>
      <c r="L46" s="624"/>
      <c r="M46" s="624"/>
      <c r="N46" s="501"/>
      <c r="O46" s="501" t="s">
        <v>638</v>
      </c>
      <c r="P46" s="624"/>
      <c r="Q46" s="624"/>
      <c r="U46" s="170"/>
      <c r="V46" s="170"/>
      <c r="W46" s="170"/>
      <c r="X46" s="632" t="s">
        <v>1006</v>
      </c>
      <c r="Y46" s="457"/>
      <c r="AA46" s="457"/>
      <c r="AB46" s="457"/>
      <c r="AC46" s="457"/>
      <c r="AD46" s="170"/>
      <c r="AF46" s="457"/>
      <c r="AG46" s="632" t="s">
        <v>1007</v>
      </c>
      <c r="AH46" s="457"/>
      <c r="AJ46" s="457"/>
      <c r="AK46" s="457"/>
      <c r="AL46" s="457"/>
      <c r="AM46" s="457"/>
    </row>
    <row r="47" spans="1:39" s="632" customFormat="1" x14ac:dyDescent="0.2">
      <c r="A47" s="457"/>
      <c r="B47" s="457"/>
      <c r="C47" s="457"/>
      <c r="D47" s="642"/>
      <c r="E47" s="457"/>
      <c r="H47" s="645"/>
      <c r="I47" s="645"/>
      <c r="J47" s="645"/>
      <c r="K47" s="645"/>
      <c r="N47" s="457" t="s">
        <v>743</v>
      </c>
      <c r="O47" s="767"/>
      <c r="P47" s="767"/>
      <c r="Q47" s="767"/>
      <c r="R47" s="767"/>
      <c r="S47" s="767"/>
      <c r="T47" s="767"/>
      <c r="U47" s="645"/>
      <c r="V47" s="457" t="s">
        <v>734</v>
      </c>
      <c r="W47" s="457"/>
      <c r="X47" s="768"/>
      <c r="Y47" s="768"/>
      <c r="Z47" s="768"/>
      <c r="AA47" s="768"/>
      <c r="AB47" s="768"/>
      <c r="AC47" s="768"/>
      <c r="AE47" s="457" t="s">
        <v>734</v>
      </c>
      <c r="AG47" s="768"/>
      <c r="AH47" s="768"/>
      <c r="AI47" s="768"/>
      <c r="AJ47" s="768"/>
      <c r="AK47" s="768"/>
      <c r="AL47" s="768"/>
      <c r="AM47" s="643" t="s">
        <v>745</v>
      </c>
    </row>
    <row r="48" spans="1:39" x14ac:dyDescent="0.2">
      <c r="A48" s="457"/>
      <c r="B48" s="457"/>
      <c r="C48" s="457"/>
      <c r="D48" s="642"/>
      <c r="E48" s="624"/>
      <c r="F48" s="624"/>
      <c r="G48" s="624"/>
      <c r="H48" s="624"/>
      <c r="I48" s="624"/>
      <c r="J48" s="624"/>
      <c r="K48" s="457"/>
      <c r="L48" s="624"/>
      <c r="M48" s="624"/>
      <c r="N48" s="624"/>
      <c r="O48" s="624"/>
      <c r="P48" s="624"/>
      <c r="Q48" s="624"/>
      <c r="R48" s="457"/>
      <c r="S48" s="624"/>
      <c r="T48" s="624"/>
      <c r="U48" s="624"/>
      <c r="V48" s="624"/>
      <c r="W48" s="624"/>
      <c r="X48" s="624"/>
      <c r="Y48" s="624"/>
      <c r="Z48" s="457"/>
      <c r="AA48" s="457"/>
      <c r="AB48" s="624"/>
      <c r="AC48" s="624"/>
      <c r="AD48" s="624"/>
      <c r="AE48" s="624"/>
      <c r="AF48" s="624"/>
      <c r="AG48" s="624"/>
      <c r="AH48" s="643"/>
      <c r="AI48" s="643"/>
      <c r="AJ48" s="643"/>
      <c r="AK48" s="643"/>
      <c r="AL48" s="632"/>
      <c r="AM48" s="632"/>
    </row>
    <row r="49" spans="1:39" x14ac:dyDescent="0.2">
      <c r="A49" s="457"/>
      <c r="B49" s="457"/>
      <c r="C49" s="457"/>
      <c r="D49" s="632"/>
      <c r="E49" s="632"/>
      <c r="F49" s="632"/>
      <c r="G49" s="632"/>
      <c r="H49" s="632"/>
      <c r="I49" s="632"/>
      <c r="J49" s="457" t="s">
        <v>528</v>
      </c>
      <c r="K49" s="632"/>
      <c r="L49" s="632"/>
      <c r="M49" s="632"/>
      <c r="N49" s="632"/>
      <c r="O49" s="632"/>
      <c r="P49" s="632"/>
      <c r="Q49" s="632"/>
      <c r="R49" s="632"/>
      <c r="S49" s="632"/>
      <c r="T49" s="632"/>
      <c r="U49" s="632"/>
      <c r="V49" s="632"/>
      <c r="W49" s="632"/>
      <c r="X49" s="501" t="s">
        <v>1004</v>
      </c>
      <c r="Y49" s="632"/>
      <c r="Z49" s="632"/>
      <c r="AA49" s="632"/>
      <c r="AB49" s="632"/>
      <c r="AC49" s="632"/>
      <c r="AD49" s="457"/>
      <c r="AE49" s="632"/>
      <c r="AF49" s="632"/>
      <c r="AG49" s="501" t="s">
        <v>1005</v>
      </c>
      <c r="AH49" s="632"/>
      <c r="AI49" s="632"/>
      <c r="AJ49" s="632"/>
      <c r="AK49" s="632"/>
      <c r="AL49" s="632"/>
      <c r="AM49" s="632"/>
    </row>
    <row r="50" spans="1:39" x14ac:dyDescent="0.2">
      <c r="A50" s="457"/>
      <c r="B50" s="457"/>
      <c r="C50" s="457"/>
      <c r="D50" s="168"/>
      <c r="E50" s="170"/>
      <c r="F50" s="170"/>
      <c r="G50" s="168"/>
      <c r="H50" s="170"/>
      <c r="I50" s="457"/>
      <c r="J50" s="170" t="s">
        <v>481</v>
      </c>
      <c r="K50" s="632"/>
      <c r="L50" s="457"/>
      <c r="M50" s="632"/>
      <c r="N50" s="457"/>
      <c r="O50" s="457"/>
      <c r="P50" s="457"/>
      <c r="Q50" s="457"/>
      <c r="R50" s="457"/>
      <c r="S50" s="624"/>
      <c r="T50" s="624"/>
      <c r="U50" s="457"/>
      <c r="V50" s="170"/>
      <c r="W50" s="170"/>
      <c r="X50" s="632" t="s">
        <v>1006</v>
      </c>
      <c r="Y50" s="457"/>
      <c r="Z50" s="632"/>
      <c r="AA50" s="457"/>
      <c r="AB50" s="457"/>
      <c r="AC50" s="457"/>
      <c r="AD50" s="170"/>
      <c r="AE50" s="632"/>
      <c r="AF50" s="457"/>
      <c r="AG50" s="632" t="s">
        <v>1007</v>
      </c>
      <c r="AH50" s="457"/>
      <c r="AI50" s="632"/>
      <c r="AJ50" s="457"/>
      <c r="AK50" s="457"/>
      <c r="AL50" s="457"/>
      <c r="AM50" s="457"/>
    </row>
    <row r="51" spans="1:39" s="632" customFormat="1" x14ac:dyDescent="0.2">
      <c r="A51" s="457"/>
      <c r="B51" s="457"/>
      <c r="C51" s="457"/>
      <c r="D51" s="643" t="s">
        <v>746</v>
      </c>
      <c r="E51" s="624"/>
      <c r="F51" s="624"/>
      <c r="G51" s="624"/>
      <c r="H51" s="457" t="s">
        <v>734</v>
      </c>
      <c r="K51" s="768"/>
      <c r="L51" s="768"/>
      <c r="M51" s="768"/>
      <c r="N51" s="768"/>
      <c r="O51" s="768"/>
      <c r="P51" s="768"/>
      <c r="Q51" s="645"/>
      <c r="R51" s="645"/>
      <c r="S51" s="645"/>
      <c r="U51" s="645"/>
      <c r="V51" s="645" t="s">
        <v>743</v>
      </c>
      <c r="W51" s="642"/>
      <c r="X51" s="768"/>
      <c r="Y51" s="768"/>
      <c r="Z51" s="768"/>
      <c r="AA51" s="768"/>
      <c r="AB51" s="768"/>
      <c r="AC51" s="768"/>
      <c r="AE51" s="645" t="s">
        <v>743</v>
      </c>
      <c r="AG51" s="768"/>
      <c r="AH51" s="768"/>
      <c r="AI51" s="768"/>
      <c r="AJ51" s="768"/>
      <c r="AK51" s="768"/>
      <c r="AL51" s="768"/>
      <c r="AM51" s="643"/>
    </row>
    <row r="52" spans="1:39" s="632" customFormat="1" x14ac:dyDescent="0.2">
      <c r="A52" s="457"/>
      <c r="B52" s="457"/>
      <c r="C52" s="642"/>
      <c r="D52" s="624"/>
      <c r="E52" s="624"/>
      <c r="F52" s="624"/>
      <c r="G52" s="624"/>
      <c r="H52" s="624"/>
      <c r="I52" s="624"/>
      <c r="J52" s="457"/>
      <c r="K52" s="624"/>
      <c r="L52" s="624"/>
      <c r="M52" s="624"/>
      <c r="N52" s="624"/>
      <c r="O52" s="624"/>
      <c r="P52" s="624"/>
      <c r="Q52" s="457"/>
      <c r="R52" s="457"/>
      <c r="S52" s="624"/>
      <c r="T52" s="624"/>
      <c r="U52" s="624"/>
      <c r="V52" s="624"/>
      <c r="W52" s="624"/>
      <c r="X52" s="457"/>
      <c r="Y52" s="624"/>
      <c r="Z52" s="624"/>
      <c r="AA52" s="457"/>
      <c r="AB52" s="624"/>
      <c r="AC52" s="624"/>
      <c r="AD52" s="624"/>
      <c r="AE52" s="643"/>
      <c r="AF52" s="643"/>
      <c r="AG52" s="643"/>
      <c r="AH52" s="457"/>
      <c r="AI52" s="457"/>
      <c r="AJ52" s="457"/>
      <c r="AK52" s="457"/>
      <c r="AL52" s="614"/>
      <c r="AM52" s="614"/>
    </row>
    <row r="53" spans="1:39" s="632" customFormat="1" x14ac:dyDescent="0.2">
      <c r="A53" s="457"/>
      <c r="B53" s="457"/>
      <c r="C53" s="642"/>
      <c r="D53" s="624"/>
      <c r="E53" s="624"/>
      <c r="F53" s="624"/>
      <c r="G53" s="624"/>
      <c r="H53" s="624"/>
      <c r="I53" s="624"/>
      <c r="J53" s="457"/>
      <c r="K53" s="624"/>
      <c r="L53" s="624"/>
      <c r="M53" s="624"/>
      <c r="N53" s="624"/>
      <c r="O53" s="624"/>
      <c r="P53" s="624"/>
      <c r="Q53" s="457"/>
      <c r="R53" s="457"/>
      <c r="S53" s="624"/>
      <c r="T53" s="624"/>
      <c r="U53" s="624"/>
      <c r="V53" s="624"/>
      <c r="W53" s="624"/>
      <c r="X53" s="457"/>
      <c r="Y53" s="624"/>
      <c r="Z53" s="624"/>
      <c r="AA53" s="457" t="s">
        <v>727</v>
      </c>
      <c r="AB53" s="755">
        <f>ROUND((E38-L38-X38-F43+X43-O47+X47+AG47)*1.3333,)+K51-X51-AG51</f>
        <v>0</v>
      </c>
      <c r="AC53" s="755"/>
      <c r="AD53" s="755"/>
      <c r="AE53" s="755"/>
      <c r="AF53" s="755"/>
      <c r="AG53" s="755"/>
      <c r="AH53" s="457" t="s">
        <v>67</v>
      </c>
      <c r="AI53" s="457"/>
      <c r="AJ53" s="457" t="s">
        <v>1138</v>
      </c>
      <c r="AK53" s="457"/>
      <c r="AL53" s="614"/>
      <c r="AM53" s="614"/>
    </row>
    <row r="54" spans="1:39" s="632" customFormat="1" x14ac:dyDescent="0.2">
      <c r="A54" s="457"/>
      <c r="B54" s="457"/>
      <c r="C54" s="642"/>
      <c r="D54" s="624"/>
      <c r="E54" s="624"/>
      <c r="F54" s="624"/>
      <c r="G54" s="624"/>
      <c r="H54" s="624"/>
      <c r="I54" s="624"/>
      <c r="J54" s="457"/>
      <c r="K54" s="624"/>
      <c r="L54" s="457" t="s">
        <v>69</v>
      </c>
      <c r="M54" s="624"/>
      <c r="N54" s="624"/>
      <c r="O54" s="624"/>
      <c r="P54" s="624"/>
      <c r="Q54" s="457"/>
      <c r="R54" s="624"/>
      <c r="S54" s="624"/>
      <c r="T54" s="624"/>
      <c r="U54" s="624"/>
      <c r="V54" s="624"/>
      <c r="W54" s="624"/>
      <c r="X54" s="457"/>
      <c r="Y54" s="624"/>
      <c r="Z54" s="624"/>
      <c r="AA54" s="624"/>
      <c r="AB54" s="624"/>
      <c r="AC54" s="624"/>
      <c r="AD54" s="624"/>
      <c r="AE54" s="643"/>
      <c r="AF54" s="643"/>
      <c r="AG54" s="643"/>
      <c r="AH54" s="643"/>
      <c r="AI54" s="643"/>
      <c r="AJ54" s="643"/>
      <c r="AK54" s="643"/>
      <c r="AL54" s="614"/>
      <c r="AM54" s="614"/>
    </row>
    <row r="55" spans="1:39" s="632" customFormat="1" x14ac:dyDescent="0.2">
      <c r="A55" s="457"/>
      <c r="B55" s="457"/>
      <c r="C55" s="457"/>
      <c r="D55" s="614"/>
      <c r="E55" s="644" t="s">
        <v>70</v>
      </c>
      <c r="F55" s="457"/>
      <c r="G55" s="457"/>
      <c r="H55" s="457"/>
      <c r="I55" s="457"/>
      <c r="J55" s="457"/>
      <c r="K55" s="457"/>
      <c r="L55" s="168" t="s">
        <v>741</v>
      </c>
      <c r="M55" s="457"/>
      <c r="N55" s="457"/>
      <c r="O55" s="457"/>
      <c r="P55" s="457"/>
      <c r="Q55" s="457"/>
      <c r="S55" s="457"/>
      <c r="T55" s="457"/>
      <c r="U55" s="457"/>
      <c r="V55" s="643"/>
      <c r="X55" s="643" t="s">
        <v>68</v>
      </c>
      <c r="Y55" s="643"/>
      <c r="Z55" s="643"/>
      <c r="AA55" s="643"/>
      <c r="AB55" s="643"/>
      <c r="AC55" s="457"/>
      <c r="AD55" s="643"/>
      <c r="AG55" s="643"/>
      <c r="AH55" s="643"/>
      <c r="AI55" s="643"/>
      <c r="AJ55" s="643"/>
      <c r="AK55" s="643"/>
      <c r="AL55" s="614"/>
    </row>
    <row r="56" spans="1:39" s="632" customFormat="1" x14ac:dyDescent="0.2">
      <c r="A56" s="457"/>
      <c r="B56" s="457" t="s">
        <v>1291</v>
      </c>
      <c r="C56" s="457"/>
      <c r="D56" s="642" t="s">
        <v>742</v>
      </c>
      <c r="E56" s="766">
        <f>I8</f>
        <v>0</v>
      </c>
      <c r="F56" s="766"/>
      <c r="G56" s="766"/>
      <c r="H56" s="766"/>
      <c r="I56" s="766"/>
      <c r="J56" s="766"/>
      <c r="K56" s="457" t="s">
        <v>743</v>
      </c>
      <c r="L56" s="767"/>
      <c r="M56" s="767"/>
      <c r="N56" s="767"/>
      <c r="O56" s="767"/>
      <c r="P56" s="767"/>
      <c r="Q56" s="767"/>
      <c r="R56" s="457"/>
      <c r="S56" s="645"/>
      <c r="T56" s="645" t="s">
        <v>743</v>
      </c>
      <c r="U56" s="645"/>
      <c r="V56" s="457"/>
      <c r="W56" s="624"/>
      <c r="X56" s="768"/>
      <c r="Y56" s="768"/>
      <c r="Z56" s="768"/>
      <c r="AA56" s="768"/>
      <c r="AB56" s="768"/>
      <c r="AC56" s="768"/>
      <c r="AF56" s="624"/>
      <c r="AG56" s="624"/>
      <c r="AH56" s="624"/>
      <c r="AI56" s="624"/>
      <c r="AJ56" s="624"/>
      <c r="AK56" s="624"/>
      <c r="AL56" s="614"/>
    </row>
    <row r="57" spans="1:39" s="632" customFormat="1" x14ac:dyDescent="0.2">
      <c r="A57" s="457"/>
      <c r="B57" s="457"/>
      <c r="C57" s="457"/>
      <c r="D57" s="642"/>
      <c r="E57" s="624"/>
      <c r="F57" s="624"/>
      <c r="G57" s="624"/>
      <c r="H57" s="624"/>
      <c r="I57" s="624"/>
      <c r="J57" s="624"/>
      <c r="K57" s="457"/>
      <c r="L57" s="624"/>
      <c r="M57" s="624"/>
      <c r="N57" s="624"/>
      <c r="O57" s="624"/>
      <c r="P57" s="624"/>
      <c r="Q57" s="624"/>
      <c r="R57" s="457"/>
      <c r="S57" s="624"/>
      <c r="T57" s="624"/>
      <c r="U57" s="624"/>
      <c r="V57" s="624"/>
      <c r="W57" s="624"/>
      <c r="X57" s="624"/>
      <c r="Y57" s="624"/>
      <c r="Z57" s="457"/>
      <c r="AA57" s="457"/>
      <c r="AB57" s="624"/>
      <c r="AC57" s="624"/>
      <c r="AD57" s="624"/>
      <c r="AE57" s="624"/>
      <c r="AF57" s="624"/>
      <c r="AG57" s="624"/>
      <c r="AH57" s="643"/>
      <c r="AI57" s="643"/>
      <c r="AJ57" s="643"/>
      <c r="AK57" s="643"/>
    </row>
    <row r="58" spans="1:39" s="632" customFormat="1" x14ac:dyDescent="0.2">
      <c r="A58" s="457"/>
      <c r="B58" s="457"/>
      <c r="C58" s="457"/>
      <c r="D58" s="501" t="s">
        <v>744</v>
      </c>
      <c r="E58" s="624"/>
      <c r="H58" s="624"/>
      <c r="I58" s="624"/>
      <c r="J58" s="624"/>
      <c r="K58" s="457"/>
      <c r="L58" s="624"/>
      <c r="M58" s="624"/>
      <c r="N58" s="624"/>
      <c r="O58" s="501"/>
      <c r="P58" s="624"/>
      <c r="Q58" s="624"/>
      <c r="V58" s="501" t="s">
        <v>744</v>
      </c>
    </row>
    <row r="59" spans="1:39" s="632" customFormat="1" x14ac:dyDescent="0.2">
      <c r="A59" s="457"/>
      <c r="B59" s="457"/>
      <c r="C59" s="457"/>
      <c r="D59" s="501" t="s">
        <v>1159</v>
      </c>
      <c r="E59" s="624"/>
      <c r="H59" s="624"/>
      <c r="I59" s="624"/>
      <c r="J59" s="624"/>
      <c r="K59" s="457"/>
      <c r="L59" s="624"/>
      <c r="M59" s="624"/>
      <c r="O59" s="501"/>
      <c r="P59" s="624"/>
      <c r="Q59" s="624"/>
      <c r="V59" s="501" t="s">
        <v>1160</v>
      </c>
      <c r="X59" s="501"/>
      <c r="AD59" s="457"/>
      <c r="AG59" s="501"/>
    </row>
    <row r="60" spans="1:39" s="632" customFormat="1" x14ac:dyDescent="0.2">
      <c r="A60" s="457"/>
      <c r="B60" s="457"/>
      <c r="C60" s="457"/>
      <c r="D60" s="501" t="s">
        <v>1415</v>
      </c>
      <c r="E60" s="624"/>
      <c r="H60" s="624"/>
      <c r="I60" s="624"/>
      <c r="J60" s="624"/>
      <c r="K60" s="457"/>
      <c r="L60" s="624"/>
      <c r="M60" s="624"/>
      <c r="N60" s="501"/>
      <c r="O60" s="501"/>
      <c r="P60" s="624"/>
      <c r="Q60" s="624"/>
      <c r="U60" s="170"/>
      <c r="V60" s="501" t="s">
        <v>1417</v>
      </c>
      <c r="W60" s="170"/>
      <c r="Y60" s="457"/>
      <c r="AA60" s="457"/>
      <c r="AB60" s="457"/>
      <c r="AC60" s="457"/>
      <c r="AD60" s="170"/>
      <c r="AF60" s="457"/>
      <c r="AH60" s="457"/>
      <c r="AJ60" s="457"/>
      <c r="AK60" s="457"/>
      <c r="AL60" s="457"/>
      <c r="AM60" s="457"/>
    </row>
    <row r="61" spans="1:39" s="632" customFormat="1" x14ac:dyDescent="0.2">
      <c r="A61" s="457"/>
      <c r="B61" s="457"/>
      <c r="C61" s="457"/>
      <c r="D61" s="642"/>
      <c r="E61" s="457" t="s">
        <v>743</v>
      </c>
      <c r="F61" s="767"/>
      <c r="G61" s="767"/>
      <c r="H61" s="767"/>
      <c r="I61" s="767"/>
      <c r="J61" s="767"/>
      <c r="K61" s="767"/>
      <c r="O61" s="624"/>
      <c r="P61" s="624"/>
      <c r="Q61" s="624"/>
      <c r="R61" s="457"/>
      <c r="S61" s="624"/>
      <c r="T61" s="457" t="s">
        <v>734</v>
      </c>
      <c r="U61" s="645"/>
      <c r="V61" s="457"/>
      <c r="W61" s="457"/>
      <c r="X61" s="768"/>
      <c r="Y61" s="793"/>
      <c r="Z61" s="793"/>
      <c r="AA61" s="793"/>
      <c r="AB61" s="793"/>
      <c r="AC61" s="793"/>
      <c r="AE61" s="457"/>
      <c r="AG61" s="707"/>
      <c r="AH61" s="707"/>
      <c r="AI61" s="707"/>
      <c r="AJ61" s="707"/>
      <c r="AK61" s="707"/>
      <c r="AL61" s="707"/>
      <c r="AM61" s="643"/>
    </row>
    <row r="62" spans="1:39" s="632" customFormat="1" x14ac:dyDescent="0.2">
      <c r="A62" s="457"/>
      <c r="B62" s="457"/>
      <c r="C62" s="457"/>
      <c r="D62" s="501"/>
      <c r="E62" s="624"/>
      <c r="H62" s="624"/>
      <c r="I62" s="624"/>
      <c r="J62" s="624"/>
      <c r="K62" s="457"/>
      <c r="L62" s="624"/>
      <c r="M62" s="624"/>
      <c r="N62" s="624"/>
      <c r="P62" s="624"/>
      <c r="Q62" s="624"/>
    </row>
    <row r="63" spans="1:39" s="632" customFormat="1" x14ac:dyDescent="0.2">
      <c r="A63" s="457"/>
      <c r="B63" s="457"/>
      <c r="C63" s="457"/>
      <c r="D63" s="501"/>
      <c r="E63" s="624"/>
      <c r="H63" s="624"/>
      <c r="I63" s="624"/>
      <c r="J63" s="624"/>
      <c r="K63" s="457"/>
      <c r="L63" s="624"/>
      <c r="M63" s="624"/>
      <c r="O63" s="632" t="s">
        <v>637</v>
      </c>
      <c r="P63" s="624"/>
      <c r="Q63" s="624"/>
      <c r="X63" s="501" t="s">
        <v>1005</v>
      </c>
    </row>
    <row r="64" spans="1:39" s="632" customFormat="1" x14ac:dyDescent="0.2">
      <c r="A64" s="457"/>
      <c r="B64" s="457"/>
      <c r="C64" s="457"/>
      <c r="D64" s="501"/>
      <c r="E64" s="624"/>
      <c r="H64" s="624"/>
      <c r="I64" s="624"/>
      <c r="J64" s="624"/>
      <c r="K64" s="457"/>
      <c r="L64" s="624"/>
      <c r="M64" s="624"/>
      <c r="N64" s="501"/>
      <c r="O64" s="501" t="s">
        <v>638</v>
      </c>
      <c r="P64" s="624"/>
      <c r="Q64" s="624"/>
      <c r="U64" s="170"/>
      <c r="W64" s="457"/>
      <c r="X64" s="632" t="s">
        <v>1007</v>
      </c>
      <c r="Y64" s="457"/>
      <c r="AA64" s="457"/>
      <c r="AB64" s="457"/>
      <c r="AC64" s="457"/>
      <c r="AD64" s="457"/>
    </row>
    <row r="65" spans="1:39" s="632" customFormat="1" x14ac:dyDescent="0.2">
      <c r="A65" s="457"/>
      <c r="B65" s="457"/>
      <c r="C65" s="457"/>
      <c r="D65" s="642"/>
      <c r="E65" s="457"/>
      <c r="F65" s="645"/>
      <c r="G65" s="645"/>
      <c r="H65" s="645"/>
      <c r="I65" s="645"/>
      <c r="J65" s="645"/>
      <c r="K65" s="645"/>
      <c r="N65" s="457" t="s">
        <v>743</v>
      </c>
      <c r="O65" s="767"/>
      <c r="P65" s="767"/>
      <c r="Q65" s="767"/>
      <c r="R65" s="767"/>
      <c r="S65" s="767"/>
      <c r="T65" s="767"/>
      <c r="U65" s="645"/>
      <c r="V65" s="457" t="s">
        <v>734</v>
      </c>
      <c r="X65" s="768"/>
      <c r="Y65" s="768"/>
      <c r="Z65" s="768"/>
      <c r="AA65" s="768"/>
      <c r="AB65" s="768"/>
      <c r="AC65" s="768"/>
      <c r="AD65" s="643" t="s">
        <v>745</v>
      </c>
      <c r="AF65" s="643" t="s">
        <v>746</v>
      </c>
      <c r="AG65" s="624"/>
      <c r="AH65" s="624"/>
      <c r="AI65" s="624"/>
    </row>
    <row r="66" spans="1:39" x14ac:dyDescent="0.2">
      <c r="A66" s="457"/>
      <c r="B66" s="457"/>
      <c r="C66" s="457"/>
      <c r="D66" s="642"/>
      <c r="E66" s="624"/>
      <c r="F66" s="624"/>
      <c r="G66" s="624"/>
      <c r="H66" s="624"/>
      <c r="I66" s="624"/>
      <c r="J66" s="624"/>
      <c r="K66" s="457"/>
      <c r="L66" s="624"/>
      <c r="M66" s="624"/>
      <c r="N66" s="624"/>
      <c r="O66" s="624"/>
      <c r="P66" s="624"/>
      <c r="Q66" s="624"/>
      <c r="R66" s="457"/>
      <c r="S66" s="624"/>
      <c r="T66" s="624"/>
      <c r="U66" s="624"/>
      <c r="V66" s="624"/>
      <c r="W66" s="624"/>
      <c r="X66" s="624"/>
      <c r="Y66" s="624"/>
      <c r="Z66" s="457"/>
      <c r="AA66" s="457"/>
      <c r="AB66" s="624"/>
      <c r="AC66" s="624"/>
      <c r="AD66" s="624"/>
      <c r="AE66" s="624"/>
      <c r="AF66" s="624"/>
      <c r="AG66" s="624"/>
      <c r="AH66" s="643"/>
      <c r="AI66" s="643"/>
      <c r="AJ66" s="643"/>
      <c r="AK66" s="643"/>
      <c r="AL66" s="632"/>
      <c r="AM66" s="632"/>
    </row>
    <row r="67" spans="1:39" x14ac:dyDescent="0.2">
      <c r="A67" s="457"/>
      <c r="B67" s="457"/>
      <c r="C67" s="457"/>
      <c r="D67" s="642"/>
      <c r="E67" s="624"/>
      <c r="F67" s="624"/>
      <c r="G67" s="624"/>
      <c r="H67" s="624"/>
      <c r="I67" s="624"/>
      <c r="J67" s="457" t="s">
        <v>528</v>
      </c>
      <c r="K67" s="457"/>
      <c r="L67" s="624"/>
      <c r="M67" s="624"/>
      <c r="N67" s="624"/>
      <c r="O67" s="624"/>
      <c r="P67" s="624"/>
      <c r="Q67" s="624"/>
      <c r="R67" s="457"/>
      <c r="S67" s="624"/>
      <c r="T67" s="624"/>
      <c r="U67" s="624"/>
      <c r="V67" s="624"/>
      <c r="W67" s="624"/>
      <c r="X67" s="624"/>
      <c r="Y67" s="624"/>
      <c r="Z67" s="457"/>
      <c r="AA67" s="457"/>
      <c r="AB67" s="624"/>
      <c r="AC67" s="624"/>
      <c r="AD67" s="624"/>
      <c r="AE67" s="624"/>
      <c r="AF67" s="624"/>
      <c r="AG67" s="624"/>
      <c r="AH67" s="643"/>
      <c r="AI67" s="643"/>
      <c r="AJ67" s="643"/>
      <c r="AK67" s="643"/>
      <c r="AL67" s="632"/>
      <c r="AM67" s="632"/>
    </row>
    <row r="68" spans="1:39" x14ac:dyDescent="0.2">
      <c r="A68" s="457"/>
      <c r="B68" s="457"/>
      <c r="C68" s="457"/>
      <c r="D68" s="632"/>
      <c r="E68" s="632"/>
      <c r="F68" s="632"/>
      <c r="G68" s="632"/>
      <c r="H68" s="632"/>
      <c r="I68" s="632"/>
      <c r="J68" s="170" t="s">
        <v>1416</v>
      </c>
      <c r="K68" s="620"/>
      <c r="L68" s="620"/>
      <c r="M68" s="620"/>
      <c r="N68" s="620"/>
      <c r="O68" s="620"/>
      <c r="P68" s="632"/>
      <c r="Q68" s="632"/>
      <c r="R68" s="632"/>
      <c r="S68" s="632"/>
      <c r="T68" s="632"/>
      <c r="U68" s="632"/>
      <c r="V68" s="632"/>
      <c r="W68" s="632"/>
      <c r="X68" s="501" t="s">
        <v>1005</v>
      </c>
      <c r="Y68" s="632"/>
      <c r="Z68" s="632"/>
      <c r="AA68" s="632"/>
      <c r="AB68" s="632"/>
      <c r="AC68" s="632"/>
      <c r="AD68" s="632"/>
      <c r="AE68" s="632"/>
      <c r="AF68" s="632"/>
      <c r="AG68" s="632"/>
      <c r="AH68" s="632"/>
      <c r="AI68" s="632"/>
      <c r="AJ68" s="632"/>
      <c r="AK68" s="632"/>
      <c r="AL68" s="632"/>
      <c r="AM68" s="632"/>
    </row>
    <row r="69" spans="1:39" s="632" customFormat="1" x14ac:dyDescent="0.2">
      <c r="A69" s="457"/>
      <c r="B69" s="457"/>
      <c r="C69" s="457"/>
      <c r="D69" s="168"/>
      <c r="E69" s="170"/>
      <c r="F69" s="170"/>
      <c r="G69" s="168"/>
      <c r="H69" s="170"/>
      <c r="I69" s="457"/>
      <c r="J69" s="170" t="s">
        <v>481</v>
      </c>
      <c r="L69" s="457"/>
      <c r="N69" s="457"/>
      <c r="O69" s="457"/>
      <c r="P69" s="457"/>
      <c r="Q69" s="457"/>
      <c r="R69" s="457"/>
      <c r="S69" s="624"/>
      <c r="T69" s="624"/>
      <c r="U69" s="457"/>
      <c r="W69" s="457"/>
      <c r="X69" s="632" t="s">
        <v>1007</v>
      </c>
      <c r="Y69" s="457"/>
      <c r="AA69" s="457"/>
      <c r="AB69" s="457"/>
      <c r="AC69" s="457"/>
      <c r="AD69" s="457"/>
    </row>
    <row r="70" spans="1:39" s="632" customFormat="1" x14ac:dyDescent="0.2">
      <c r="A70" s="457"/>
      <c r="B70" s="457"/>
      <c r="C70" s="457"/>
      <c r="H70" s="457" t="s">
        <v>734</v>
      </c>
      <c r="K70" s="768"/>
      <c r="L70" s="768"/>
      <c r="M70" s="768"/>
      <c r="N70" s="768"/>
      <c r="O70" s="768"/>
      <c r="P70" s="768"/>
      <c r="Q70" s="645"/>
      <c r="R70" s="645"/>
      <c r="S70" s="645"/>
      <c r="U70" s="645"/>
      <c r="V70" s="645" t="s">
        <v>743</v>
      </c>
      <c r="X70" s="768"/>
      <c r="Y70" s="768"/>
      <c r="Z70" s="768"/>
      <c r="AA70" s="768"/>
      <c r="AB70" s="768"/>
      <c r="AC70" s="768"/>
      <c r="AD70" s="643"/>
    </row>
    <row r="71" spans="1:39" s="632" customFormat="1" x14ac:dyDescent="0.2">
      <c r="A71" s="457"/>
      <c r="B71" s="457"/>
      <c r="C71" s="642"/>
      <c r="D71" s="624"/>
      <c r="E71" s="624"/>
      <c r="F71" s="624"/>
      <c r="G71" s="624"/>
      <c r="H71" s="624"/>
      <c r="I71" s="624"/>
      <c r="J71" s="457"/>
      <c r="K71" s="624"/>
      <c r="L71" s="624"/>
      <c r="M71" s="624"/>
      <c r="N71" s="624"/>
      <c r="O71" s="624"/>
      <c r="P71" s="624"/>
      <c r="Q71" s="457"/>
      <c r="R71" s="457"/>
      <c r="S71" s="624"/>
      <c r="T71" s="624"/>
      <c r="U71" s="624"/>
      <c r="V71" s="624"/>
      <c r="W71" s="624"/>
      <c r="X71" s="457"/>
      <c r="Y71" s="624"/>
      <c r="Z71" s="624"/>
      <c r="AA71" s="457"/>
      <c r="AB71" s="624"/>
      <c r="AC71" s="624"/>
      <c r="AD71" s="624"/>
      <c r="AE71" s="643"/>
      <c r="AF71" s="643"/>
      <c r="AG71" s="643"/>
      <c r="AH71" s="457"/>
      <c r="AI71" s="457"/>
      <c r="AJ71" s="457"/>
      <c r="AK71" s="457"/>
      <c r="AL71" s="614"/>
      <c r="AM71" s="614"/>
    </row>
    <row r="72" spans="1:39" s="632" customFormat="1" x14ac:dyDescent="0.2">
      <c r="A72" s="457"/>
      <c r="B72" s="457"/>
      <c r="C72" s="642"/>
      <c r="D72" s="624"/>
      <c r="E72" s="624"/>
      <c r="F72" s="624"/>
      <c r="G72" s="624"/>
      <c r="H72" s="624"/>
      <c r="I72" s="624"/>
      <c r="J72" s="457"/>
      <c r="K72" s="624"/>
      <c r="L72" s="624"/>
      <c r="M72" s="624"/>
      <c r="N72" s="624"/>
      <c r="O72" s="624"/>
      <c r="P72" s="624"/>
      <c r="Q72" s="457"/>
      <c r="R72" s="457"/>
      <c r="S72" s="624"/>
      <c r="T72" s="624"/>
      <c r="U72" s="624"/>
      <c r="V72" s="624"/>
      <c r="W72" s="624"/>
      <c r="X72" s="457"/>
      <c r="Y72" s="624"/>
      <c r="Z72" s="624"/>
      <c r="AA72" s="457" t="s">
        <v>727</v>
      </c>
      <c r="AB72" s="755">
        <f>ROUND((E56-L56-X56-F61+X61-O65+X65)*1.3333,)+K70-X70</f>
        <v>0</v>
      </c>
      <c r="AC72" s="755"/>
      <c r="AD72" s="755"/>
      <c r="AE72" s="755"/>
      <c r="AF72" s="755"/>
      <c r="AG72" s="755"/>
      <c r="AH72" s="457" t="s">
        <v>67</v>
      </c>
      <c r="AI72" s="457"/>
      <c r="AJ72" s="457" t="s">
        <v>1292</v>
      </c>
      <c r="AK72" s="457"/>
      <c r="AL72" s="614"/>
      <c r="AM72" s="614"/>
    </row>
    <row r="73" spans="1:39" s="632" customFormat="1" x14ac:dyDescent="0.2">
      <c r="A73" s="457"/>
      <c r="B73" s="457"/>
      <c r="C73" s="642"/>
      <c r="D73" s="624"/>
      <c r="E73" s="624"/>
      <c r="F73" s="624"/>
      <c r="G73" s="624"/>
      <c r="H73" s="624"/>
      <c r="I73" s="624"/>
      <c r="J73" s="457"/>
      <c r="K73" s="624"/>
      <c r="L73" s="457" t="s">
        <v>69</v>
      </c>
      <c r="M73" s="624"/>
      <c r="N73" s="624"/>
      <c r="O73" s="624"/>
      <c r="P73" s="624"/>
      <c r="Q73" s="457"/>
      <c r="R73" s="624"/>
      <c r="S73" s="624"/>
      <c r="T73" s="624"/>
      <c r="U73" s="624"/>
      <c r="V73" s="624"/>
      <c r="W73" s="624"/>
      <c r="X73" s="457"/>
      <c r="Y73" s="624"/>
      <c r="Z73" s="624"/>
      <c r="AA73" s="624"/>
      <c r="AB73" s="624"/>
      <c r="AC73" s="624"/>
      <c r="AD73" s="624"/>
      <c r="AE73" s="643"/>
      <c r="AF73" s="643"/>
      <c r="AG73" s="643"/>
      <c r="AH73" s="643"/>
      <c r="AI73" s="643"/>
      <c r="AJ73" s="643"/>
      <c r="AK73" s="643"/>
      <c r="AL73" s="614"/>
      <c r="AM73" s="614"/>
    </row>
    <row r="74" spans="1:39" s="632" customFormat="1" x14ac:dyDescent="0.2">
      <c r="A74" s="457"/>
      <c r="B74" s="457"/>
      <c r="C74" s="457"/>
      <c r="D74" s="614"/>
      <c r="E74" s="644" t="s">
        <v>70</v>
      </c>
      <c r="F74" s="457"/>
      <c r="G74" s="457"/>
      <c r="H74" s="457"/>
      <c r="I74" s="457"/>
      <c r="J74" s="457"/>
      <c r="K74" s="457"/>
      <c r="L74" s="168" t="s">
        <v>741</v>
      </c>
      <c r="M74" s="457"/>
      <c r="N74" s="457"/>
      <c r="O74" s="457"/>
      <c r="P74" s="457"/>
      <c r="Q74" s="457"/>
      <c r="S74" s="457"/>
      <c r="T74" s="457"/>
      <c r="U74" s="457"/>
      <c r="V74" s="643"/>
      <c r="X74" s="643" t="s">
        <v>68</v>
      </c>
      <c r="Y74" s="643"/>
      <c r="Z74" s="643"/>
      <c r="AA74" s="643"/>
      <c r="AB74" s="643"/>
      <c r="AC74" s="457"/>
      <c r="AD74" s="643"/>
      <c r="AG74" s="643"/>
      <c r="AH74" s="643"/>
      <c r="AI74" s="643"/>
      <c r="AJ74" s="643"/>
      <c r="AK74" s="643"/>
      <c r="AL74" s="614"/>
    </row>
    <row r="75" spans="1:39" s="632" customFormat="1" x14ac:dyDescent="0.2">
      <c r="A75" s="457"/>
      <c r="B75" s="457" t="s">
        <v>1418</v>
      </c>
      <c r="C75" s="457"/>
      <c r="D75" s="642" t="s">
        <v>742</v>
      </c>
      <c r="E75" s="766">
        <f>I11</f>
        <v>0</v>
      </c>
      <c r="F75" s="766"/>
      <c r="G75" s="766"/>
      <c r="H75" s="766"/>
      <c r="I75" s="766"/>
      <c r="J75" s="766"/>
      <c r="K75" s="457" t="s">
        <v>743</v>
      </c>
      <c r="L75" s="767"/>
      <c r="M75" s="767"/>
      <c r="N75" s="767"/>
      <c r="O75" s="767"/>
      <c r="P75" s="767"/>
      <c r="Q75" s="767"/>
      <c r="R75" s="457"/>
      <c r="S75" s="645"/>
      <c r="T75" s="645" t="s">
        <v>743</v>
      </c>
      <c r="U75" s="645"/>
      <c r="V75" s="457"/>
      <c r="W75" s="624"/>
      <c r="X75" s="768"/>
      <c r="Y75" s="768"/>
      <c r="Z75" s="768"/>
      <c r="AA75" s="768"/>
      <c r="AB75" s="768"/>
      <c r="AC75" s="768"/>
      <c r="AF75" s="624"/>
      <c r="AG75" s="624"/>
      <c r="AH75" s="624"/>
      <c r="AI75" s="624"/>
      <c r="AJ75" s="624"/>
      <c r="AK75" s="624"/>
      <c r="AL75" s="614"/>
    </row>
    <row r="76" spans="1:39" s="632" customFormat="1" x14ac:dyDescent="0.2">
      <c r="A76" s="457"/>
      <c r="B76" s="457"/>
      <c r="C76" s="457"/>
      <c r="D76" s="642"/>
      <c r="E76" s="624"/>
      <c r="F76" s="624"/>
      <c r="G76" s="624"/>
      <c r="H76" s="624"/>
      <c r="I76" s="624"/>
      <c r="J76" s="624"/>
      <c r="K76" s="457"/>
      <c r="L76" s="624"/>
      <c r="M76" s="624"/>
      <c r="N76" s="624"/>
      <c r="O76" s="624"/>
      <c r="P76" s="624"/>
      <c r="Q76" s="624"/>
      <c r="R76" s="457"/>
      <c r="S76" s="624"/>
      <c r="T76" s="624"/>
      <c r="U76" s="624"/>
      <c r="V76" s="624"/>
      <c r="W76" s="624"/>
      <c r="X76" s="624"/>
      <c r="Y76" s="624"/>
      <c r="Z76" s="457"/>
      <c r="AA76" s="457"/>
      <c r="AB76" s="624"/>
      <c r="AC76" s="624"/>
      <c r="AD76" s="624"/>
      <c r="AE76" s="624"/>
      <c r="AF76" s="624"/>
      <c r="AG76" s="624"/>
      <c r="AH76" s="643"/>
      <c r="AI76" s="643"/>
      <c r="AJ76" s="643"/>
      <c r="AK76" s="643"/>
    </row>
    <row r="77" spans="1:39" s="632" customFormat="1" x14ac:dyDescent="0.2">
      <c r="A77" s="457"/>
      <c r="B77" s="457"/>
      <c r="C77" s="457"/>
      <c r="D77" s="501" t="s">
        <v>744</v>
      </c>
      <c r="E77" s="624"/>
      <c r="H77" s="624"/>
      <c r="I77" s="624"/>
      <c r="J77" s="624"/>
      <c r="K77" s="457"/>
      <c r="L77" s="624"/>
      <c r="M77" s="624"/>
      <c r="N77" s="624"/>
      <c r="O77" s="501"/>
      <c r="P77" s="624"/>
      <c r="Q77" s="624"/>
      <c r="V77" s="501" t="s">
        <v>744</v>
      </c>
    </row>
    <row r="78" spans="1:39" s="632" customFormat="1" x14ac:dyDescent="0.2">
      <c r="A78" s="457"/>
      <c r="B78" s="457"/>
      <c r="C78" s="457"/>
      <c r="D78" s="501" t="s">
        <v>1159</v>
      </c>
      <c r="E78" s="624"/>
      <c r="H78" s="624"/>
      <c r="I78" s="624"/>
      <c r="J78" s="624"/>
      <c r="K78" s="457"/>
      <c r="L78" s="624"/>
      <c r="M78" s="624"/>
      <c r="O78" s="501"/>
      <c r="P78" s="624"/>
      <c r="Q78" s="624"/>
      <c r="V78" s="501" t="s">
        <v>1160</v>
      </c>
      <c r="X78" s="501"/>
      <c r="AD78" s="457"/>
      <c r="AG78" s="501"/>
    </row>
    <row r="79" spans="1:39" s="632" customFormat="1" x14ac:dyDescent="0.2">
      <c r="A79" s="457"/>
      <c r="B79" s="457"/>
      <c r="C79" s="457"/>
      <c r="D79" s="501" t="s">
        <v>1423</v>
      </c>
      <c r="E79" s="624"/>
      <c r="H79" s="624"/>
      <c r="I79" s="624"/>
      <c r="J79" s="624"/>
      <c r="K79" s="457"/>
      <c r="L79" s="624"/>
      <c r="M79" s="624"/>
      <c r="N79" s="501"/>
      <c r="O79" s="501"/>
      <c r="P79" s="624"/>
      <c r="Q79" s="624"/>
      <c r="U79" s="170"/>
      <c r="V79" s="501" t="s">
        <v>1424</v>
      </c>
      <c r="W79" s="170"/>
      <c r="Y79" s="457"/>
      <c r="AA79" s="457"/>
      <c r="AB79" s="457"/>
      <c r="AC79" s="457"/>
      <c r="AD79" s="170"/>
      <c r="AF79" s="457"/>
      <c r="AH79" s="457"/>
      <c r="AJ79" s="457"/>
      <c r="AK79" s="457"/>
      <c r="AL79" s="457"/>
      <c r="AM79" s="457"/>
    </row>
    <row r="80" spans="1:39" s="632" customFormat="1" x14ac:dyDescent="0.2">
      <c r="A80" s="457"/>
      <c r="B80" s="457"/>
      <c r="C80" s="457"/>
      <c r="D80" s="642"/>
      <c r="E80" s="457" t="s">
        <v>743</v>
      </c>
      <c r="F80" s="767"/>
      <c r="G80" s="767"/>
      <c r="H80" s="767"/>
      <c r="I80" s="767"/>
      <c r="J80" s="767"/>
      <c r="K80" s="767"/>
      <c r="O80" s="624"/>
      <c r="P80" s="624"/>
      <c r="Q80" s="624"/>
      <c r="R80" s="457"/>
      <c r="S80" s="624"/>
      <c r="T80" s="457" t="s">
        <v>734</v>
      </c>
      <c r="U80" s="645"/>
      <c r="V80" s="457"/>
      <c r="W80" s="457"/>
      <c r="X80" s="768"/>
      <c r="Y80" s="793"/>
      <c r="Z80" s="793"/>
      <c r="AA80" s="793"/>
      <c r="AB80" s="793"/>
      <c r="AC80" s="793"/>
      <c r="AE80" s="457"/>
      <c r="AG80" s="707"/>
      <c r="AH80" s="707"/>
      <c r="AI80" s="707"/>
      <c r="AJ80" s="707"/>
      <c r="AK80" s="707"/>
      <c r="AL80" s="707"/>
      <c r="AM80" s="643"/>
    </row>
    <row r="81" spans="1:39" s="632" customFormat="1" x14ac:dyDescent="0.2">
      <c r="A81" s="457"/>
      <c r="B81" s="457"/>
      <c r="C81" s="457"/>
      <c r="D81" s="501"/>
      <c r="E81" s="624"/>
      <c r="H81" s="624"/>
      <c r="I81" s="624"/>
      <c r="J81" s="624"/>
      <c r="K81" s="457"/>
      <c r="L81" s="624"/>
      <c r="M81" s="624"/>
      <c r="N81" s="624"/>
      <c r="P81" s="624"/>
      <c r="Q81" s="624"/>
    </row>
    <row r="82" spans="1:39" s="632" customFormat="1" x14ac:dyDescent="0.2">
      <c r="A82" s="457"/>
      <c r="B82" s="457"/>
      <c r="C82" s="457"/>
      <c r="D82" s="501"/>
      <c r="E82" s="624"/>
      <c r="H82" s="624"/>
      <c r="I82" s="624"/>
      <c r="J82" s="624"/>
      <c r="K82" s="457"/>
      <c r="L82" s="624"/>
      <c r="M82" s="624"/>
      <c r="O82" s="632" t="s">
        <v>637</v>
      </c>
      <c r="P82" s="624"/>
      <c r="Q82" s="624"/>
      <c r="X82" s="501" t="s">
        <v>1005</v>
      </c>
    </row>
    <row r="83" spans="1:39" s="632" customFormat="1" x14ac:dyDescent="0.2">
      <c r="A83" s="457"/>
      <c r="B83" s="457"/>
      <c r="C83" s="457"/>
      <c r="D83" s="501"/>
      <c r="E83" s="624"/>
      <c r="H83" s="624"/>
      <c r="I83" s="624"/>
      <c r="J83" s="624"/>
      <c r="K83" s="457"/>
      <c r="L83" s="624"/>
      <c r="M83" s="624"/>
      <c r="N83" s="501"/>
      <c r="O83" s="501" t="s">
        <v>638</v>
      </c>
      <c r="P83" s="624"/>
      <c r="Q83" s="624"/>
      <c r="U83" s="170"/>
      <c r="W83" s="457"/>
      <c r="X83" s="632" t="s">
        <v>1007</v>
      </c>
      <c r="Y83" s="457"/>
      <c r="AA83" s="457"/>
      <c r="AB83" s="457"/>
      <c r="AC83" s="457"/>
      <c r="AD83" s="457"/>
    </row>
    <row r="84" spans="1:39" x14ac:dyDescent="0.2">
      <c r="A84" s="457"/>
      <c r="B84" s="457"/>
      <c r="C84" s="457"/>
      <c r="D84" s="642"/>
      <c r="E84" s="457"/>
      <c r="F84" s="645"/>
      <c r="G84" s="645"/>
      <c r="H84" s="645"/>
      <c r="I84" s="645"/>
      <c r="J84" s="645"/>
      <c r="K84" s="645"/>
      <c r="L84" s="632"/>
      <c r="M84" s="632"/>
      <c r="N84" s="457" t="s">
        <v>743</v>
      </c>
      <c r="O84" s="767"/>
      <c r="P84" s="767"/>
      <c r="Q84" s="767"/>
      <c r="R84" s="767"/>
      <c r="S84" s="767"/>
      <c r="T84" s="767"/>
      <c r="U84" s="645"/>
      <c r="V84" s="457" t="s">
        <v>734</v>
      </c>
      <c r="W84" s="632"/>
      <c r="X84" s="768"/>
      <c r="Y84" s="768"/>
      <c r="Z84" s="768"/>
      <c r="AA84" s="768"/>
      <c r="AB84" s="768"/>
      <c r="AC84" s="768"/>
      <c r="AD84" s="643" t="s">
        <v>745</v>
      </c>
      <c r="AE84" s="632"/>
      <c r="AF84" s="643" t="s">
        <v>746</v>
      </c>
      <c r="AG84" s="624"/>
      <c r="AH84" s="624"/>
      <c r="AI84" s="624"/>
      <c r="AJ84" s="632"/>
      <c r="AK84" s="632"/>
      <c r="AL84" s="632"/>
      <c r="AM84" s="632"/>
    </row>
    <row r="85" spans="1:39" x14ac:dyDescent="0.2">
      <c r="A85" s="457"/>
      <c r="B85" s="457"/>
      <c r="C85" s="457"/>
      <c r="D85" s="642"/>
      <c r="E85" s="624"/>
      <c r="F85" s="624"/>
      <c r="G85" s="624"/>
      <c r="H85" s="624"/>
      <c r="I85" s="624"/>
      <c r="J85" s="624"/>
      <c r="K85" s="457"/>
      <c r="L85" s="624"/>
      <c r="M85" s="624"/>
      <c r="N85" s="624"/>
      <c r="O85" s="624"/>
      <c r="P85" s="624"/>
      <c r="Q85" s="624"/>
      <c r="R85" s="457"/>
      <c r="S85" s="624"/>
      <c r="T85" s="624"/>
      <c r="U85" s="624"/>
      <c r="V85" s="624"/>
      <c r="W85" s="624"/>
      <c r="X85" s="624"/>
      <c r="Y85" s="624"/>
      <c r="Z85" s="457"/>
      <c r="AA85" s="457"/>
      <c r="AB85" s="624"/>
      <c r="AC85" s="624"/>
      <c r="AD85" s="624"/>
      <c r="AE85" s="624"/>
      <c r="AF85" s="624"/>
      <c r="AG85" s="624"/>
      <c r="AH85" s="643"/>
      <c r="AI85" s="643"/>
      <c r="AJ85" s="643"/>
      <c r="AK85" s="643"/>
      <c r="AL85" s="632"/>
      <c r="AM85" s="632"/>
    </row>
    <row r="86" spans="1:39" s="632" customFormat="1" x14ac:dyDescent="0.2">
      <c r="A86" s="457"/>
      <c r="B86" s="457"/>
      <c r="C86" s="457"/>
      <c r="D86" s="642"/>
      <c r="E86" s="624"/>
      <c r="F86" s="624"/>
      <c r="G86" s="624"/>
      <c r="H86" s="624"/>
      <c r="I86" s="624"/>
      <c r="J86" s="457" t="s">
        <v>528</v>
      </c>
      <c r="K86" s="457"/>
      <c r="L86" s="624"/>
      <c r="M86" s="624"/>
      <c r="N86" s="624"/>
      <c r="O86" s="624"/>
      <c r="P86" s="624"/>
      <c r="Q86" s="624"/>
      <c r="R86" s="457"/>
      <c r="S86" s="624"/>
      <c r="T86" s="624"/>
      <c r="U86" s="624"/>
      <c r="V86" s="624"/>
      <c r="W86" s="624"/>
      <c r="X86" s="624"/>
      <c r="Y86" s="624"/>
      <c r="Z86" s="457"/>
      <c r="AA86" s="457"/>
      <c r="AB86" s="624"/>
      <c r="AC86" s="624"/>
      <c r="AD86" s="624"/>
      <c r="AE86" s="624"/>
      <c r="AF86" s="624"/>
      <c r="AG86" s="624"/>
      <c r="AH86" s="643"/>
      <c r="AI86" s="643"/>
      <c r="AJ86" s="643"/>
      <c r="AK86" s="643"/>
    </row>
    <row r="87" spans="1:39" x14ac:dyDescent="0.2">
      <c r="A87" s="641"/>
      <c r="B87" s="457"/>
      <c r="C87" s="457"/>
      <c r="D87" s="632"/>
      <c r="E87" s="632"/>
      <c r="F87" s="632"/>
      <c r="G87" s="632"/>
      <c r="H87" s="632"/>
      <c r="I87" s="632"/>
      <c r="J87" s="170" t="s">
        <v>1416</v>
      </c>
      <c r="K87" s="620"/>
      <c r="L87" s="620"/>
      <c r="M87" s="620"/>
      <c r="N87" s="620"/>
      <c r="O87" s="620"/>
      <c r="P87" s="632"/>
      <c r="Q87" s="632"/>
      <c r="R87" s="632"/>
      <c r="S87" s="632"/>
      <c r="T87" s="632"/>
      <c r="U87" s="632"/>
      <c r="V87" s="632"/>
      <c r="W87" s="632"/>
      <c r="X87" s="501" t="s">
        <v>1005</v>
      </c>
      <c r="Y87" s="632"/>
      <c r="Z87" s="632"/>
      <c r="AA87" s="632"/>
      <c r="AB87" s="632"/>
      <c r="AC87" s="632"/>
      <c r="AD87" s="632"/>
      <c r="AE87" s="632"/>
      <c r="AF87" s="632"/>
      <c r="AG87" s="632"/>
      <c r="AH87" s="632"/>
      <c r="AI87" s="632"/>
      <c r="AJ87" s="632"/>
      <c r="AK87" s="632"/>
      <c r="AL87" s="632"/>
      <c r="AM87" s="632"/>
    </row>
    <row r="88" spans="1:39" ht="13.5" customHeight="1" x14ac:dyDescent="0.2">
      <c r="A88" s="641"/>
      <c r="B88" s="457"/>
      <c r="C88" s="457"/>
      <c r="D88" s="168"/>
      <c r="E88" s="170"/>
      <c r="F88" s="170"/>
      <c r="G88" s="168"/>
      <c r="H88" s="170"/>
      <c r="I88" s="457"/>
      <c r="J88" s="170" t="s">
        <v>481</v>
      </c>
      <c r="K88" s="632"/>
      <c r="L88" s="457"/>
      <c r="M88" s="632"/>
      <c r="N88" s="457"/>
      <c r="O88" s="457"/>
      <c r="P88" s="457"/>
      <c r="Q88" s="457"/>
      <c r="R88" s="457"/>
      <c r="S88" s="624"/>
      <c r="T88" s="624"/>
      <c r="U88" s="457"/>
      <c r="V88" s="632"/>
      <c r="W88" s="457"/>
      <c r="X88" s="632" t="s">
        <v>1007</v>
      </c>
      <c r="Y88" s="457"/>
      <c r="Z88" s="632"/>
      <c r="AA88" s="457"/>
      <c r="AB88" s="457"/>
      <c r="AC88" s="457"/>
      <c r="AD88" s="457"/>
      <c r="AE88" s="632"/>
      <c r="AF88" s="632"/>
      <c r="AG88" s="632"/>
      <c r="AH88" s="632"/>
      <c r="AI88" s="632"/>
      <c r="AJ88" s="632"/>
      <c r="AK88" s="632"/>
      <c r="AL88" s="632"/>
      <c r="AM88" s="632"/>
    </row>
    <row r="89" spans="1:39" x14ac:dyDescent="0.2">
      <c r="A89" s="641"/>
      <c r="B89" s="457"/>
      <c r="C89" s="457"/>
      <c r="D89" s="632"/>
      <c r="E89" s="632"/>
      <c r="F89" s="632"/>
      <c r="G89" s="632"/>
      <c r="H89" s="457" t="s">
        <v>734</v>
      </c>
      <c r="I89" s="632"/>
      <c r="J89" s="632"/>
      <c r="K89" s="768"/>
      <c r="L89" s="768"/>
      <c r="M89" s="768"/>
      <c r="N89" s="768"/>
      <c r="O89" s="768"/>
      <c r="P89" s="768"/>
      <c r="Q89" s="645"/>
      <c r="R89" s="645"/>
      <c r="S89" s="645"/>
      <c r="T89" s="632"/>
      <c r="U89" s="645"/>
      <c r="V89" s="645" t="s">
        <v>743</v>
      </c>
      <c r="W89" s="632"/>
      <c r="X89" s="768"/>
      <c r="Y89" s="768"/>
      <c r="Z89" s="768"/>
      <c r="AA89" s="768"/>
      <c r="AB89" s="768"/>
      <c r="AC89" s="768"/>
      <c r="AD89" s="643"/>
      <c r="AE89" s="632"/>
      <c r="AF89" s="632"/>
      <c r="AG89" s="632"/>
      <c r="AH89" s="632"/>
      <c r="AI89" s="632"/>
      <c r="AJ89" s="632"/>
      <c r="AK89" s="632"/>
      <c r="AL89" s="632"/>
      <c r="AM89" s="632"/>
    </row>
    <row r="90" spans="1:39" x14ac:dyDescent="0.2">
      <c r="B90" s="457"/>
      <c r="C90" s="642"/>
      <c r="D90" s="624"/>
      <c r="E90" s="624"/>
      <c r="F90" s="624"/>
      <c r="G90" s="624"/>
      <c r="H90" s="624"/>
      <c r="I90" s="624"/>
      <c r="J90" s="457"/>
      <c r="K90" s="624"/>
      <c r="L90" s="624"/>
      <c r="M90" s="624"/>
      <c r="N90" s="624"/>
      <c r="O90" s="624"/>
      <c r="P90" s="624"/>
      <c r="Q90" s="457"/>
      <c r="R90" s="457"/>
      <c r="S90" s="624"/>
      <c r="T90" s="624"/>
      <c r="U90" s="624"/>
      <c r="V90" s="624"/>
      <c r="W90" s="624"/>
      <c r="X90" s="457"/>
      <c r="Y90" s="624"/>
      <c r="Z90" s="624"/>
      <c r="AA90" s="457"/>
      <c r="AB90" s="624"/>
      <c r="AC90" s="624"/>
      <c r="AD90" s="624"/>
      <c r="AE90" s="643"/>
      <c r="AF90" s="643"/>
      <c r="AG90" s="643"/>
      <c r="AH90" s="457"/>
      <c r="AI90" s="457"/>
      <c r="AJ90" s="457"/>
      <c r="AK90" s="457"/>
    </row>
    <row r="91" spans="1:39" x14ac:dyDescent="0.2">
      <c r="B91" s="457"/>
      <c r="C91" s="642"/>
      <c r="D91" s="624"/>
      <c r="E91" s="624"/>
      <c r="F91" s="624"/>
      <c r="G91" s="624"/>
      <c r="H91" s="624"/>
      <c r="I91" s="624"/>
      <c r="J91" s="457"/>
      <c r="K91" s="624"/>
      <c r="L91" s="624"/>
      <c r="M91" s="624"/>
      <c r="N91" s="624"/>
      <c r="O91" s="624"/>
      <c r="P91" s="624"/>
      <c r="Q91" s="457"/>
      <c r="R91" s="457"/>
      <c r="S91" s="624"/>
      <c r="T91" s="624"/>
      <c r="U91" s="624"/>
      <c r="V91" s="624"/>
      <c r="W91" s="624"/>
      <c r="X91" s="457"/>
      <c r="Y91" s="624"/>
      <c r="Z91" s="624"/>
      <c r="AA91" s="457" t="s">
        <v>727</v>
      </c>
      <c r="AB91" s="755">
        <f>ROUND((E75-L75-X75-F80+X80-O84+X84)*1.3333,)+K89-X89</f>
        <v>0</v>
      </c>
      <c r="AC91" s="755"/>
      <c r="AD91" s="755"/>
      <c r="AE91" s="755"/>
      <c r="AF91" s="755"/>
      <c r="AG91" s="755"/>
      <c r="AH91" s="457" t="s">
        <v>67</v>
      </c>
      <c r="AI91" s="457"/>
      <c r="AJ91" s="457" t="s">
        <v>1008</v>
      </c>
      <c r="AK91" s="457"/>
    </row>
    <row r="92" spans="1:39" ht="13.5" thickBot="1" x14ac:dyDescent="0.25"/>
    <row r="93" spans="1:39" x14ac:dyDescent="0.2">
      <c r="C93" s="756" t="s">
        <v>66</v>
      </c>
      <c r="D93" s="756"/>
      <c r="E93" s="756"/>
      <c r="F93" s="756"/>
      <c r="G93" s="756"/>
      <c r="H93" s="756"/>
      <c r="I93" s="756"/>
      <c r="J93" s="757" t="s">
        <v>1009</v>
      </c>
      <c r="K93" s="757"/>
      <c r="L93" s="757"/>
      <c r="M93" s="757"/>
      <c r="N93" s="757"/>
      <c r="O93" s="758" t="s">
        <v>727</v>
      </c>
      <c r="P93" s="759">
        <f>ROUND((+AB53+AB72+AB91)/3,)</f>
        <v>0</v>
      </c>
      <c r="Q93" s="760"/>
      <c r="R93" s="760"/>
      <c r="S93" s="760"/>
      <c r="T93" s="760"/>
      <c r="U93" s="761"/>
      <c r="V93" s="765" t="s">
        <v>65</v>
      </c>
      <c r="W93" s="765"/>
      <c r="X93" s="765"/>
      <c r="Y93" s="765"/>
      <c r="Z93" s="765"/>
      <c r="AA93" s="765"/>
    </row>
    <row r="94" spans="1:39" ht="13.5" thickBot="1" x14ac:dyDescent="0.25">
      <c r="C94" s="756"/>
      <c r="D94" s="756"/>
      <c r="E94" s="756"/>
      <c r="F94" s="756"/>
      <c r="G94" s="756"/>
      <c r="H94" s="756"/>
      <c r="I94" s="756"/>
      <c r="J94" s="758">
        <v>3</v>
      </c>
      <c r="K94" s="758"/>
      <c r="L94" s="758"/>
      <c r="M94" s="758"/>
      <c r="N94" s="758"/>
      <c r="O94" s="758"/>
      <c r="P94" s="762"/>
      <c r="Q94" s="763"/>
      <c r="R94" s="763"/>
      <c r="S94" s="763"/>
      <c r="T94" s="763"/>
      <c r="U94" s="764"/>
      <c r="V94" s="765"/>
      <c r="W94" s="765"/>
      <c r="X94" s="765"/>
      <c r="Y94" s="765"/>
      <c r="Z94" s="765"/>
      <c r="AA94" s="765"/>
    </row>
  </sheetData>
  <customSheetViews>
    <customSheetView guid="{C4E6220D-41C8-40B2-AF0A-6EEC54FEFC3B}" scale="85" showPageBreaks="1" printArea="1" view="pageBreakPreview" topLeftCell="A58">
      <selection activeCell="AA38" sqref="Z38:AA40"/>
      <pageMargins left="0.61" right="0.36" top="0.74" bottom="0.31" header="0.51200000000000001" footer="0.33"/>
      <pageSetup paperSize="9" scale="76" orientation="portrait" r:id="rId1"/>
      <headerFooter alignWithMargins="0"/>
    </customSheetView>
    <customSheetView guid="{67812C5A-1D79-4D20-9561-724B7A740687}" scale="85" showPageBreaks="1" printArea="1" view="pageBreakPreview" topLeftCell="A58">
      <selection activeCell="AA38" sqref="Z38:AA40"/>
      <pageMargins left="0.61" right="0.36" top="0.74" bottom="0.31" header="0.51200000000000001" footer="0.33"/>
      <pageSetup paperSize="9" scale="76" orientation="portrait" r:id="rId2"/>
      <headerFooter alignWithMargins="0"/>
    </customSheetView>
    <customSheetView guid="{C437A408-6157-48A1-8109-95F4DC2109CD}" scale="85" showPageBreaks="1" printArea="1" view="pageBreakPreview" topLeftCell="A58">
      <selection activeCell="AA38" sqref="Z38:AA40"/>
      <pageMargins left="0.61" right="0.36" top="0.74" bottom="0.31" header="0.51200000000000001" footer="0.33"/>
      <pageSetup paperSize="9" scale="76" orientation="portrait" r:id="rId3"/>
      <headerFooter alignWithMargins="0"/>
    </customSheetView>
    <customSheetView guid="{A9FD053A-4046-4DCB-BFF9-69FBE35E214B}" scale="85" showPageBreaks="1" printArea="1" view="pageBreakPreview" topLeftCell="A5">
      <selection activeCell="AA38" sqref="Z38:AA40"/>
      <pageMargins left="0.61" right="0.36" top="0.74" bottom="0.31" header="0.51200000000000001" footer="0.33"/>
      <pageSetup paperSize="9" scale="76" orientation="portrait" r:id="rId4"/>
      <headerFooter alignWithMargins="0"/>
    </customSheetView>
    <customSheetView guid="{8D42FC69-A302-4509-9149-10B34FBDD5FD}" scale="85" showPageBreaks="1" printArea="1" view="pageBreakPreview" topLeftCell="A5">
      <selection activeCell="AA38" sqref="Z38:AA40"/>
      <pageMargins left="0.61" right="0.36" top="0.74" bottom="0.31" header="0.51200000000000001" footer="0.33"/>
      <pageSetup paperSize="9" scale="76" orientation="portrait" r:id="rId5"/>
      <headerFooter alignWithMargins="0"/>
    </customSheetView>
    <customSheetView guid="{ABA71FD7-2F20-4D89-9682-086673B2D428}" scale="85" showPageBreaks="1" printArea="1" view="pageBreakPreview">
      <pageMargins left="0.61" right="0.36" top="0.74" bottom="0.31" header="0.51200000000000001" footer="0.33"/>
      <pageSetup paperSize="9" scale="76" orientation="portrait" r:id="rId6"/>
      <headerFooter alignWithMargins="0"/>
    </customSheetView>
    <customSheetView guid="{28B27DAA-D495-4FE0-A4B0-318BBC5296C8}" scale="85" showPageBreaks="1" printArea="1" view="pageBreakPreview" topLeftCell="A58">
      <selection activeCell="AA38" sqref="Z38:AA40"/>
      <pageMargins left="0.61" right="0.36" top="0.74" bottom="0.31" header="0.51200000000000001" footer="0.33"/>
      <pageSetup paperSize="9" scale="76" orientation="portrait" r:id="rId7"/>
      <headerFooter alignWithMargins="0"/>
    </customSheetView>
    <customSheetView guid="{E39192D6-5293-4E96-A0BA-106405229387}" scale="85" showPageBreaks="1" printArea="1" view="pageBreakPreview" topLeftCell="A58">
      <selection activeCell="AA38" sqref="Z38:AA40"/>
      <pageMargins left="0.61" right="0.36" top="0.74" bottom="0.31" header="0.51200000000000001" footer="0.33"/>
      <pageSetup paperSize="9" scale="76" orientation="portrait" r:id="rId8"/>
      <headerFooter alignWithMargins="0"/>
    </customSheetView>
    <customSheetView guid="{B0D27BBA-DB06-47F7-8459-5413A1184B9F}" scale="85" showPageBreaks="1" printArea="1" view="pageBreakPreview" topLeftCell="A58">
      <selection activeCell="AA38" sqref="Z38:AA40"/>
      <pageMargins left="0.61" right="0.36" top="0.74" bottom="0.31" header="0.51200000000000001" footer="0.33"/>
      <pageSetup paperSize="9" scale="76" orientation="portrait" r:id="rId9"/>
      <headerFooter alignWithMargins="0"/>
    </customSheetView>
  </customSheetViews>
  <mergeCells count="93">
    <mergeCell ref="AI21:AL21"/>
    <mergeCell ref="Z22:AD22"/>
    <mergeCell ref="O84:T84"/>
    <mergeCell ref="X84:AC84"/>
    <mergeCell ref="C28:L29"/>
    <mergeCell ref="E38:J38"/>
    <mergeCell ref="X75:AC75"/>
    <mergeCell ref="F80:K80"/>
    <mergeCell ref="X80:AC80"/>
    <mergeCell ref="F61:K61"/>
    <mergeCell ref="L38:Q38"/>
    <mergeCell ref="E56:J56"/>
    <mergeCell ref="L56:Q56"/>
    <mergeCell ref="AI22:AL22"/>
    <mergeCell ref="W28:X29"/>
    <mergeCell ref="Y28:AK29"/>
    <mergeCell ref="X61:AC61"/>
    <mergeCell ref="X65:AC65"/>
    <mergeCell ref="X38:AC38"/>
    <mergeCell ref="AB53:AG53"/>
    <mergeCell ref="X56:AC56"/>
    <mergeCell ref="X43:AC43"/>
    <mergeCell ref="X47:AC47"/>
    <mergeCell ref="AG47:AL47"/>
    <mergeCell ref="Z24:AL25"/>
    <mergeCell ref="Z21:AD21"/>
    <mergeCell ref="I11:N11"/>
    <mergeCell ref="Q11:Q12"/>
    <mergeCell ref="R11:U12"/>
    <mergeCell ref="I12:N12"/>
    <mergeCell ref="AI17:AL17"/>
    <mergeCell ref="AE17:AH17"/>
    <mergeCell ref="Q18:Q19"/>
    <mergeCell ref="R18:U19"/>
    <mergeCell ref="Z20:AD20"/>
    <mergeCell ref="AE20:AH20"/>
    <mergeCell ref="R24:U25"/>
    <mergeCell ref="AE21:AH21"/>
    <mergeCell ref="AI20:AL20"/>
    <mergeCell ref="AE22:AH22"/>
    <mergeCell ref="AE2:AK2"/>
    <mergeCell ref="AI18:AL18"/>
    <mergeCell ref="Z19:AD19"/>
    <mergeCell ref="AE19:AH19"/>
    <mergeCell ref="AI19:AL19"/>
    <mergeCell ref="Z18:AD18"/>
    <mergeCell ref="AE18:AH18"/>
    <mergeCell ref="AC8:AF9"/>
    <mergeCell ref="AA5:AG5"/>
    <mergeCell ref="AA6:AG6"/>
    <mergeCell ref="A17:G17"/>
    <mergeCell ref="H17:K17"/>
    <mergeCell ref="M17:P17"/>
    <mergeCell ref="Z17:AD17"/>
    <mergeCell ref="Z2:AD2"/>
    <mergeCell ref="I8:N8"/>
    <mergeCell ref="Q8:Q9"/>
    <mergeCell ref="R8:U9"/>
    <mergeCell ref="I9:N9"/>
    <mergeCell ref="I5:N5"/>
    <mergeCell ref="Q5:Q6"/>
    <mergeCell ref="R5:U6"/>
    <mergeCell ref="I6:N6"/>
    <mergeCell ref="C18:F19"/>
    <mergeCell ref="G18:G19"/>
    <mergeCell ref="H18:K19"/>
    <mergeCell ref="L18:L19"/>
    <mergeCell ref="M18:P19"/>
    <mergeCell ref="X51:AC51"/>
    <mergeCell ref="AG51:AL51"/>
    <mergeCell ref="O65:T65"/>
    <mergeCell ref="K70:P70"/>
    <mergeCell ref="M28:M29"/>
    <mergeCell ref="N28:Q28"/>
    <mergeCell ref="R28:R29"/>
    <mergeCell ref="S28:V29"/>
    <mergeCell ref="N29:Q29"/>
    <mergeCell ref="F43:K43"/>
    <mergeCell ref="X70:AC70"/>
    <mergeCell ref="O47:T47"/>
    <mergeCell ref="K51:P51"/>
    <mergeCell ref="AB72:AG72"/>
    <mergeCell ref="E75:J75"/>
    <mergeCell ref="L75:Q75"/>
    <mergeCell ref="K89:P89"/>
    <mergeCell ref="X89:AC89"/>
    <mergeCell ref="AB91:AG91"/>
    <mergeCell ref="C93:I94"/>
    <mergeCell ref="J93:N93"/>
    <mergeCell ref="O93:O94"/>
    <mergeCell ref="P93:U94"/>
    <mergeCell ref="V93:AA94"/>
    <mergeCell ref="J94:N94"/>
  </mergeCells>
  <phoneticPr fontId="2"/>
  <pageMargins left="0.61" right="0.36" top="0.74" bottom="0.31" header="0.51200000000000001" footer="0.33"/>
  <pageSetup paperSize="9" scale="65" orientation="portrait" r:id="rId10"/>
  <headerFooter alignWithMargins="0"/>
  <drawing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45"/>
  <sheetViews>
    <sheetView showZeros="0" showOutlineSymbols="0" view="pageBreakPreview" zoomScaleNormal="75" zoomScaleSheetLayoutView="100" workbookViewId="0"/>
  </sheetViews>
  <sheetFormatPr defaultColWidth="12" defaultRowHeight="22.5" customHeight="1" x14ac:dyDescent="0.2"/>
  <cols>
    <col min="1" max="1" width="1.6328125" style="96" customWidth="1"/>
    <col min="2" max="2" width="2.6328125" style="96" customWidth="1"/>
    <col min="3" max="35" width="3" style="96" customWidth="1"/>
    <col min="36" max="36" width="2.6328125" style="96" customWidth="1"/>
    <col min="37" max="37" width="1.6328125" style="96" customWidth="1"/>
    <col min="38" max="16384" width="12" style="96"/>
  </cols>
  <sheetData>
    <row r="1" spans="1:37" ht="11.25" customHeight="1" thickBot="1" x14ac:dyDescent="0.25"/>
    <row r="2" spans="1:37" ht="22.5" customHeight="1" x14ac:dyDescent="0.2">
      <c r="B2" s="125"/>
      <c r="C2" s="124" t="s">
        <v>346</v>
      </c>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3"/>
      <c r="AK2" s="97"/>
    </row>
    <row r="3" spans="1:37" ht="22.5" customHeight="1" x14ac:dyDescent="0.2">
      <c r="B3" s="248"/>
      <c r="C3" s="97" t="s">
        <v>345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518"/>
      <c r="AK3" s="97"/>
    </row>
    <row r="4" spans="1:37" ht="22.5" customHeight="1" x14ac:dyDescent="0.2">
      <c r="B4" s="248"/>
      <c r="C4" s="97" t="s">
        <v>344</v>
      </c>
      <c r="D4" s="97" t="s">
        <v>343</v>
      </c>
      <c r="E4" s="97"/>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518"/>
      <c r="AK4" s="97"/>
    </row>
    <row r="5" spans="1:37" ht="22.5" customHeight="1" x14ac:dyDescent="0.2">
      <c r="B5" s="248"/>
      <c r="C5" s="519" t="s">
        <v>342</v>
      </c>
      <c r="D5" s="520"/>
      <c r="E5" s="520"/>
      <c r="F5" s="520"/>
      <c r="G5" s="520"/>
      <c r="H5" s="520"/>
      <c r="I5" s="520"/>
      <c r="J5" s="520"/>
      <c r="K5" s="521" t="s">
        <v>341</v>
      </c>
      <c r="L5" s="520"/>
      <c r="M5" s="520"/>
      <c r="N5" s="520"/>
      <c r="O5" s="520"/>
      <c r="P5" s="520"/>
      <c r="Q5" s="520"/>
      <c r="R5" s="522" t="s">
        <v>869</v>
      </c>
      <c r="S5" s="521" t="s">
        <v>340</v>
      </c>
      <c r="T5" s="523"/>
      <c r="U5" s="523"/>
      <c r="V5" s="523"/>
      <c r="W5" s="524" t="s">
        <v>855</v>
      </c>
      <c r="X5" s="525"/>
      <c r="Y5" s="526" t="s">
        <v>870</v>
      </c>
      <c r="Z5" s="526"/>
      <c r="AA5" s="526"/>
      <c r="AB5" s="527"/>
      <c r="AC5" s="527"/>
      <c r="AD5" s="527"/>
      <c r="AE5" s="527"/>
      <c r="AF5" s="527"/>
      <c r="AG5" s="527"/>
      <c r="AH5" s="527"/>
      <c r="AI5" s="528" t="s">
        <v>339</v>
      </c>
      <c r="AJ5" s="529"/>
      <c r="AK5" s="121"/>
    </row>
    <row r="6" spans="1:37" ht="22.5" customHeight="1" x14ac:dyDescent="0.2">
      <c r="B6" s="248"/>
      <c r="C6" s="530"/>
      <c r="D6" s="527"/>
      <c r="E6" s="527"/>
      <c r="F6" s="531" t="s">
        <v>338</v>
      </c>
      <c r="G6" s="532"/>
      <c r="H6" s="527"/>
      <c r="I6" s="527"/>
      <c r="J6" s="527"/>
      <c r="K6" s="533" t="s">
        <v>568</v>
      </c>
      <c r="L6" s="534"/>
      <c r="M6" s="968"/>
      <c r="N6" s="969"/>
      <c r="O6" s="969"/>
      <c r="P6" s="969"/>
      <c r="Q6" s="969"/>
      <c r="R6" s="970"/>
      <c r="S6" s="530"/>
      <c r="T6" s="971">
        <v>1.2E-2</v>
      </c>
      <c r="U6" s="972"/>
      <c r="V6" s="972"/>
      <c r="W6" s="527"/>
      <c r="X6" s="533" t="s">
        <v>568</v>
      </c>
      <c r="Y6" s="608"/>
      <c r="Z6" s="973">
        <f>ROUND(M6*T6,0)</f>
        <v>0</v>
      </c>
      <c r="AA6" s="973"/>
      <c r="AB6" s="973"/>
      <c r="AC6" s="973"/>
      <c r="AD6" s="973"/>
      <c r="AE6" s="973"/>
      <c r="AF6" s="527" t="s">
        <v>317</v>
      </c>
      <c r="AG6" s="527"/>
      <c r="AH6" s="520"/>
      <c r="AI6" s="535"/>
      <c r="AJ6" s="536"/>
      <c r="AK6" s="114"/>
    </row>
    <row r="7" spans="1:37" ht="22.5" customHeight="1" x14ac:dyDescent="0.2">
      <c r="B7" s="248"/>
      <c r="C7" s="530"/>
      <c r="D7" s="527"/>
      <c r="E7" s="527"/>
      <c r="F7" s="531" t="s">
        <v>337</v>
      </c>
      <c r="G7" s="532"/>
      <c r="H7" s="527"/>
      <c r="I7" s="527"/>
      <c r="J7" s="527"/>
      <c r="K7" s="533" t="s">
        <v>568</v>
      </c>
      <c r="L7" s="534"/>
      <c r="M7" s="968"/>
      <c r="N7" s="969"/>
      <c r="O7" s="969"/>
      <c r="P7" s="969"/>
      <c r="Q7" s="969"/>
      <c r="R7" s="970"/>
      <c r="S7" s="530"/>
      <c r="T7" s="971">
        <v>2.3E-2</v>
      </c>
      <c r="U7" s="972"/>
      <c r="V7" s="972"/>
      <c r="W7" s="527"/>
      <c r="X7" s="533" t="s">
        <v>568</v>
      </c>
      <c r="Y7" s="608"/>
      <c r="Z7" s="973">
        <f>ROUND(M7*T7,0)</f>
        <v>0</v>
      </c>
      <c r="AA7" s="973"/>
      <c r="AB7" s="973"/>
      <c r="AC7" s="973"/>
      <c r="AD7" s="973"/>
      <c r="AE7" s="973"/>
      <c r="AF7" s="527" t="s">
        <v>317</v>
      </c>
      <c r="AG7" s="527"/>
      <c r="AH7" s="520"/>
      <c r="AI7" s="535"/>
      <c r="AJ7" s="536"/>
      <c r="AK7" s="114"/>
    </row>
    <row r="8" spans="1:37" ht="22.5" customHeight="1" x14ac:dyDescent="0.2">
      <c r="B8" s="248"/>
      <c r="C8" s="530"/>
      <c r="D8" s="527"/>
      <c r="E8" s="527"/>
      <c r="F8" s="531">
        <v>10</v>
      </c>
      <c r="G8" s="532"/>
      <c r="H8" s="527"/>
      <c r="I8" s="527"/>
      <c r="J8" s="527"/>
      <c r="K8" s="533" t="s">
        <v>568</v>
      </c>
      <c r="L8" s="534"/>
      <c r="M8" s="968"/>
      <c r="N8" s="969"/>
      <c r="O8" s="969"/>
      <c r="P8" s="969"/>
      <c r="Q8" s="969"/>
      <c r="R8" s="970"/>
      <c r="S8" s="530"/>
      <c r="T8" s="971">
        <v>2.5000000000000001E-2</v>
      </c>
      <c r="U8" s="972"/>
      <c r="V8" s="972"/>
      <c r="W8" s="527"/>
      <c r="X8" s="533" t="s">
        <v>568</v>
      </c>
      <c r="Y8" s="608"/>
      <c r="Z8" s="973">
        <f t="shared" ref="Z8:Z27" si="0">ROUND(M8*T8,0)</f>
        <v>0</v>
      </c>
      <c r="AA8" s="973"/>
      <c r="AB8" s="973"/>
      <c r="AC8" s="973"/>
      <c r="AD8" s="973"/>
      <c r="AE8" s="973"/>
      <c r="AF8" s="527" t="s">
        <v>317</v>
      </c>
      <c r="AG8" s="527"/>
      <c r="AH8" s="520"/>
      <c r="AI8" s="537"/>
      <c r="AJ8" s="536"/>
      <c r="AK8" s="114"/>
    </row>
    <row r="9" spans="1:37" ht="22.5" customHeight="1" x14ac:dyDescent="0.2">
      <c r="B9" s="248"/>
      <c r="C9" s="530"/>
      <c r="D9" s="527"/>
      <c r="E9" s="527"/>
      <c r="F9" s="531">
        <v>11</v>
      </c>
      <c r="G9" s="531"/>
      <c r="H9" s="527"/>
      <c r="I9" s="527"/>
      <c r="J9" s="527"/>
      <c r="K9" s="533" t="s">
        <v>568</v>
      </c>
      <c r="L9" s="534"/>
      <c r="M9" s="968"/>
      <c r="N9" s="969"/>
      <c r="O9" s="969"/>
      <c r="P9" s="969"/>
      <c r="Q9" s="969"/>
      <c r="R9" s="970"/>
      <c r="S9" s="530"/>
      <c r="T9" s="971">
        <v>2.4E-2</v>
      </c>
      <c r="U9" s="972"/>
      <c r="V9" s="972"/>
      <c r="W9" s="527"/>
      <c r="X9" s="533" t="s">
        <v>568</v>
      </c>
      <c r="Y9" s="608"/>
      <c r="Z9" s="973">
        <f t="shared" si="0"/>
        <v>0</v>
      </c>
      <c r="AA9" s="973"/>
      <c r="AB9" s="973"/>
      <c r="AC9" s="973"/>
      <c r="AD9" s="973"/>
      <c r="AE9" s="973"/>
      <c r="AF9" s="527" t="s">
        <v>317</v>
      </c>
      <c r="AG9" s="527"/>
      <c r="AH9" s="520"/>
      <c r="AI9" s="535"/>
      <c r="AJ9" s="536"/>
      <c r="AK9" s="114"/>
    </row>
    <row r="10" spans="1:37" ht="22.5" customHeight="1" x14ac:dyDescent="0.2">
      <c r="B10" s="248"/>
      <c r="C10" s="530"/>
      <c r="D10" s="527"/>
      <c r="E10" s="527"/>
      <c r="F10" s="538">
        <v>12</v>
      </c>
      <c r="G10" s="531"/>
      <c r="H10" s="527"/>
      <c r="I10" s="527"/>
      <c r="J10" s="527"/>
      <c r="K10" s="533" t="s">
        <v>568</v>
      </c>
      <c r="L10" s="534"/>
      <c r="M10" s="968"/>
      <c r="N10" s="969"/>
      <c r="O10" s="969"/>
      <c r="P10" s="969"/>
      <c r="Q10" s="969"/>
      <c r="R10" s="970"/>
      <c r="S10" s="530"/>
      <c r="T10" s="971">
        <v>2.5000000000000001E-2</v>
      </c>
      <c r="U10" s="972"/>
      <c r="V10" s="972"/>
      <c r="W10" s="527"/>
      <c r="X10" s="533" t="s">
        <v>568</v>
      </c>
      <c r="Y10" s="608"/>
      <c r="Z10" s="973">
        <f t="shared" si="0"/>
        <v>0</v>
      </c>
      <c r="AA10" s="973"/>
      <c r="AB10" s="973"/>
      <c r="AC10" s="973"/>
      <c r="AD10" s="973"/>
      <c r="AE10" s="973"/>
      <c r="AF10" s="527" t="s">
        <v>317</v>
      </c>
      <c r="AG10" s="527"/>
      <c r="AH10" s="520"/>
      <c r="AI10" s="535"/>
      <c r="AJ10" s="536"/>
      <c r="AK10" s="114"/>
    </row>
    <row r="11" spans="1:37" ht="22.5" customHeight="1" x14ac:dyDescent="0.2">
      <c r="B11" s="248"/>
      <c r="C11" s="539"/>
      <c r="D11" s="540"/>
      <c r="E11" s="540"/>
      <c r="F11" s="531">
        <v>13</v>
      </c>
      <c r="G11" s="538"/>
      <c r="H11" s="540"/>
      <c r="I11" s="540"/>
      <c r="J11" s="540"/>
      <c r="K11" s="541" t="s">
        <v>568</v>
      </c>
      <c r="L11" s="542"/>
      <c r="M11" s="974"/>
      <c r="N11" s="974"/>
      <c r="O11" s="974"/>
      <c r="P11" s="974"/>
      <c r="Q11" s="974"/>
      <c r="R11" s="975"/>
      <c r="S11" s="539"/>
      <c r="T11" s="971">
        <v>2.8000000000000001E-2</v>
      </c>
      <c r="U11" s="972"/>
      <c r="V11" s="972"/>
      <c r="W11" s="540"/>
      <c r="X11" s="541" t="s">
        <v>568</v>
      </c>
      <c r="Y11" s="543"/>
      <c r="Z11" s="976">
        <f t="shared" si="0"/>
        <v>0</v>
      </c>
      <c r="AA11" s="976"/>
      <c r="AB11" s="976"/>
      <c r="AC11" s="976"/>
      <c r="AD11" s="976"/>
      <c r="AE11" s="976"/>
      <c r="AF11" s="540" t="s">
        <v>317</v>
      </c>
      <c r="AG11" s="540"/>
      <c r="AH11" s="544"/>
      <c r="AI11" s="545"/>
      <c r="AJ11" s="536"/>
      <c r="AK11" s="114"/>
    </row>
    <row r="12" spans="1:37" ht="22.5" customHeight="1" x14ac:dyDescent="0.2">
      <c r="B12" s="248"/>
      <c r="C12" s="530"/>
      <c r="D12" s="527"/>
      <c r="E12" s="527"/>
      <c r="F12" s="531">
        <v>14</v>
      </c>
      <c r="G12" s="531"/>
      <c r="H12" s="527"/>
      <c r="I12" s="527"/>
      <c r="J12" s="527"/>
      <c r="K12" s="533" t="s">
        <v>568</v>
      </c>
      <c r="L12" s="534"/>
      <c r="M12" s="968"/>
      <c r="N12" s="969"/>
      <c r="O12" s="969"/>
      <c r="P12" s="969"/>
      <c r="Q12" s="969"/>
      <c r="R12" s="970"/>
      <c r="S12" s="530"/>
      <c r="T12" s="971">
        <v>2.8000000000000001E-2</v>
      </c>
      <c r="U12" s="972"/>
      <c r="V12" s="972"/>
      <c r="W12" s="527"/>
      <c r="X12" s="533" t="s">
        <v>568</v>
      </c>
      <c r="Y12" s="608"/>
      <c r="Z12" s="973">
        <f t="shared" si="0"/>
        <v>0</v>
      </c>
      <c r="AA12" s="973"/>
      <c r="AB12" s="973"/>
      <c r="AC12" s="973"/>
      <c r="AD12" s="973"/>
      <c r="AE12" s="973"/>
      <c r="AF12" s="527" t="s">
        <v>317</v>
      </c>
      <c r="AG12" s="527"/>
      <c r="AH12" s="546"/>
      <c r="AI12" s="537"/>
      <c r="AJ12" s="536"/>
      <c r="AK12" s="114"/>
    </row>
    <row r="13" spans="1:37" ht="22.5" customHeight="1" x14ac:dyDescent="0.2">
      <c r="B13" s="248"/>
      <c r="C13" s="530"/>
      <c r="D13" s="527"/>
      <c r="E13" s="527"/>
      <c r="F13" s="531">
        <v>15</v>
      </c>
      <c r="G13" s="531"/>
      <c r="H13" s="527"/>
      <c r="I13" s="527"/>
      <c r="J13" s="527"/>
      <c r="K13" s="533" t="s">
        <v>568</v>
      </c>
      <c r="L13" s="534"/>
      <c r="M13" s="968"/>
      <c r="N13" s="969"/>
      <c r="O13" s="969"/>
      <c r="P13" s="969"/>
      <c r="Q13" s="969"/>
      <c r="R13" s="970"/>
      <c r="S13" s="530"/>
      <c r="T13" s="971">
        <v>3.1E-2</v>
      </c>
      <c r="U13" s="972"/>
      <c r="V13" s="972"/>
      <c r="W13" s="527"/>
      <c r="X13" s="533" t="s">
        <v>568</v>
      </c>
      <c r="Y13" s="608"/>
      <c r="Z13" s="973">
        <f t="shared" si="0"/>
        <v>0</v>
      </c>
      <c r="AA13" s="973"/>
      <c r="AB13" s="973"/>
      <c r="AC13" s="973"/>
      <c r="AD13" s="973"/>
      <c r="AE13" s="973"/>
      <c r="AF13" s="527" t="s">
        <v>317</v>
      </c>
      <c r="AG13" s="527"/>
      <c r="AH13" s="520"/>
      <c r="AI13" s="547"/>
      <c r="AJ13" s="536"/>
      <c r="AK13" s="114"/>
    </row>
    <row r="14" spans="1:37" ht="22.5" customHeight="1" x14ac:dyDescent="0.2">
      <c r="A14" s="97"/>
      <c r="B14" s="248"/>
      <c r="C14" s="530"/>
      <c r="D14" s="527"/>
      <c r="E14" s="527"/>
      <c r="F14" s="531">
        <v>16</v>
      </c>
      <c r="G14" s="531"/>
      <c r="H14" s="527"/>
      <c r="I14" s="527"/>
      <c r="J14" s="527"/>
      <c r="K14" s="533" t="s">
        <v>568</v>
      </c>
      <c r="L14" s="534"/>
      <c r="M14" s="968"/>
      <c r="N14" s="969"/>
      <c r="O14" s="969"/>
      <c r="P14" s="969"/>
      <c r="Q14" s="969"/>
      <c r="R14" s="970"/>
      <c r="S14" s="530"/>
      <c r="T14" s="971">
        <v>3.1E-2</v>
      </c>
      <c r="U14" s="972"/>
      <c r="V14" s="972"/>
      <c r="W14" s="527"/>
      <c r="X14" s="533" t="s">
        <v>568</v>
      </c>
      <c r="Y14" s="608"/>
      <c r="Z14" s="973">
        <f t="shared" si="0"/>
        <v>0</v>
      </c>
      <c r="AA14" s="973"/>
      <c r="AB14" s="973"/>
      <c r="AC14" s="973"/>
      <c r="AD14" s="973"/>
      <c r="AE14" s="973"/>
      <c r="AF14" s="527" t="s">
        <v>317</v>
      </c>
      <c r="AG14" s="527"/>
      <c r="AH14" s="520"/>
      <c r="AI14" s="120"/>
      <c r="AJ14" s="536"/>
      <c r="AK14" s="114"/>
    </row>
    <row r="15" spans="1:37" ht="22.5" customHeight="1" x14ac:dyDescent="0.2">
      <c r="B15" s="248"/>
      <c r="C15" s="530"/>
      <c r="D15" s="527"/>
      <c r="E15" s="527"/>
      <c r="F15" s="531">
        <v>17</v>
      </c>
      <c r="G15" s="531"/>
      <c r="H15" s="527"/>
      <c r="I15" s="527"/>
      <c r="J15" s="527"/>
      <c r="K15" s="533" t="s">
        <v>568</v>
      </c>
      <c r="L15" s="534"/>
      <c r="M15" s="968"/>
      <c r="N15" s="969"/>
      <c r="O15" s="969"/>
      <c r="P15" s="969"/>
      <c r="Q15" s="969"/>
      <c r="R15" s="970"/>
      <c r="S15" s="530"/>
      <c r="T15" s="971">
        <v>2.7E-2</v>
      </c>
      <c r="U15" s="972"/>
      <c r="V15" s="972"/>
      <c r="W15" s="527"/>
      <c r="X15" s="533" t="s">
        <v>568</v>
      </c>
      <c r="Y15" s="608"/>
      <c r="Z15" s="973">
        <f t="shared" si="0"/>
        <v>0</v>
      </c>
      <c r="AA15" s="973"/>
      <c r="AB15" s="973"/>
      <c r="AC15" s="973"/>
      <c r="AD15" s="973"/>
      <c r="AE15" s="973"/>
      <c r="AF15" s="527" t="s">
        <v>317</v>
      </c>
      <c r="AG15" s="527"/>
      <c r="AH15" s="520"/>
      <c r="AI15" s="119"/>
      <c r="AJ15" s="536"/>
      <c r="AK15" s="114"/>
    </row>
    <row r="16" spans="1:37" ht="22.5" customHeight="1" x14ac:dyDescent="0.2">
      <c r="B16" s="248"/>
      <c r="C16" s="548"/>
      <c r="D16" s="540"/>
      <c r="E16" s="549"/>
      <c r="F16" s="550">
        <v>18</v>
      </c>
      <c r="G16" s="531"/>
      <c r="H16" s="551"/>
      <c r="I16" s="551"/>
      <c r="J16" s="551"/>
      <c r="K16" s="552" t="s">
        <v>568</v>
      </c>
      <c r="L16" s="553"/>
      <c r="M16" s="982"/>
      <c r="N16" s="983"/>
      <c r="O16" s="983"/>
      <c r="P16" s="983"/>
      <c r="Q16" s="983"/>
      <c r="R16" s="977"/>
      <c r="S16" s="554"/>
      <c r="T16" s="984">
        <v>2.7E-2</v>
      </c>
      <c r="U16" s="985"/>
      <c r="V16" s="985"/>
      <c r="W16" s="555"/>
      <c r="X16" s="552" t="s">
        <v>568</v>
      </c>
      <c r="Y16" s="609"/>
      <c r="Z16" s="986">
        <f t="shared" si="0"/>
        <v>0</v>
      </c>
      <c r="AA16" s="986"/>
      <c r="AB16" s="986"/>
      <c r="AC16" s="986"/>
      <c r="AD16" s="986"/>
      <c r="AE16" s="986"/>
      <c r="AF16" s="555" t="s">
        <v>317</v>
      </c>
      <c r="AG16" s="555"/>
      <c r="AH16" s="556"/>
      <c r="AI16" s="557"/>
      <c r="AJ16" s="536"/>
      <c r="AK16" s="114"/>
    </row>
    <row r="17" spans="2:37" ht="22.5" customHeight="1" x14ac:dyDescent="0.2">
      <c r="B17" s="248"/>
      <c r="C17" s="558"/>
      <c r="D17" s="559"/>
      <c r="E17" s="559"/>
      <c r="F17" s="550">
        <v>19</v>
      </c>
      <c r="G17" s="560"/>
      <c r="H17" s="559"/>
      <c r="I17" s="559"/>
      <c r="J17" s="559"/>
      <c r="K17" s="552" t="s">
        <v>568</v>
      </c>
      <c r="L17" s="534"/>
      <c r="M17" s="968"/>
      <c r="N17" s="969"/>
      <c r="O17" s="969"/>
      <c r="P17" s="969"/>
      <c r="Q17" s="969"/>
      <c r="R17" s="977"/>
      <c r="S17" s="558"/>
      <c r="T17" s="984">
        <v>2.5999999999999999E-2</v>
      </c>
      <c r="U17" s="985"/>
      <c r="V17" s="985"/>
      <c r="W17" s="561"/>
      <c r="X17" s="552" t="s">
        <v>568</v>
      </c>
      <c r="Y17" s="608"/>
      <c r="Z17" s="973">
        <f t="shared" si="0"/>
        <v>0</v>
      </c>
      <c r="AA17" s="973"/>
      <c r="AB17" s="973"/>
      <c r="AC17" s="973"/>
      <c r="AD17" s="973"/>
      <c r="AE17" s="973"/>
      <c r="AF17" s="555" t="s">
        <v>67</v>
      </c>
      <c r="AG17" s="555"/>
      <c r="AH17" s="555"/>
      <c r="AI17" s="562"/>
      <c r="AJ17" s="518"/>
      <c r="AK17" s="97"/>
    </row>
    <row r="18" spans="2:37" ht="22.5" customHeight="1" x14ac:dyDescent="0.2">
      <c r="B18" s="248"/>
      <c r="C18" s="558"/>
      <c r="D18" s="559"/>
      <c r="E18" s="559"/>
      <c r="F18" s="550">
        <v>20</v>
      </c>
      <c r="G18" s="560"/>
      <c r="H18" s="559"/>
      <c r="I18" s="559"/>
      <c r="J18" s="559"/>
      <c r="K18" s="552" t="s">
        <v>568</v>
      </c>
      <c r="L18" s="534"/>
      <c r="M18" s="968"/>
      <c r="N18" s="969"/>
      <c r="O18" s="969"/>
      <c r="P18" s="969"/>
      <c r="Q18" s="969"/>
      <c r="R18" s="977"/>
      <c r="S18" s="558"/>
      <c r="T18" s="978">
        <v>2.6509999999999999E-2</v>
      </c>
      <c r="U18" s="979"/>
      <c r="V18" s="979"/>
      <c r="W18" s="561"/>
      <c r="X18" s="563" t="s">
        <v>568</v>
      </c>
      <c r="Y18" s="564"/>
      <c r="Z18" s="980">
        <f t="shared" si="0"/>
        <v>0</v>
      </c>
      <c r="AA18" s="980"/>
      <c r="AB18" s="980"/>
      <c r="AC18" s="980"/>
      <c r="AD18" s="980"/>
      <c r="AE18" s="980"/>
      <c r="AF18" s="118" t="s">
        <v>67</v>
      </c>
      <c r="AG18" s="118"/>
      <c r="AH18" s="118"/>
      <c r="AI18" s="115"/>
      <c r="AJ18" s="518"/>
      <c r="AK18" s="97"/>
    </row>
    <row r="19" spans="2:37" ht="22.5" customHeight="1" x14ac:dyDescent="0.2">
      <c r="B19" s="248"/>
      <c r="C19" s="558"/>
      <c r="D19" s="559"/>
      <c r="E19" s="559"/>
      <c r="F19" s="550">
        <v>21</v>
      </c>
      <c r="G19" s="560"/>
      <c r="H19" s="559"/>
      <c r="I19" s="559"/>
      <c r="J19" s="559"/>
      <c r="K19" s="552" t="s">
        <v>568</v>
      </c>
      <c r="L19" s="534"/>
      <c r="M19" s="968"/>
      <c r="N19" s="969"/>
      <c r="O19" s="969"/>
      <c r="P19" s="969"/>
      <c r="Q19" s="969"/>
      <c r="R19" s="977"/>
      <c r="S19" s="558"/>
      <c r="T19" s="978">
        <v>2.8070000000000001E-2</v>
      </c>
      <c r="U19" s="979"/>
      <c r="V19" s="979"/>
      <c r="W19" s="561"/>
      <c r="X19" s="565" t="s">
        <v>568</v>
      </c>
      <c r="Y19" s="566"/>
      <c r="Z19" s="981">
        <f>ROUND(M19*T19,0)</f>
        <v>0</v>
      </c>
      <c r="AA19" s="981"/>
      <c r="AB19" s="981"/>
      <c r="AC19" s="981"/>
      <c r="AD19" s="981"/>
      <c r="AE19" s="981"/>
      <c r="AF19" s="555" t="s">
        <v>67</v>
      </c>
      <c r="AG19" s="555"/>
      <c r="AH19" s="555"/>
      <c r="AI19" s="562"/>
      <c r="AJ19" s="518"/>
      <c r="AK19" s="97"/>
    </row>
    <row r="20" spans="2:37" ht="22.5" customHeight="1" x14ac:dyDescent="0.2">
      <c r="B20" s="248"/>
      <c r="C20" s="558"/>
      <c r="D20" s="559"/>
      <c r="E20" s="559"/>
      <c r="F20" s="550">
        <v>22</v>
      </c>
      <c r="G20" s="560"/>
      <c r="H20" s="559"/>
      <c r="I20" s="559"/>
      <c r="J20" s="559"/>
      <c r="K20" s="552" t="s">
        <v>568</v>
      </c>
      <c r="L20" s="534"/>
      <c r="M20" s="968"/>
      <c r="N20" s="969"/>
      <c r="O20" s="969"/>
      <c r="P20" s="969"/>
      <c r="Q20" s="969"/>
      <c r="R20" s="977"/>
      <c r="S20" s="558"/>
      <c r="T20" s="978">
        <v>2.8049999999999999E-2</v>
      </c>
      <c r="U20" s="979"/>
      <c r="V20" s="979"/>
      <c r="W20" s="561"/>
      <c r="X20" s="117" t="s">
        <v>568</v>
      </c>
      <c r="Y20" s="116"/>
      <c r="Z20" s="987">
        <f>ROUND(M20*T20,0)</f>
        <v>0</v>
      </c>
      <c r="AA20" s="987"/>
      <c r="AB20" s="987"/>
      <c r="AC20" s="987"/>
      <c r="AD20" s="987"/>
      <c r="AE20" s="987"/>
      <c r="AF20" s="555" t="s">
        <v>67</v>
      </c>
      <c r="AG20" s="555"/>
      <c r="AH20" s="555"/>
      <c r="AI20" s="115"/>
      <c r="AJ20" s="518"/>
      <c r="AK20" s="97"/>
    </row>
    <row r="21" spans="2:37" ht="22.5" customHeight="1" x14ac:dyDescent="0.2">
      <c r="B21" s="248"/>
      <c r="C21" s="558"/>
      <c r="D21" s="559"/>
      <c r="E21" s="559"/>
      <c r="F21" s="550">
        <v>23</v>
      </c>
      <c r="G21" s="560"/>
      <c r="H21" s="559"/>
      <c r="I21" s="559"/>
      <c r="J21" s="559"/>
      <c r="K21" s="552" t="s">
        <v>568</v>
      </c>
      <c r="L21" s="534"/>
      <c r="M21" s="968"/>
      <c r="N21" s="969"/>
      <c r="O21" s="969"/>
      <c r="P21" s="969"/>
      <c r="Q21" s="969"/>
      <c r="R21" s="977"/>
      <c r="S21" s="558"/>
      <c r="T21" s="984">
        <v>3.1E-2</v>
      </c>
      <c r="U21" s="985"/>
      <c r="V21" s="985"/>
      <c r="W21" s="561"/>
      <c r="X21" s="117" t="s">
        <v>568</v>
      </c>
      <c r="Y21" s="116"/>
      <c r="Z21" s="987">
        <f t="shared" si="0"/>
        <v>0</v>
      </c>
      <c r="AA21" s="987"/>
      <c r="AB21" s="987"/>
      <c r="AC21" s="987"/>
      <c r="AD21" s="987"/>
      <c r="AE21" s="987"/>
      <c r="AF21" s="555" t="s">
        <v>67</v>
      </c>
      <c r="AG21" s="555"/>
      <c r="AH21" s="555"/>
      <c r="AI21" s="115"/>
      <c r="AJ21" s="518"/>
      <c r="AK21" s="97"/>
    </row>
    <row r="22" spans="2:37" ht="22.5" customHeight="1" x14ac:dyDescent="0.2">
      <c r="B22" s="248"/>
      <c r="C22" s="558"/>
      <c r="D22" s="559"/>
      <c r="E22" s="559"/>
      <c r="F22" s="550">
        <v>24</v>
      </c>
      <c r="G22" s="560"/>
      <c r="H22" s="559"/>
      <c r="I22" s="559"/>
      <c r="J22" s="559"/>
      <c r="K22" s="552" t="s">
        <v>568</v>
      </c>
      <c r="L22" s="534"/>
      <c r="M22" s="968"/>
      <c r="N22" s="969"/>
      <c r="O22" s="969"/>
      <c r="P22" s="969"/>
      <c r="Q22" s="969"/>
      <c r="R22" s="977"/>
      <c r="S22" s="558"/>
      <c r="T22" s="984">
        <v>2.9000000000000001E-2</v>
      </c>
      <c r="U22" s="985"/>
      <c r="V22" s="985"/>
      <c r="W22" s="561"/>
      <c r="X22" s="117" t="s">
        <v>568</v>
      </c>
      <c r="Y22" s="116"/>
      <c r="Z22" s="987">
        <f t="shared" si="0"/>
        <v>0</v>
      </c>
      <c r="AA22" s="987"/>
      <c r="AB22" s="987"/>
      <c r="AC22" s="987"/>
      <c r="AD22" s="987"/>
      <c r="AE22" s="987"/>
      <c r="AF22" s="555" t="s">
        <v>67</v>
      </c>
      <c r="AG22" s="555"/>
      <c r="AH22" s="555"/>
      <c r="AI22" s="115"/>
      <c r="AJ22" s="518"/>
      <c r="AK22" s="97"/>
    </row>
    <row r="23" spans="2:37" ht="22.5" customHeight="1" x14ac:dyDescent="0.2">
      <c r="B23" s="248"/>
      <c r="C23" s="558"/>
      <c r="D23" s="559"/>
      <c r="E23" s="559"/>
      <c r="F23" s="550">
        <v>25</v>
      </c>
      <c r="G23" s="560"/>
      <c r="H23" s="559"/>
      <c r="I23" s="559"/>
      <c r="J23" s="559"/>
      <c r="K23" s="552" t="s">
        <v>568</v>
      </c>
      <c r="L23" s="534"/>
      <c r="M23" s="968"/>
      <c r="N23" s="969"/>
      <c r="O23" s="969"/>
      <c r="P23" s="969"/>
      <c r="Q23" s="969"/>
      <c r="R23" s="977"/>
      <c r="S23" s="558"/>
      <c r="T23" s="984">
        <v>0.03</v>
      </c>
      <c r="U23" s="985"/>
      <c r="V23" s="985"/>
      <c r="W23" s="561"/>
      <c r="X23" s="117" t="s">
        <v>568</v>
      </c>
      <c r="Y23" s="116"/>
      <c r="Z23" s="987">
        <f t="shared" si="0"/>
        <v>0</v>
      </c>
      <c r="AA23" s="987"/>
      <c r="AB23" s="987"/>
      <c r="AC23" s="987"/>
      <c r="AD23" s="987"/>
      <c r="AE23" s="987"/>
      <c r="AF23" s="555" t="s">
        <v>67</v>
      </c>
      <c r="AG23" s="555"/>
      <c r="AH23" s="555"/>
      <c r="AI23" s="115"/>
      <c r="AJ23" s="518"/>
      <c r="AK23" s="97"/>
    </row>
    <row r="24" spans="2:37" ht="22.5" customHeight="1" x14ac:dyDescent="0.2">
      <c r="B24" s="248"/>
      <c r="C24" s="558"/>
      <c r="D24" s="559"/>
      <c r="E24" s="559"/>
      <c r="F24" s="550">
        <v>26</v>
      </c>
      <c r="G24" s="560"/>
      <c r="H24" s="559"/>
      <c r="I24" s="559"/>
      <c r="J24" s="559"/>
      <c r="K24" s="552" t="s">
        <v>568</v>
      </c>
      <c r="L24" s="534"/>
      <c r="M24" s="968"/>
      <c r="N24" s="969"/>
      <c r="O24" s="969"/>
      <c r="P24" s="969"/>
      <c r="Q24" s="969"/>
      <c r="R24" s="977"/>
      <c r="S24" s="558"/>
      <c r="T24" s="984">
        <v>2.9000000000000001E-2</v>
      </c>
      <c r="U24" s="985"/>
      <c r="V24" s="985"/>
      <c r="W24" s="561"/>
      <c r="X24" s="117" t="s">
        <v>568</v>
      </c>
      <c r="Y24" s="116"/>
      <c r="Z24" s="987">
        <f t="shared" si="0"/>
        <v>0</v>
      </c>
      <c r="AA24" s="987"/>
      <c r="AB24" s="987"/>
      <c r="AC24" s="987"/>
      <c r="AD24" s="987"/>
      <c r="AE24" s="987"/>
      <c r="AF24" s="555" t="s">
        <v>67</v>
      </c>
      <c r="AG24" s="555"/>
      <c r="AH24" s="555"/>
      <c r="AI24" s="115"/>
      <c r="AJ24" s="518"/>
      <c r="AK24" s="97"/>
    </row>
    <row r="25" spans="2:37" ht="22.5" customHeight="1" x14ac:dyDescent="0.2">
      <c r="B25" s="248"/>
      <c r="C25" s="558"/>
      <c r="D25" s="559"/>
      <c r="E25" s="559"/>
      <c r="F25" s="550">
        <v>27</v>
      </c>
      <c r="G25" s="560"/>
      <c r="H25" s="559"/>
      <c r="I25" s="559"/>
      <c r="J25" s="559"/>
      <c r="K25" s="552" t="s">
        <v>568</v>
      </c>
      <c r="L25" s="534"/>
      <c r="M25" s="968"/>
      <c r="N25" s="969"/>
      <c r="O25" s="969"/>
      <c r="P25" s="969"/>
      <c r="Q25" s="969"/>
      <c r="R25" s="977"/>
      <c r="S25" s="558"/>
      <c r="T25" s="984">
        <v>2.8000000000000001E-2</v>
      </c>
      <c r="U25" s="985"/>
      <c r="V25" s="985"/>
      <c r="W25" s="561"/>
      <c r="X25" s="117" t="s">
        <v>568</v>
      </c>
      <c r="Y25" s="116"/>
      <c r="Z25" s="987">
        <f t="shared" si="0"/>
        <v>0</v>
      </c>
      <c r="AA25" s="987"/>
      <c r="AB25" s="987"/>
      <c r="AC25" s="987"/>
      <c r="AD25" s="987"/>
      <c r="AE25" s="987"/>
      <c r="AF25" s="555" t="s">
        <v>67</v>
      </c>
      <c r="AG25" s="555"/>
      <c r="AH25" s="555"/>
      <c r="AI25" s="115"/>
      <c r="AJ25" s="518"/>
      <c r="AK25" s="97"/>
    </row>
    <row r="26" spans="2:37" ht="22.5" customHeight="1" x14ac:dyDescent="0.2">
      <c r="B26" s="248"/>
      <c r="C26" s="558"/>
      <c r="D26" s="559"/>
      <c r="E26" s="559"/>
      <c r="F26" s="550">
        <v>28</v>
      </c>
      <c r="G26" s="560"/>
      <c r="H26" s="559"/>
      <c r="I26" s="559"/>
      <c r="J26" s="559"/>
      <c r="K26" s="552" t="s">
        <v>568</v>
      </c>
      <c r="L26" s="534"/>
      <c r="M26" s="968"/>
      <c r="N26" s="969"/>
      <c r="O26" s="969"/>
      <c r="P26" s="969"/>
      <c r="Q26" s="969"/>
      <c r="R26" s="977"/>
      <c r="S26" s="558"/>
      <c r="T26" s="988">
        <v>2.18E-2</v>
      </c>
      <c r="U26" s="989"/>
      <c r="V26" s="989"/>
      <c r="W26" s="561"/>
      <c r="X26" s="117" t="s">
        <v>568</v>
      </c>
      <c r="Y26" s="116"/>
      <c r="Z26" s="987">
        <f t="shared" si="0"/>
        <v>0</v>
      </c>
      <c r="AA26" s="987"/>
      <c r="AB26" s="987"/>
      <c r="AC26" s="987"/>
      <c r="AD26" s="987"/>
      <c r="AE26" s="987"/>
      <c r="AF26" s="555" t="s">
        <v>67</v>
      </c>
      <c r="AG26" s="555"/>
      <c r="AH26" s="555"/>
      <c r="AI26" s="115"/>
      <c r="AJ26" s="518"/>
      <c r="AK26" s="97"/>
    </row>
    <row r="27" spans="2:37" ht="22.5" customHeight="1" x14ac:dyDescent="0.2">
      <c r="B27" s="248"/>
      <c r="C27" s="558"/>
      <c r="D27" s="559"/>
      <c r="E27" s="559"/>
      <c r="F27" s="550">
        <v>29</v>
      </c>
      <c r="G27" s="560"/>
      <c r="H27" s="559"/>
      <c r="I27" s="559"/>
      <c r="J27" s="559"/>
      <c r="K27" s="552" t="s">
        <v>568</v>
      </c>
      <c r="L27" s="534"/>
      <c r="M27" s="968"/>
      <c r="N27" s="969"/>
      <c r="O27" s="969"/>
      <c r="P27" s="969"/>
      <c r="Q27" s="969"/>
      <c r="R27" s="977"/>
      <c r="S27" s="558"/>
      <c r="T27" s="988">
        <v>2.1399999999999999E-2</v>
      </c>
      <c r="U27" s="989"/>
      <c r="V27" s="989"/>
      <c r="W27" s="561"/>
      <c r="X27" s="117" t="s">
        <v>568</v>
      </c>
      <c r="Y27" s="116"/>
      <c r="Z27" s="987">
        <f t="shared" si="0"/>
        <v>0</v>
      </c>
      <c r="AA27" s="987"/>
      <c r="AB27" s="987"/>
      <c r="AC27" s="987"/>
      <c r="AD27" s="987"/>
      <c r="AE27" s="987"/>
      <c r="AF27" s="555" t="s">
        <v>67</v>
      </c>
      <c r="AG27" s="555"/>
      <c r="AH27" s="555"/>
      <c r="AI27" s="115"/>
      <c r="AJ27" s="518"/>
      <c r="AK27" s="97"/>
    </row>
    <row r="28" spans="2:37" ht="22.5" customHeight="1" x14ac:dyDescent="0.2">
      <c r="B28" s="248"/>
      <c r="C28" s="558"/>
      <c r="D28" s="559"/>
      <c r="E28" s="559"/>
      <c r="F28" s="550">
        <v>30</v>
      </c>
      <c r="G28" s="560"/>
      <c r="H28" s="559"/>
      <c r="I28" s="559"/>
      <c r="J28" s="559"/>
      <c r="K28" s="552" t="s">
        <v>568</v>
      </c>
      <c r="L28" s="534"/>
      <c r="M28" s="968"/>
      <c r="N28" s="969"/>
      <c r="O28" s="969"/>
      <c r="P28" s="969"/>
      <c r="Q28" s="969"/>
      <c r="R28" s="977"/>
      <c r="S28" s="558"/>
      <c r="T28" s="978">
        <v>1.0499999999999999E-3</v>
      </c>
      <c r="U28" s="979"/>
      <c r="V28" s="979"/>
      <c r="W28" s="561"/>
      <c r="X28" s="117" t="s">
        <v>568</v>
      </c>
      <c r="Y28" s="116"/>
      <c r="Z28" s="987">
        <f>ROUND(M28*T28,0)</f>
        <v>0</v>
      </c>
      <c r="AA28" s="987"/>
      <c r="AB28" s="987"/>
      <c r="AC28" s="987"/>
      <c r="AD28" s="987"/>
      <c r="AE28" s="987"/>
      <c r="AF28" s="555" t="s">
        <v>67</v>
      </c>
      <c r="AG28" s="555"/>
      <c r="AH28" s="555"/>
      <c r="AI28" s="115"/>
      <c r="AJ28" s="518"/>
      <c r="AK28" s="97"/>
    </row>
    <row r="29" spans="2:37" ht="22.5" customHeight="1" x14ac:dyDescent="0.2">
      <c r="B29" s="248"/>
      <c r="C29" s="558"/>
      <c r="D29" s="559"/>
      <c r="E29" s="559"/>
      <c r="F29" s="550" t="s">
        <v>1204</v>
      </c>
      <c r="G29" s="560"/>
      <c r="H29" s="559"/>
      <c r="I29" s="559"/>
      <c r="J29" s="559"/>
      <c r="K29" s="552" t="s">
        <v>568</v>
      </c>
      <c r="L29" s="534"/>
      <c r="M29" s="968"/>
      <c r="N29" s="969"/>
      <c r="O29" s="969"/>
      <c r="P29" s="969"/>
      <c r="Q29" s="969"/>
      <c r="R29" s="977"/>
      <c r="S29" s="558"/>
      <c r="T29" s="978">
        <v>6.4000000000000005E-4</v>
      </c>
      <c r="U29" s="979"/>
      <c r="V29" s="979"/>
      <c r="W29" s="561"/>
      <c r="X29" s="117" t="s">
        <v>568</v>
      </c>
      <c r="Y29" s="116"/>
      <c r="Z29" s="987">
        <f>ROUND(M29*T29,0)</f>
        <v>0</v>
      </c>
      <c r="AA29" s="987"/>
      <c r="AB29" s="987"/>
      <c r="AC29" s="987"/>
      <c r="AD29" s="987"/>
      <c r="AE29" s="987"/>
      <c r="AF29" s="555" t="s">
        <v>67</v>
      </c>
      <c r="AG29" s="555"/>
      <c r="AH29" s="555"/>
      <c r="AI29" s="115"/>
      <c r="AJ29" s="518"/>
      <c r="AK29" s="97"/>
    </row>
    <row r="30" spans="2:37" ht="22.5" customHeight="1" x14ac:dyDescent="0.2">
      <c r="B30" s="248"/>
      <c r="C30" s="558"/>
      <c r="D30" s="559"/>
      <c r="E30" s="559"/>
      <c r="F30" s="550" t="s">
        <v>1382</v>
      </c>
      <c r="G30" s="560"/>
      <c r="H30" s="559"/>
      <c r="I30" s="559"/>
      <c r="J30" s="559"/>
      <c r="K30" s="552" t="s">
        <v>568</v>
      </c>
      <c r="L30" s="534"/>
      <c r="M30" s="968"/>
      <c r="N30" s="969"/>
      <c r="O30" s="969"/>
      <c r="P30" s="969"/>
      <c r="Q30" s="969"/>
      <c r="R30" s="977"/>
      <c r="S30" s="558"/>
      <c r="T30" s="978">
        <v>9.1E-4</v>
      </c>
      <c r="U30" s="979"/>
      <c r="V30" s="979"/>
      <c r="W30" s="561"/>
      <c r="X30" s="117" t="s">
        <v>568</v>
      </c>
      <c r="Y30" s="116"/>
      <c r="Z30" s="987">
        <f>ROUND(M30*T30,0)</f>
        <v>0</v>
      </c>
      <c r="AA30" s="987"/>
      <c r="AB30" s="987"/>
      <c r="AC30" s="987"/>
      <c r="AD30" s="987"/>
      <c r="AE30" s="987"/>
      <c r="AF30" s="555" t="s">
        <v>67</v>
      </c>
      <c r="AG30" s="555"/>
      <c r="AH30" s="555"/>
      <c r="AI30" s="115"/>
      <c r="AJ30" s="518"/>
      <c r="AK30" s="97"/>
    </row>
    <row r="31" spans="2:37" ht="22.5" customHeight="1" x14ac:dyDescent="0.2">
      <c r="B31" s="248"/>
      <c r="C31" s="567" t="s">
        <v>336</v>
      </c>
      <c r="D31" s="555"/>
      <c r="E31" s="555"/>
      <c r="F31" s="555"/>
      <c r="G31" s="555"/>
      <c r="H31" s="555"/>
      <c r="I31" s="555"/>
      <c r="J31" s="555"/>
      <c r="K31" s="554"/>
      <c r="L31" s="555"/>
      <c r="M31" s="555"/>
      <c r="N31" s="555"/>
      <c r="O31" s="555"/>
      <c r="P31" s="555"/>
      <c r="Q31" s="556"/>
      <c r="R31" s="556"/>
      <c r="S31" s="555"/>
      <c r="T31" s="555"/>
      <c r="U31" s="555"/>
      <c r="V31" s="555"/>
      <c r="W31" s="555"/>
      <c r="X31" s="552" t="s">
        <v>568</v>
      </c>
      <c r="Y31" s="608"/>
      <c r="Z31" s="973">
        <f>SUM(Z6:AE30)</f>
        <v>0</v>
      </c>
      <c r="AA31" s="973"/>
      <c r="AB31" s="973"/>
      <c r="AC31" s="973"/>
      <c r="AD31" s="973"/>
      <c r="AE31" s="973"/>
      <c r="AF31" s="555" t="s">
        <v>317</v>
      </c>
      <c r="AG31" s="555"/>
      <c r="AH31" s="990" t="s">
        <v>569</v>
      </c>
      <c r="AI31" s="991"/>
      <c r="AJ31" s="568"/>
      <c r="AK31" s="110"/>
    </row>
    <row r="32" spans="2:37" ht="22.5" customHeight="1" x14ac:dyDescent="0.2">
      <c r="B32" s="248"/>
      <c r="C32" s="97"/>
      <c r="D32" s="97"/>
      <c r="E32" s="97"/>
      <c r="F32" s="97"/>
      <c r="G32" s="97"/>
      <c r="H32" s="97"/>
      <c r="I32" s="97"/>
      <c r="J32" s="97"/>
      <c r="K32" s="97"/>
      <c r="L32" s="97"/>
      <c r="M32" s="97"/>
      <c r="N32" s="97"/>
      <c r="O32" s="97"/>
      <c r="P32" s="97"/>
      <c r="Q32" s="114"/>
      <c r="R32" s="114"/>
      <c r="S32" s="97"/>
      <c r="T32" s="97"/>
      <c r="U32" s="97"/>
      <c r="V32" s="97"/>
      <c r="W32" s="97"/>
      <c r="X32" s="112"/>
      <c r="Y32" s="113"/>
      <c r="Z32" s="112"/>
      <c r="AA32" s="112"/>
      <c r="AB32" s="112"/>
      <c r="AC32" s="112"/>
      <c r="AD32" s="112"/>
      <c r="AE32" s="112"/>
      <c r="AF32" s="97"/>
      <c r="AG32" s="97"/>
      <c r="AH32" s="111"/>
      <c r="AI32" s="110"/>
      <c r="AJ32" s="568"/>
      <c r="AK32" s="110"/>
    </row>
    <row r="33" spans="2:37" ht="22.5" customHeight="1" x14ac:dyDescent="0.2">
      <c r="B33" s="248"/>
      <c r="C33" s="567" t="s">
        <v>871</v>
      </c>
      <c r="D33" s="555"/>
      <c r="E33" s="555"/>
      <c r="F33" s="555"/>
      <c r="G33" s="555"/>
      <c r="H33" s="555"/>
      <c r="I33" s="555"/>
      <c r="J33" s="555"/>
      <c r="K33" s="555"/>
      <c r="L33" s="555"/>
      <c r="M33" s="992">
        <f>Z31*2</f>
        <v>0</v>
      </c>
      <c r="N33" s="993"/>
      <c r="O33" s="993"/>
      <c r="P33" s="993"/>
      <c r="Q33" s="993"/>
      <c r="R33" s="993"/>
      <c r="S33" s="555" t="s">
        <v>67</v>
      </c>
      <c r="T33" s="555"/>
      <c r="U33" s="556" t="s">
        <v>570</v>
      </c>
      <c r="V33" s="557"/>
      <c r="W33" s="97"/>
      <c r="X33" s="112"/>
      <c r="Y33" s="113"/>
      <c r="Z33" s="112"/>
      <c r="AA33" s="112"/>
      <c r="AB33" s="112"/>
      <c r="AC33" s="112"/>
      <c r="AD33" s="112"/>
      <c r="AE33" s="112"/>
      <c r="AF33" s="97"/>
      <c r="AG33" s="97"/>
      <c r="AH33" s="111"/>
      <c r="AI33" s="110"/>
      <c r="AJ33" s="568"/>
      <c r="AK33" s="110"/>
    </row>
    <row r="34" spans="2:37" ht="22.5" customHeight="1" x14ac:dyDescent="0.2">
      <c r="B34" s="248"/>
      <c r="C34" s="567" t="s">
        <v>1494</v>
      </c>
      <c r="D34" s="555"/>
      <c r="E34" s="555"/>
      <c r="F34" s="555"/>
      <c r="G34" s="555"/>
      <c r="H34" s="555"/>
      <c r="I34" s="555"/>
      <c r="J34" s="555"/>
      <c r="K34" s="555"/>
      <c r="L34" s="555"/>
      <c r="M34" s="992"/>
      <c r="N34" s="993"/>
      <c r="O34" s="993"/>
      <c r="P34" s="993"/>
      <c r="Q34" s="993"/>
      <c r="R34" s="993"/>
      <c r="S34" s="555" t="s">
        <v>317</v>
      </c>
      <c r="T34" s="555"/>
      <c r="U34" s="556" t="s">
        <v>872</v>
      </c>
      <c r="V34" s="557"/>
      <c r="W34" s="97" t="s">
        <v>335</v>
      </c>
      <c r="X34" s="112"/>
      <c r="Y34" s="113"/>
      <c r="Z34" s="112"/>
      <c r="AA34" s="112"/>
      <c r="AB34" s="112"/>
      <c r="AC34" s="112"/>
      <c r="AD34" s="112"/>
      <c r="AE34" s="112"/>
      <c r="AF34" s="97"/>
      <c r="AG34" s="97"/>
      <c r="AH34" s="111"/>
      <c r="AI34" s="110"/>
      <c r="AJ34" s="568"/>
      <c r="AK34" s="110"/>
    </row>
    <row r="35" spans="2:37" ht="22.5" customHeight="1" x14ac:dyDescent="0.2">
      <c r="B35" s="248"/>
      <c r="C35" s="567" t="s">
        <v>873</v>
      </c>
      <c r="D35" s="555"/>
      <c r="E35" s="555"/>
      <c r="F35" s="555"/>
      <c r="G35" s="555"/>
      <c r="H35" s="555"/>
      <c r="I35" s="555"/>
      <c r="J35" s="555"/>
      <c r="K35" s="555"/>
      <c r="L35" s="555"/>
      <c r="M35" s="1010" t="str">
        <f>IF(M34="","",ROUND(M33/M34,4))</f>
        <v/>
      </c>
      <c r="N35" s="1011"/>
      <c r="O35" s="1011"/>
      <c r="P35" s="1011"/>
      <c r="Q35" s="1011"/>
      <c r="R35" s="1011"/>
      <c r="S35" s="555"/>
      <c r="T35" s="555"/>
      <c r="U35" s="556" t="s">
        <v>571</v>
      </c>
      <c r="V35" s="557"/>
      <c r="W35" s="97" t="s">
        <v>334</v>
      </c>
      <c r="X35" s="97"/>
      <c r="Y35" s="97"/>
      <c r="Z35" s="97"/>
      <c r="AA35" s="97"/>
      <c r="AB35" s="97"/>
      <c r="AC35" s="97"/>
      <c r="AD35" s="97"/>
      <c r="AE35" s="97"/>
      <c r="AF35" s="97"/>
      <c r="AG35" s="97"/>
      <c r="AH35" s="97"/>
      <c r="AI35" s="97"/>
      <c r="AJ35" s="518"/>
    </row>
    <row r="36" spans="2:37" ht="22.5" customHeight="1" x14ac:dyDescent="0.2">
      <c r="B36" s="248"/>
      <c r="C36" s="567" t="s">
        <v>874</v>
      </c>
      <c r="D36" s="555"/>
      <c r="E36" s="555"/>
      <c r="F36" s="555"/>
      <c r="G36" s="555"/>
      <c r="H36" s="555"/>
      <c r="I36" s="555"/>
      <c r="J36" s="555"/>
      <c r="K36" s="555"/>
      <c r="L36" s="555"/>
      <c r="M36" s="1012" t="str">
        <f>IF(M35="","",ROUND(M35*100,2))</f>
        <v/>
      </c>
      <c r="N36" s="1013"/>
      <c r="O36" s="1013"/>
      <c r="P36" s="1013"/>
      <c r="Q36" s="1013"/>
      <c r="R36" s="1013"/>
      <c r="S36" s="555"/>
      <c r="T36" s="555"/>
      <c r="U36" s="556" t="s">
        <v>572</v>
      </c>
      <c r="V36" s="557"/>
      <c r="W36" s="97"/>
      <c r="X36" s="97"/>
      <c r="Y36" s="97"/>
      <c r="Z36" s="97"/>
      <c r="AA36" s="97"/>
      <c r="AB36" s="97"/>
      <c r="AC36" s="97"/>
      <c r="AD36" s="97"/>
      <c r="AE36" s="97"/>
      <c r="AF36" s="97"/>
      <c r="AG36" s="97"/>
      <c r="AH36" s="97"/>
      <c r="AI36" s="97"/>
      <c r="AJ36" s="518"/>
    </row>
    <row r="37" spans="2:37" ht="22.5" customHeight="1" x14ac:dyDescent="0.2">
      <c r="B37" s="248"/>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518"/>
    </row>
    <row r="38" spans="2:37" ht="22.5" customHeight="1" x14ac:dyDescent="0.2">
      <c r="B38" s="248"/>
      <c r="C38" s="994" t="s">
        <v>333</v>
      </c>
      <c r="D38" s="1014"/>
      <c r="E38" s="1014"/>
      <c r="F38" s="1014"/>
      <c r="G38" s="1014"/>
      <c r="H38" s="1014"/>
      <c r="I38" s="1015"/>
      <c r="J38" s="994" t="s">
        <v>332</v>
      </c>
      <c r="K38" s="997"/>
      <c r="L38" s="998"/>
      <c r="M38" s="994" t="s">
        <v>331</v>
      </c>
      <c r="N38" s="997"/>
      <c r="O38" s="998"/>
      <c r="P38" s="994" t="s">
        <v>875</v>
      </c>
      <c r="Q38" s="997"/>
      <c r="R38" s="998"/>
      <c r="S38" s="994" t="s">
        <v>330</v>
      </c>
      <c r="T38" s="995"/>
      <c r="U38" s="996"/>
      <c r="V38" s="994" t="s">
        <v>876</v>
      </c>
      <c r="W38" s="997"/>
      <c r="X38" s="998"/>
      <c r="Y38" s="109"/>
      <c r="Z38" s="109"/>
      <c r="AA38" s="109"/>
      <c r="AB38" s="97"/>
      <c r="AC38" s="97"/>
      <c r="AD38" s="97"/>
      <c r="AE38" s="97"/>
      <c r="AF38" s="97"/>
      <c r="AG38" s="97"/>
      <c r="AH38" s="97"/>
      <c r="AI38" s="97"/>
      <c r="AJ38" s="518"/>
    </row>
    <row r="39" spans="2:37" ht="22.5" customHeight="1" x14ac:dyDescent="0.2">
      <c r="B39" s="248"/>
      <c r="C39" s="1016"/>
      <c r="D39" s="1017"/>
      <c r="E39" s="1017"/>
      <c r="F39" s="1017"/>
      <c r="G39" s="1017"/>
      <c r="H39" s="1017"/>
      <c r="I39" s="1018"/>
      <c r="J39" s="108"/>
      <c r="K39" s="107"/>
      <c r="L39" s="106" t="s">
        <v>572</v>
      </c>
      <c r="M39" s="108"/>
      <c r="N39" s="107"/>
      <c r="O39" s="106" t="s">
        <v>724</v>
      </c>
      <c r="P39" s="108"/>
      <c r="Q39" s="107"/>
      <c r="R39" s="106" t="s">
        <v>725</v>
      </c>
      <c r="S39" s="108"/>
      <c r="T39" s="107"/>
      <c r="U39" s="106" t="s">
        <v>726</v>
      </c>
      <c r="V39" s="108"/>
      <c r="W39" s="107"/>
      <c r="X39" s="106" t="s">
        <v>877</v>
      </c>
      <c r="Y39" s="105"/>
      <c r="Z39" s="105"/>
      <c r="AA39" s="105"/>
      <c r="AB39" s="97"/>
      <c r="AC39" s="97"/>
      <c r="AD39" s="97"/>
      <c r="AE39" s="97"/>
      <c r="AF39" s="97"/>
      <c r="AG39" s="97"/>
      <c r="AH39" s="97"/>
      <c r="AI39" s="97"/>
      <c r="AJ39" s="518"/>
    </row>
    <row r="40" spans="2:37" ht="22.5" customHeight="1" x14ac:dyDescent="0.2">
      <c r="B40" s="248"/>
      <c r="C40" s="999" t="s">
        <v>329</v>
      </c>
      <c r="D40" s="1000"/>
      <c r="E40" s="1000"/>
      <c r="F40" s="1000"/>
      <c r="G40" s="1000"/>
      <c r="H40" s="1000"/>
      <c r="I40" s="1001"/>
      <c r="J40" s="1002" t="str">
        <f>IF(AND(M36&gt;0,M36&lt;=1),M36,"")</f>
        <v/>
      </c>
      <c r="K40" s="1002"/>
      <c r="L40" s="1002"/>
      <c r="M40" s="1003" t="s">
        <v>878</v>
      </c>
      <c r="N40" s="1004"/>
      <c r="O40" s="1004"/>
      <c r="P40" s="1003" t="s">
        <v>878</v>
      </c>
      <c r="Q40" s="1004"/>
      <c r="R40" s="1004"/>
      <c r="S40" s="1005" t="s">
        <v>878</v>
      </c>
      <c r="T40" s="1006"/>
      <c r="U40" s="1007"/>
      <c r="V40" s="1008">
        <v>1</v>
      </c>
      <c r="W40" s="1009"/>
      <c r="X40" s="1009"/>
      <c r="Y40" s="105"/>
      <c r="Z40" s="105"/>
      <c r="AA40" s="105"/>
      <c r="AB40" s="97"/>
      <c r="AC40" s="97"/>
      <c r="AD40" s="97"/>
      <c r="AE40" s="97"/>
      <c r="AF40" s="97"/>
      <c r="AG40" s="97"/>
      <c r="AH40" s="97"/>
      <c r="AI40" s="97"/>
      <c r="AJ40" s="518"/>
    </row>
    <row r="41" spans="2:37" ht="22.5" customHeight="1" x14ac:dyDescent="0.2">
      <c r="B41" s="248"/>
      <c r="C41" s="1027" t="s">
        <v>574</v>
      </c>
      <c r="D41" s="1028"/>
      <c r="E41" s="1028"/>
      <c r="F41" s="1028"/>
      <c r="G41" s="1028"/>
      <c r="H41" s="1028"/>
      <c r="I41" s="1029"/>
      <c r="J41" s="1030" t="str">
        <f>IF(AND(M36&gt;1,M36&lt;=4.5),M36,"")</f>
        <v/>
      </c>
      <c r="K41" s="1030"/>
      <c r="L41" s="1030"/>
      <c r="M41" s="1031">
        <v>0.125</v>
      </c>
      <c r="N41" s="1032"/>
      <c r="O41" s="1032"/>
      <c r="P41" s="1033" t="str">
        <f>IF(J41="","",J41*M41)</f>
        <v/>
      </c>
      <c r="Q41" s="1034"/>
      <c r="R41" s="1034"/>
      <c r="S41" s="1035">
        <v>0.875</v>
      </c>
      <c r="T41" s="1036"/>
      <c r="U41" s="1037"/>
      <c r="V41" s="1038" t="str">
        <f>IF(P41="","",ROUND(P41+S41,3))</f>
        <v/>
      </c>
      <c r="W41" s="1039"/>
      <c r="X41" s="1039"/>
      <c r="Y41" s="105"/>
      <c r="Z41" s="105"/>
      <c r="AA41" s="105"/>
      <c r="AB41" s="97"/>
      <c r="AC41" s="97"/>
      <c r="AD41" s="97"/>
      <c r="AE41" s="97"/>
      <c r="AF41" s="97"/>
      <c r="AG41" s="97"/>
      <c r="AH41" s="97"/>
      <c r="AI41" s="97"/>
      <c r="AJ41" s="518"/>
    </row>
    <row r="42" spans="2:37" ht="22.5" customHeight="1" x14ac:dyDescent="0.2">
      <c r="B42" s="248"/>
      <c r="C42" s="1019" t="s">
        <v>575</v>
      </c>
      <c r="D42" s="1020"/>
      <c r="E42" s="1020"/>
      <c r="F42" s="1020"/>
      <c r="G42" s="1020"/>
      <c r="H42" s="1020"/>
      <c r="I42" s="1021"/>
      <c r="J42" s="1022" t="str">
        <f>IF(M36&gt;4.5,M36,"")</f>
        <v/>
      </c>
      <c r="K42" s="1022"/>
      <c r="L42" s="1022"/>
      <c r="M42" s="1023" t="s">
        <v>878</v>
      </c>
      <c r="N42" s="1024"/>
      <c r="O42" s="1025"/>
      <c r="P42" s="1023" t="s">
        <v>878</v>
      </c>
      <c r="Q42" s="1024"/>
      <c r="R42" s="1025"/>
      <c r="S42" s="1023" t="s">
        <v>878</v>
      </c>
      <c r="T42" s="1024"/>
      <c r="U42" s="1025"/>
      <c r="V42" s="1026">
        <v>1.4</v>
      </c>
      <c r="W42" s="1026"/>
      <c r="X42" s="1026"/>
      <c r="Y42" s="102"/>
      <c r="Z42" s="102"/>
      <c r="AA42" s="102"/>
      <c r="AB42" s="97"/>
      <c r="AC42" s="97"/>
      <c r="AD42" s="97"/>
      <c r="AE42" s="97"/>
      <c r="AF42" s="97"/>
      <c r="AG42" s="97"/>
      <c r="AH42" s="97"/>
      <c r="AI42" s="97"/>
      <c r="AJ42" s="518"/>
    </row>
    <row r="43" spans="2:37" ht="22.5" customHeight="1" x14ac:dyDescent="0.2">
      <c r="B43" s="248"/>
      <c r="C43" s="102" t="s">
        <v>328</v>
      </c>
      <c r="D43" s="104"/>
      <c r="E43" s="104"/>
      <c r="F43" s="104"/>
      <c r="G43" s="104"/>
      <c r="H43" s="104"/>
      <c r="I43" s="104"/>
      <c r="J43" s="102"/>
      <c r="K43" s="102"/>
      <c r="L43" s="102"/>
      <c r="M43" s="101"/>
      <c r="N43" s="101"/>
      <c r="O43" s="101"/>
      <c r="P43" s="102"/>
      <c r="Q43" s="102"/>
      <c r="R43" s="102"/>
      <c r="S43" s="102"/>
      <c r="T43" s="103"/>
      <c r="U43" s="103"/>
      <c r="V43" s="102"/>
      <c r="W43" s="102"/>
      <c r="X43" s="102"/>
      <c r="Y43" s="101"/>
      <c r="Z43" s="101"/>
      <c r="AA43" s="101"/>
      <c r="AB43" s="97"/>
      <c r="AC43" s="97"/>
      <c r="AD43" s="97"/>
      <c r="AE43" s="97"/>
      <c r="AF43" s="97"/>
      <c r="AG43" s="97"/>
      <c r="AH43" s="97"/>
      <c r="AI43" s="97"/>
      <c r="AJ43" s="518"/>
    </row>
    <row r="44" spans="2:37" ht="22.5" customHeight="1" thickBot="1" x14ac:dyDescent="0.25">
      <c r="B44" s="100"/>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8"/>
      <c r="AK44" s="97"/>
    </row>
    <row r="45" spans="2:37" ht="22.5" customHeight="1" x14ac:dyDescent="0.2">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row>
  </sheetData>
  <mergeCells count="105">
    <mergeCell ref="C42:I42"/>
    <mergeCell ref="J42:L42"/>
    <mergeCell ref="M42:O42"/>
    <mergeCell ref="P42:R42"/>
    <mergeCell ref="S42:U42"/>
    <mergeCell ref="V42:X42"/>
    <mergeCell ref="C41:I41"/>
    <mergeCell ref="J41:L41"/>
    <mergeCell ref="M41:O41"/>
    <mergeCell ref="P41:R41"/>
    <mergeCell ref="S41:U41"/>
    <mergeCell ref="V41:X41"/>
    <mergeCell ref="S38:U38"/>
    <mergeCell ref="V38:X38"/>
    <mergeCell ref="C40:I40"/>
    <mergeCell ref="J40:L40"/>
    <mergeCell ref="M40:O40"/>
    <mergeCell ref="P40:R40"/>
    <mergeCell ref="S40:U40"/>
    <mergeCell ref="V40:X40"/>
    <mergeCell ref="M34:R34"/>
    <mergeCell ref="M35:R35"/>
    <mergeCell ref="M36:R36"/>
    <mergeCell ref="C38:I39"/>
    <mergeCell ref="J38:L38"/>
    <mergeCell ref="M38:O38"/>
    <mergeCell ref="P38:R38"/>
    <mergeCell ref="M30:R30"/>
    <mergeCell ref="T30:V30"/>
    <mergeCell ref="Z30:AE30"/>
    <mergeCell ref="Z31:AE31"/>
    <mergeCell ref="AH31:AI31"/>
    <mergeCell ref="M33:R33"/>
    <mergeCell ref="M28:R28"/>
    <mergeCell ref="T28:V28"/>
    <mergeCell ref="Z28:AE28"/>
    <mergeCell ref="M29:R29"/>
    <mergeCell ref="T29:V29"/>
    <mergeCell ref="Z29:AE29"/>
    <mergeCell ref="M26:R26"/>
    <mergeCell ref="T26:V26"/>
    <mergeCell ref="Z26:AE26"/>
    <mergeCell ref="M27:R27"/>
    <mergeCell ref="T27:V27"/>
    <mergeCell ref="Z27:AE27"/>
    <mergeCell ref="M24:R24"/>
    <mergeCell ref="T24:V24"/>
    <mergeCell ref="Z24:AE24"/>
    <mergeCell ref="M25:R25"/>
    <mergeCell ref="T25:V25"/>
    <mergeCell ref="Z25:AE25"/>
    <mergeCell ref="M22:R22"/>
    <mergeCell ref="T22:V22"/>
    <mergeCell ref="Z22:AE22"/>
    <mergeCell ref="M23:R23"/>
    <mergeCell ref="T23:V23"/>
    <mergeCell ref="Z23:AE23"/>
    <mergeCell ref="M20:R20"/>
    <mergeCell ref="T20:V20"/>
    <mergeCell ref="Z20:AE20"/>
    <mergeCell ref="M21:R21"/>
    <mergeCell ref="T21:V21"/>
    <mergeCell ref="Z21:AE21"/>
    <mergeCell ref="M18:R18"/>
    <mergeCell ref="T18:V18"/>
    <mergeCell ref="Z18:AE18"/>
    <mergeCell ref="M19:R19"/>
    <mergeCell ref="T19:V19"/>
    <mergeCell ref="Z19:AE19"/>
    <mergeCell ref="M16:R16"/>
    <mergeCell ref="T16:V16"/>
    <mergeCell ref="Z16:AE16"/>
    <mergeCell ref="M17:R17"/>
    <mergeCell ref="T17:V17"/>
    <mergeCell ref="Z17:AE17"/>
    <mergeCell ref="M14:R14"/>
    <mergeCell ref="T14:V14"/>
    <mergeCell ref="Z14:AE14"/>
    <mergeCell ref="M15:R15"/>
    <mergeCell ref="T15:V15"/>
    <mergeCell ref="Z15:AE15"/>
    <mergeCell ref="M12:R12"/>
    <mergeCell ref="T12:V12"/>
    <mergeCell ref="Z12:AE12"/>
    <mergeCell ref="M13:R13"/>
    <mergeCell ref="T13:V13"/>
    <mergeCell ref="Z13:AE13"/>
    <mergeCell ref="M11:R11"/>
    <mergeCell ref="T11:V11"/>
    <mergeCell ref="Z11:AE11"/>
    <mergeCell ref="M8:R8"/>
    <mergeCell ref="T8:V8"/>
    <mergeCell ref="Z8:AE8"/>
    <mergeCell ref="M9:R9"/>
    <mergeCell ref="T9:V9"/>
    <mergeCell ref="Z9:AE9"/>
    <mergeCell ref="M6:R6"/>
    <mergeCell ref="T6:V6"/>
    <mergeCell ref="Z6:AE6"/>
    <mergeCell ref="M7:R7"/>
    <mergeCell ref="T7:V7"/>
    <mergeCell ref="Z7:AE7"/>
    <mergeCell ref="M10:R10"/>
    <mergeCell ref="T10:V10"/>
    <mergeCell ref="Z10:AE10"/>
  </mergeCells>
  <phoneticPr fontId="2"/>
  <printOptions horizontalCentered="1"/>
  <pageMargins left="0.31496062992125984" right="0.31496062992125984" top="0.98425196850393704" bottom="0.19685039370078741" header="0" footer="0"/>
  <pageSetup paperSize="9" scale="82" firstPageNumber="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62"/>
  <sheetViews>
    <sheetView showOutlineSymbols="0" view="pageBreakPreview" zoomScaleNormal="75" zoomScaleSheetLayoutView="100" workbookViewId="0"/>
  </sheetViews>
  <sheetFormatPr defaultColWidth="12" defaultRowHeight="22.5" customHeight="1" x14ac:dyDescent="0.2"/>
  <cols>
    <col min="1" max="1" width="1.453125" style="80" customWidth="1"/>
    <col min="2" max="38" width="3" style="80" customWidth="1"/>
    <col min="39" max="39" width="1.6328125" style="80" customWidth="1"/>
    <col min="40" max="16384" width="12" style="80"/>
  </cols>
  <sheetData>
    <row r="1" spans="2:38" ht="12" customHeight="1" thickBot="1" x14ac:dyDescent="0.25"/>
    <row r="2" spans="2:38" ht="22.5" customHeight="1" x14ac:dyDescent="0.2">
      <c r="B2" s="95" t="s">
        <v>781</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94"/>
    </row>
    <row r="3" spans="2:38" ht="22.5" customHeight="1" x14ac:dyDescent="0.2">
      <c r="B3" s="249" t="s">
        <v>782</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235"/>
    </row>
    <row r="4" spans="2:38" ht="22.5" customHeight="1" x14ac:dyDescent="0.2">
      <c r="B4" s="236"/>
      <c r="C4" s="85"/>
      <c r="D4" s="85" t="s">
        <v>783</v>
      </c>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235"/>
    </row>
    <row r="5" spans="2:38" ht="22.5" customHeight="1" x14ac:dyDescent="0.2">
      <c r="B5" s="236"/>
      <c r="C5" s="85"/>
      <c r="D5" s="1136" t="s">
        <v>1364</v>
      </c>
      <c r="E5" s="1136"/>
      <c r="F5" s="1136"/>
      <c r="G5" s="1136"/>
      <c r="H5" s="1136"/>
      <c r="I5" s="1136"/>
      <c r="J5" s="1136"/>
      <c r="K5" s="1136"/>
      <c r="L5" s="1136"/>
      <c r="M5" s="1136"/>
      <c r="N5" s="1136"/>
      <c r="O5" s="1136"/>
      <c r="P5" s="1136"/>
      <c r="Q5" s="1136"/>
      <c r="R5" s="1137"/>
      <c r="S5" s="1138"/>
      <c r="T5" s="1138"/>
      <c r="U5" s="1138"/>
      <c r="V5" s="1138"/>
      <c r="W5" s="1138"/>
      <c r="X5" s="1138"/>
      <c r="Y5" s="1121" t="s">
        <v>67</v>
      </c>
      <c r="Z5" s="1121"/>
      <c r="AA5" s="1121" t="s">
        <v>569</v>
      </c>
      <c r="AB5" s="1122"/>
      <c r="AC5" s="1139" t="s">
        <v>784</v>
      </c>
      <c r="AD5" s="1123"/>
      <c r="AE5" s="1123"/>
      <c r="AF5" s="1123"/>
      <c r="AG5" s="88"/>
      <c r="AH5" s="88"/>
      <c r="AI5" s="88"/>
      <c r="AJ5" s="85"/>
      <c r="AK5" s="85"/>
      <c r="AL5" s="235"/>
    </row>
    <row r="6" spans="2:38" ht="22.5" customHeight="1" x14ac:dyDescent="0.2">
      <c r="B6" s="236"/>
      <c r="C6" s="85"/>
      <c r="D6" s="85" t="s">
        <v>785</v>
      </c>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235"/>
    </row>
    <row r="7" spans="2:38" ht="22.5" customHeight="1" x14ac:dyDescent="0.2">
      <c r="B7" s="236"/>
      <c r="C7" s="85"/>
      <c r="D7" s="1098"/>
      <c r="E7" s="1099"/>
      <c r="F7" s="1099"/>
      <c r="G7" s="1099"/>
      <c r="H7" s="1099"/>
      <c r="I7" s="1099"/>
      <c r="J7" s="1099"/>
      <c r="K7" s="1099"/>
      <c r="L7" s="1099"/>
      <c r="M7" s="1099"/>
      <c r="N7" s="1099"/>
      <c r="O7" s="250" t="s">
        <v>317</v>
      </c>
      <c r="P7" s="250"/>
      <c r="Q7" s="1121" t="s">
        <v>570</v>
      </c>
      <c r="R7" s="1122"/>
      <c r="S7" s="90"/>
      <c r="T7" s="85"/>
      <c r="U7" s="85"/>
      <c r="V7" s="85"/>
      <c r="W7" s="85"/>
      <c r="X7" s="85"/>
      <c r="Y7" s="85"/>
      <c r="Z7" s="1140"/>
      <c r="AA7" s="1140"/>
      <c r="AB7" s="1140"/>
      <c r="AC7" s="1140"/>
      <c r="AD7" s="1140"/>
      <c r="AE7" s="1140"/>
      <c r="AF7" s="1140"/>
      <c r="AG7" s="1140"/>
      <c r="AH7" s="85"/>
      <c r="AI7" s="85"/>
      <c r="AJ7" s="1123"/>
      <c r="AK7" s="1123"/>
      <c r="AL7" s="235"/>
    </row>
    <row r="8" spans="2:38" ht="22.5" customHeight="1" x14ac:dyDescent="0.2">
      <c r="B8" s="236"/>
      <c r="C8" s="85"/>
      <c r="D8" s="222"/>
      <c r="E8" s="251"/>
      <c r="F8" s="251"/>
      <c r="G8" s="251"/>
      <c r="H8" s="251"/>
      <c r="I8" s="251"/>
      <c r="J8" s="251"/>
      <c r="K8" s="251"/>
      <c r="L8" s="251"/>
      <c r="M8" s="251"/>
      <c r="N8" s="251"/>
      <c r="O8" s="250"/>
      <c r="P8" s="250"/>
      <c r="Q8" s="252"/>
      <c r="R8" s="252"/>
      <c r="S8" s="85"/>
      <c r="T8" s="85"/>
      <c r="U8" s="85"/>
      <c r="V8" s="85"/>
      <c r="W8" s="85"/>
      <c r="X8" s="85"/>
      <c r="Y8" s="85"/>
      <c r="Z8" s="611"/>
      <c r="AA8" s="611"/>
      <c r="AB8" s="611"/>
      <c r="AC8" s="611"/>
      <c r="AD8" s="611"/>
      <c r="AE8" s="611"/>
      <c r="AF8" s="611"/>
      <c r="AG8" s="611"/>
      <c r="AH8" s="85"/>
      <c r="AI8" s="85"/>
      <c r="AJ8" s="610"/>
      <c r="AK8" s="610"/>
      <c r="AL8" s="235"/>
    </row>
    <row r="9" spans="2:38" ht="22.5" customHeight="1" thickBot="1" x14ac:dyDescent="0.25">
      <c r="B9" s="236"/>
      <c r="C9" s="85"/>
      <c r="E9" s="85"/>
      <c r="F9" s="85"/>
      <c r="G9" s="85"/>
      <c r="H9" s="85" t="s">
        <v>1495</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235"/>
    </row>
    <row r="10" spans="2:38" ht="22.5" customHeight="1" x14ac:dyDescent="0.2">
      <c r="B10" s="236"/>
      <c r="C10" s="85"/>
      <c r="E10" s="85"/>
      <c r="F10" s="85"/>
      <c r="G10" s="85"/>
      <c r="H10" s="1124">
        <f>D7</f>
        <v>0</v>
      </c>
      <c r="I10" s="1125"/>
      <c r="J10" s="1125"/>
      <c r="K10" s="1125"/>
      <c r="L10" s="1125"/>
      <c r="M10" s="1125"/>
      <c r="N10" s="1125"/>
      <c r="O10" s="1125"/>
      <c r="P10" s="85"/>
      <c r="Q10" s="1123" t="s">
        <v>750</v>
      </c>
      <c r="R10" s="1123"/>
      <c r="S10" s="1123"/>
      <c r="T10" s="1123"/>
      <c r="U10" s="1123"/>
      <c r="V10" s="1126" t="e">
        <f>ROUND(ROUND(H10/H11,3)*100000,0)</f>
        <v>#DIV/0!</v>
      </c>
      <c r="W10" s="1127"/>
      <c r="X10" s="1127"/>
      <c r="Y10" s="1128"/>
      <c r="Z10" s="1132" t="s">
        <v>879</v>
      </c>
      <c r="AA10" s="1133"/>
      <c r="AB10" s="222"/>
      <c r="AC10" s="222"/>
      <c r="AD10" s="222"/>
      <c r="AE10" s="222"/>
      <c r="AF10" s="222"/>
      <c r="AG10" s="222"/>
      <c r="AH10" s="1123"/>
      <c r="AI10" s="1123"/>
      <c r="AJ10" s="1123"/>
      <c r="AK10" s="1123"/>
      <c r="AL10" s="235"/>
    </row>
    <row r="11" spans="2:38" ht="22.5" customHeight="1" thickBot="1" x14ac:dyDescent="0.25">
      <c r="B11" s="236"/>
      <c r="C11" s="85"/>
      <c r="E11" s="85"/>
      <c r="F11" s="85"/>
      <c r="G11" s="85"/>
      <c r="H11" s="1134">
        <f>R5</f>
        <v>0</v>
      </c>
      <c r="I11" s="1135"/>
      <c r="J11" s="1135"/>
      <c r="K11" s="1135"/>
      <c r="L11" s="1135"/>
      <c r="M11" s="1135"/>
      <c r="N11" s="1135"/>
      <c r="O11" s="1135"/>
      <c r="P11" s="85"/>
      <c r="Q11" s="1123"/>
      <c r="R11" s="1123"/>
      <c r="S11" s="1123"/>
      <c r="T11" s="1123"/>
      <c r="U11" s="1123"/>
      <c r="V11" s="1129"/>
      <c r="W11" s="1130"/>
      <c r="X11" s="1130"/>
      <c r="Y11" s="1131"/>
      <c r="Z11" s="1132"/>
      <c r="AA11" s="1133"/>
      <c r="AB11" s="222"/>
      <c r="AC11" s="222"/>
      <c r="AD11" s="222"/>
      <c r="AE11" s="222"/>
      <c r="AF11" s="222"/>
      <c r="AG11" s="222"/>
      <c r="AH11" s="610"/>
      <c r="AI11" s="610"/>
      <c r="AJ11" s="610"/>
      <c r="AK11" s="610"/>
      <c r="AL11" s="235"/>
    </row>
    <row r="12" spans="2:38" ht="22.5" customHeight="1" x14ac:dyDescent="0.2">
      <c r="B12" s="236"/>
      <c r="C12" s="85"/>
      <c r="E12" s="85"/>
      <c r="F12" s="85"/>
      <c r="G12" s="85"/>
      <c r="H12" s="223" t="s">
        <v>1496</v>
      </c>
      <c r="I12" s="223"/>
      <c r="J12" s="223"/>
      <c r="K12" s="223"/>
      <c r="L12" s="223"/>
      <c r="M12" s="223"/>
      <c r="N12" s="223"/>
      <c r="O12" s="223"/>
      <c r="P12" s="85"/>
      <c r="Q12" s="85"/>
      <c r="R12" s="85"/>
      <c r="S12" s="85"/>
      <c r="T12" s="85"/>
      <c r="U12" s="85"/>
      <c r="V12" s="85" t="s">
        <v>310</v>
      </c>
      <c r="W12" s="85"/>
      <c r="X12" s="85"/>
      <c r="Y12" s="85"/>
      <c r="Z12" s="222"/>
      <c r="AA12" s="222"/>
      <c r="AB12" s="222"/>
      <c r="AC12" s="222"/>
      <c r="AD12" s="222"/>
      <c r="AE12" s="222"/>
      <c r="AF12" s="222"/>
      <c r="AG12" s="222"/>
      <c r="AH12" s="610"/>
      <c r="AI12" s="610"/>
      <c r="AJ12" s="610"/>
      <c r="AK12" s="610"/>
      <c r="AL12" s="235"/>
    </row>
    <row r="13" spans="2:38" ht="22.5" customHeight="1" thickBot="1" x14ac:dyDescent="0.25">
      <c r="B13" s="236"/>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C13" s="85"/>
      <c r="AD13" s="85"/>
      <c r="AE13" s="85"/>
      <c r="AF13" s="85"/>
      <c r="AG13" s="85"/>
      <c r="AH13" s="85"/>
      <c r="AI13" s="85"/>
      <c r="AJ13" s="85"/>
      <c r="AK13" s="85"/>
      <c r="AL13" s="235"/>
    </row>
    <row r="14" spans="2:38" ht="22.5" customHeight="1" thickTop="1" x14ac:dyDescent="0.2">
      <c r="B14" s="236"/>
      <c r="C14" s="85"/>
      <c r="D14" s="253" t="s">
        <v>880</v>
      </c>
      <c r="E14" s="254"/>
      <c r="F14" s="254"/>
      <c r="G14" s="254"/>
      <c r="H14" s="254"/>
      <c r="I14" s="254"/>
      <c r="J14" s="254"/>
      <c r="K14" s="254"/>
      <c r="L14" s="254"/>
      <c r="M14" s="254"/>
      <c r="N14" s="254"/>
      <c r="O14" s="253" t="s">
        <v>308</v>
      </c>
      <c r="P14" s="254"/>
      <c r="Q14" s="254"/>
      <c r="R14" s="253" t="s">
        <v>881</v>
      </c>
      <c r="S14" s="254"/>
      <c r="T14" s="254"/>
      <c r="U14" s="254"/>
      <c r="V14" s="250" t="s">
        <v>572</v>
      </c>
      <c r="W14" s="253" t="s">
        <v>305</v>
      </c>
      <c r="X14" s="254"/>
      <c r="Y14" s="254"/>
      <c r="Z14" s="254"/>
      <c r="AA14" s="253" t="s">
        <v>882</v>
      </c>
      <c r="AB14" s="254"/>
      <c r="AC14" s="254"/>
      <c r="AD14" s="254"/>
      <c r="AE14" s="254"/>
      <c r="AF14" s="252"/>
      <c r="AG14" s="252" t="s">
        <v>725</v>
      </c>
      <c r="AH14" s="93" t="s">
        <v>786</v>
      </c>
      <c r="AI14" s="92"/>
      <c r="AJ14" s="91"/>
      <c r="AK14" s="85"/>
      <c r="AL14" s="235"/>
    </row>
    <row r="15" spans="2:38" ht="22.5" customHeight="1" x14ac:dyDescent="0.2">
      <c r="B15" s="236"/>
      <c r="C15" s="85"/>
      <c r="D15" s="90"/>
      <c r="E15" s="85"/>
      <c r="F15" s="85"/>
      <c r="G15" s="85"/>
      <c r="H15" s="85"/>
      <c r="I15" s="85"/>
      <c r="J15" s="85"/>
      <c r="K15" s="85"/>
      <c r="L15" s="85"/>
      <c r="M15" s="85"/>
      <c r="N15" s="85"/>
      <c r="O15" s="90"/>
      <c r="P15" s="85"/>
      <c r="Q15" s="85" t="s">
        <v>571</v>
      </c>
      <c r="R15" s="89" t="s">
        <v>300</v>
      </c>
      <c r="S15" s="88"/>
      <c r="T15" s="88"/>
      <c r="U15" s="88"/>
      <c r="V15" s="88"/>
      <c r="W15" s="90"/>
      <c r="X15" s="85"/>
      <c r="Y15" s="85"/>
      <c r="Z15" s="85" t="s">
        <v>724</v>
      </c>
      <c r="AA15" s="89" t="s">
        <v>298</v>
      </c>
      <c r="AB15" s="88"/>
      <c r="AC15" s="88"/>
      <c r="AD15" s="88"/>
      <c r="AE15" s="88"/>
      <c r="AF15" s="88"/>
      <c r="AG15" s="88"/>
      <c r="AH15" s="87"/>
      <c r="AI15" s="85"/>
      <c r="AJ15" s="86" t="s">
        <v>726</v>
      </c>
      <c r="AK15" s="85"/>
      <c r="AL15" s="235"/>
    </row>
    <row r="16" spans="2:38" ht="22.5" customHeight="1" x14ac:dyDescent="0.2">
      <c r="B16" s="236"/>
      <c r="C16" s="85"/>
      <c r="D16" s="255" t="s">
        <v>787</v>
      </c>
      <c r="E16" s="250"/>
      <c r="F16" s="250"/>
      <c r="G16" s="250"/>
      <c r="H16" s="250"/>
      <c r="I16" s="250"/>
      <c r="J16" s="250"/>
      <c r="K16" s="1110"/>
      <c r="L16" s="1111"/>
      <c r="M16" s="1111"/>
      <c r="N16" s="1112"/>
      <c r="O16" s="1113"/>
      <c r="P16" s="1114"/>
      <c r="Q16" s="1115"/>
      <c r="R16" s="1116"/>
      <c r="S16" s="1117"/>
      <c r="T16" s="1117"/>
      <c r="U16" s="1117"/>
      <c r="V16" s="1118"/>
      <c r="W16" s="1113"/>
      <c r="X16" s="1114"/>
      <c r="Y16" s="1114"/>
      <c r="Z16" s="1115"/>
      <c r="AA16" s="1116"/>
      <c r="AB16" s="1117"/>
      <c r="AC16" s="1117"/>
      <c r="AD16" s="1117"/>
      <c r="AE16" s="1117"/>
      <c r="AF16" s="1117"/>
      <c r="AG16" s="1119"/>
      <c r="AH16" s="256" t="s">
        <v>295</v>
      </c>
      <c r="AI16" s="257"/>
      <c r="AJ16" s="258"/>
      <c r="AK16" s="85"/>
      <c r="AL16" s="235"/>
    </row>
    <row r="17" spans="1:38" ht="22.5" customHeight="1" x14ac:dyDescent="0.2">
      <c r="A17" s="85"/>
      <c r="B17" s="236"/>
      <c r="C17" s="85"/>
      <c r="D17" s="255" t="s">
        <v>883</v>
      </c>
      <c r="E17" s="250"/>
      <c r="F17" s="250"/>
      <c r="G17" s="250"/>
      <c r="H17" s="250"/>
      <c r="I17" s="250"/>
      <c r="J17" s="250"/>
      <c r="K17" s="1098"/>
      <c r="L17" s="1099"/>
      <c r="M17" s="1099"/>
      <c r="N17" s="1100"/>
      <c r="O17" s="1120">
        <v>1.03</v>
      </c>
      <c r="P17" s="1121"/>
      <c r="Q17" s="1122"/>
      <c r="R17" s="1072">
        <f>K17*O17</f>
        <v>0</v>
      </c>
      <c r="S17" s="1073"/>
      <c r="T17" s="1073"/>
      <c r="U17" s="1073"/>
      <c r="V17" s="1074"/>
      <c r="W17" s="1104">
        <v>6</v>
      </c>
      <c r="X17" s="1105"/>
      <c r="Y17" s="1105"/>
      <c r="Z17" s="1106"/>
      <c r="AA17" s="1072">
        <f>R17-W17</f>
        <v>-6</v>
      </c>
      <c r="AB17" s="1073"/>
      <c r="AC17" s="1073"/>
      <c r="AD17" s="1073"/>
      <c r="AE17" s="1073"/>
      <c r="AF17" s="1073"/>
      <c r="AG17" s="1078"/>
      <c r="AH17" s="1107" t="e">
        <f>ROUND(AA17/K17,3)</f>
        <v>#DIV/0!</v>
      </c>
      <c r="AI17" s="1108"/>
      <c r="AJ17" s="1109"/>
      <c r="AK17" s="85"/>
      <c r="AL17" s="235"/>
    </row>
    <row r="18" spans="1:38" ht="22.5" customHeight="1" x14ac:dyDescent="0.2">
      <c r="B18" s="236"/>
      <c r="C18" s="85"/>
      <c r="D18" s="255" t="s">
        <v>884</v>
      </c>
      <c r="E18" s="250"/>
      <c r="F18" s="250"/>
      <c r="G18" s="250"/>
      <c r="H18" s="250"/>
      <c r="I18" s="250"/>
      <c r="J18" s="250"/>
      <c r="K18" s="1098"/>
      <c r="L18" s="1099"/>
      <c r="M18" s="1099"/>
      <c r="N18" s="1100"/>
      <c r="O18" s="1101">
        <v>1.1000000000000001</v>
      </c>
      <c r="P18" s="1102"/>
      <c r="Q18" s="1103"/>
      <c r="R18" s="1072">
        <f t="shared" ref="R18:R30" si="0">K18*O18</f>
        <v>0</v>
      </c>
      <c r="S18" s="1073"/>
      <c r="T18" s="1073"/>
      <c r="U18" s="1073"/>
      <c r="V18" s="1074"/>
      <c r="W18" s="1104">
        <v>34</v>
      </c>
      <c r="X18" s="1105"/>
      <c r="Y18" s="1105"/>
      <c r="Z18" s="1106"/>
      <c r="AA18" s="1072">
        <f t="shared" ref="AA18:AA30" si="1">R18-W18</f>
        <v>-34</v>
      </c>
      <c r="AB18" s="1073"/>
      <c r="AC18" s="1073"/>
      <c r="AD18" s="1073"/>
      <c r="AE18" s="1073"/>
      <c r="AF18" s="1073"/>
      <c r="AG18" s="1078"/>
      <c r="AH18" s="1107" t="e">
        <f t="shared" ref="AH18:AH30" si="2">ROUND(AA18/K18,3)</f>
        <v>#DIV/0!</v>
      </c>
      <c r="AI18" s="1108"/>
      <c r="AJ18" s="1109"/>
      <c r="AK18" s="85"/>
      <c r="AL18" s="235"/>
    </row>
    <row r="19" spans="1:38" ht="22.5" customHeight="1" x14ac:dyDescent="0.2">
      <c r="B19" s="236"/>
      <c r="C19" s="85"/>
      <c r="D19" s="255" t="s">
        <v>885</v>
      </c>
      <c r="E19" s="250"/>
      <c r="F19" s="250"/>
      <c r="G19" s="250"/>
      <c r="H19" s="250"/>
      <c r="I19" s="250"/>
      <c r="J19" s="250"/>
      <c r="K19" s="1098"/>
      <c r="L19" s="1099"/>
      <c r="M19" s="1099"/>
      <c r="N19" s="1100"/>
      <c r="O19" s="1101">
        <v>1.1499999999999999</v>
      </c>
      <c r="P19" s="1102"/>
      <c r="Q19" s="1103"/>
      <c r="R19" s="1072">
        <f t="shared" si="0"/>
        <v>0</v>
      </c>
      <c r="S19" s="1073"/>
      <c r="T19" s="1073"/>
      <c r="U19" s="1073"/>
      <c r="V19" s="1074"/>
      <c r="W19" s="1104">
        <v>64</v>
      </c>
      <c r="X19" s="1105"/>
      <c r="Y19" s="1105"/>
      <c r="Z19" s="1106"/>
      <c r="AA19" s="1072">
        <f t="shared" si="1"/>
        <v>-64</v>
      </c>
      <c r="AB19" s="1073"/>
      <c r="AC19" s="1073"/>
      <c r="AD19" s="1073"/>
      <c r="AE19" s="1073"/>
      <c r="AF19" s="1073"/>
      <c r="AG19" s="1078"/>
      <c r="AH19" s="1107" t="e">
        <f t="shared" si="2"/>
        <v>#DIV/0!</v>
      </c>
      <c r="AI19" s="1108"/>
      <c r="AJ19" s="1109"/>
      <c r="AK19" s="85"/>
      <c r="AL19" s="235"/>
    </row>
    <row r="20" spans="1:38" ht="22.5" customHeight="1" x14ac:dyDescent="0.2">
      <c r="B20" s="236"/>
      <c r="C20" s="85"/>
      <c r="D20" s="255" t="s">
        <v>886</v>
      </c>
      <c r="E20" s="250"/>
      <c r="F20" s="250"/>
      <c r="G20" s="250"/>
      <c r="H20" s="250"/>
      <c r="I20" s="250"/>
      <c r="J20" s="250"/>
      <c r="K20" s="1098"/>
      <c r="L20" s="1099"/>
      <c r="M20" s="1099"/>
      <c r="N20" s="1100"/>
      <c r="O20" s="1101">
        <v>1.2</v>
      </c>
      <c r="P20" s="1102"/>
      <c r="Q20" s="1103"/>
      <c r="R20" s="1072">
        <f t="shared" si="0"/>
        <v>0</v>
      </c>
      <c r="S20" s="1073"/>
      <c r="T20" s="1073"/>
      <c r="U20" s="1073"/>
      <c r="V20" s="1074"/>
      <c r="W20" s="1104">
        <v>104</v>
      </c>
      <c r="X20" s="1105"/>
      <c r="Y20" s="1105"/>
      <c r="Z20" s="1106"/>
      <c r="AA20" s="1072">
        <f t="shared" si="1"/>
        <v>-104</v>
      </c>
      <c r="AB20" s="1073"/>
      <c r="AC20" s="1073"/>
      <c r="AD20" s="1073"/>
      <c r="AE20" s="1073"/>
      <c r="AF20" s="1073"/>
      <c r="AG20" s="1078"/>
      <c r="AH20" s="1107" t="e">
        <f t="shared" si="2"/>
        <v>#DIV/0!</v>
      </c>
      <c r="AI20" s="1108"/>
      <c r="AJ20" s="1109"/>
      <c r="AK20" s="85"/>
      <c r="AL20" s="235"/>
    </row>
    <row r="21" spans="1:38" ht="22.5" customHeight="1" x14ac:dyDescent="0.2">
      <c r="B21" s="236"/>
      <c r="C21" s="85"/>
      <c r="D21" s="255" t="s">
        <v>887</v>
      </c>
      <c r="E21" s="250"/>
      <c r="F21" s="250"/>
      <c r="G21" s="250"/>
      <c r="H21" s="250"/>
      <c r="I21" s="250"/>
      <c r="J21" s="250"/>
      <c r="K21" s="1086"/>
      <c r="L21" s="1087"/>
      <c r="M21" s="1087"/>
      <c r="N21" s="1088"/>
      <c r="O21" s="1089">
        <v>1.29</v>
      </c>
      <c r="P21" s="1090"/>
      <c r="Q21" s="1091"/>
      <c r="R21" s="1072">
        <f t="shared" si="0"/>
        <v>0</v>
      </c>
      <c r="S21" s="1073"/>
      <c r="T21" s="1073"/>
      <c r="U21" s="1073"/>
      <c r="V21" s="1074"/>
      <c r="W21" s="1092">
        <v>194</v>
      </c>
      <c r="X21" s="1093"/>
      <c r="Y21" s="1093"/>
      <c r="Z21" s="1094"/>
      <c r="AA21" s="1072">
        <f t="shared" si="1"/>
        <v>-194</v>
      </c>
      <c r="AB21" s="1073"/>
      <c r="AC21" s="1073"/>
      <c r="AD21" s="1073"/>
      <c r="AE21" s="1073"/>
      <c r="AF21" s="1073"/>
      <c r="AG21" s="1078"/>
      <c r="AH21" s="1095" t="e">
        <f t="shared" si="2"/>
        <v>#DIV/0!</v>
      </c>
      <c r="AI21" s="1096"/>
      <c r="AJ21" s="1097"/>
      <c r="AK21" s="85"/>
      <c r="AL21" s="235"/>
    </row>
    <row r="22" spans="1:38" ht="22.5" customHeight="1" x14ac:dyDescent="0.2">
      <c r="B22" s="236"/>
      <c r="C22" s="85"/>
      <c r="D22" s="259" t="s">
        <v>888</v>
      </c>
      <c r="E22" s="260"/>
      <c r="F22" s="260"/>
      <c r="G22" s="260"/>
      <c r="H22" s="260"/>
      <c r="I22" s="260"/>
      <c r="J22" s="260"/>
      <c r="K22" s="1085"/>
      <c r="L22" s="1067"/>
      <c r="M22" s="1067"/>
      <c r="N22" s="1068"/>
      <c r="O22" s="1069">
        <v>1.41</v>
      </c>
      <c r="P22" s="1070"/>
      <c r="Q22" s="1071"/>
      <c r="R22" s="1072">
        <f t="shared" si="0"/>
        <v>0</v>
      </c>
      <c r="S22" s="1073"/>
      <c r="T22" s="1073"/>
      <c r="U22" s="1073"/>
      <c r="V22" s="1074"/>
      <c r="W22" s="1075">
        <v>362</v>
      </c>
      <c r="X22" s="1076"/>
      <c r="Y22" s="1076"/>
      <c r="Z22" s="1077"/>
      <c r="AA22" s="1072">
        <f t="shared" si="1"/>
        <v>-362</v>
      </c>
      <c r="AB22" s="1073"/>
      <c r="AC22" s="1073"/>
      <c r="AD22" s="1073"/>
      <c r="AE22" s="1073"/>
      <c r="AF22" s="1073"/>
      <c r="AG22" s="1078"/>
      <c r="AH22" s="1082" t="e">
        <f t="shared" si="2"/>
        <v>#DIV/0!</v>
      </c>
      <c r="AI22" s="1083"/>
      <c r="AJ22" s="1084"/>
      <c r="AK22" s="85"/>
      <c r="AL22" s="235"/>
    </row>
    <row r="23" spans="1:38" ht="22.5" customHeight="1" x14ac:dyDescent="0.2">
      <c r="B23" s="236"/>
      <c r="C23" s="85"/>
      <c r="D23" s="259" t="s">
        <v>889</v>
      </c>
      <c r="E23" s="260"/>
      <c r="F23" s="260"/>
      <c r="G23" s="260"/>
      <c r="H23" s="260"/>
      <c r="I23" s="260"/>
      <c r="J23" s="260"/>
      <c r="K23" s="1066"/>
      <c r="L23" s="1067"/>
      <c r="M23" s="1067"/>
      <c r="N23" s="1068"/>
      <c r="O23" s="1069">
        <v>1.58</v>
      </c>
      <c r="P23" s="1070"/>
      <c r="Q23" s="1071"/>
      <c r="R23" s="1072">
        <f t="shared" si="0"/>
        <v>0</v>
      </c>
      <c r="S23" s="1073"/>
      <c r="T23" s="1073"/>
      <c r="U23" s="1073"/>
      <c r="V23" s="1074"/>
      <c r="W23" s="1075">
        <v>702</v>
      </c>
      <c r="X23" s="1076"/>
      <c r="Y23" s="1076"/>
      <c r="Z23" s="1077"/>
      <c r="AA23" s="1072">
        <f t="shared" si="1"/>
        <v>-702</v>
      </c>
      <c r="AB23" s="1073"/>
      <c r="AC23" s="1073"/>
      <c r="AD23" s="1073"/>
      <c r="AE23" s="1073"/>
      <c r="AF23" s="1073"/>
      <c r="AG23" s="1078"/>
      <c r="AH23" s="1082" t="e">
        <f t="shared" si="2"/>
        <v>#DIV/0!</v>
      </c>
      <c r="AI23" s="1083"/>
      <c r="AJ23" s="1084"/>
      <c r="AK23" s="85"/>
      <c r="AL23" s="235"/>
    </row>
    <row r="24" spans="1:38" ht="22.5" customHeight="1" x14ac:dyDescent="0.2">
      <c r="B24" s="236"/>
      <c r="C24" s="85"/>
      <c r="D24" s="259" t="s">
        <v>890</v>
      </c>
      <c r="E24" s="260"/>
      <c r="F24" s="260"/>
      <c r="G24" s="260"/>
      <c r="H24" s="260"/>
      <c r="I24" s="260"/>
      <c r="J24" s="260"/>
      <c r="K24" s="1066"/>
      <c r="L24" s="1067"/>
      <c r="M24" s="1067"/>
      <c r="N24" s="1068"/>
      <c r="O24" s="1069">
        <v>1.76</v>
      </c>
      <c r="P24" s="1070"/>
      <c r="Q24" s="1071"/>
      <c r="R24" s="1072">
        <f t="shared" si="0"/>
        <v>0</v>
      </c>
      <c r="S24" s="1073"/>
      <c r="T24" s="1073"/>
      <c r="U24" s="1073"/>
      <c r="V24" s="1074"/>
      <c r="W24" s="1075">
        <v>1242</v>
      </c>
      <c r="X24" s="1076"/>
      <c r="Y24" s="1076"/>
      <c r="Z24" s="1077"/>
      <c r="AA24" s="1072">
        <f t="shared" si="1"/>
        <v>-1242</v>
      </c>
      <c r="AB24" s="1073"/>
      <c r="AC24" s="1073"/>
      <c r="AD24" s="1073"/>
      <c r="AE24" s="1073"/>
      <c r="AF24" s="1073"/>
      <c r="AG24" s="1078"/>
      <c r="AH24" s="1082" t="e">
        <f t="shared" si="2"/>
        <v>#DIV/0!</v>
      </c>
      <c r="AI24" s="1083"/>
      <c r="AJ24" s="1084"/>
      <c r="AK24" s="85"/>
      <c r="AL24" s="235"/>
    </row>
    <row r="25" spans="1:38" ht="22.5" customHeight="1" x14ac:dyDescent="0.2">
      <c r="B25" s="236"/>
      <c r="C25" s="85"/>
      <c r="D25" s="259" t="s">
        <v>891</v>
      </c>
      <c r="E25" s="260"/>
      <c r="F25" s="260"/>
      <c r="G25" s="260"/>
      <c r="H25" s="260"/>
      <c r="I25" s="260"/>
      <c r="J25" s="260"/>
      <c r="K25" s="1066"/>
      <c r="L25" s="1067"/>
      <c r="M25" s="1067"/>
      <c r="N25" s="1068"/>
      <c r="O25" s="1069">
        <v>1.9</v>
      </c>
      <c r="P25" s="1070"/>
      <c r="Q25" s="1071"/>
      <c r="R25" s="1072">
        <f t="shared" si="0"/>
        <v>0</v>
      </c>
      <c r="S25" s="1073"/>
      <c r="T25" s="1073"/>
      <c r="U25" s="1073"/>
      <c r="V25" s="1074"/>
      <c r="W25" s="1075">
        <v>1802</v>
      </c>
      <c r="X25" s="1076"/>
      <c r="Y25" s="1076"/>
      <c r="Z25" s="1077"/>
      <c r="AA25" s="1072">
        <f t="shared" si="1"/>
        <v>-1802</v>
      </c>
      <c r="AB25" s="1073"/>
      <c r="AC25" s="1073"/>
      <c r="AD25" s="1073"/>
      <c r="AE25" s="1073"/>
      <c r="AF25" s="1073"/>
      <c r="AG25" s="1078"/>
      <c r="AH25" s="1082" t="e">
        <f t="shared" si="2"/>
        <v>#DIV/0!</v>
      </c>
      <c r="AI25" s="1083"/>
      <c r="AJ25" s="1084"/>
      <c r="AK25" s="85"/>
      <c r="AL25" s="235"/>
    </row>
    <row r="26" spans="1:38" ht="22.5" customHeight="1" x14ac:dyDescent="0.2">
      <c r="B26" s="236"/>
      <c r="C26" s="85"/>
      <c r="D26" s="259" t="s">
        <v>788</v>
      </c>
      <c r="E26" s="260"/>
      <c r="F26" s="260"/>
      <c r="G26" s="260"/>
      <c r="H26" s="260"/>
      <c r="I26" s="260"/>
      <c r="J26" s="260"/>
      <c r="K26" s="1066"/>
      <c r="L26" s="1067"/>
      <c r="M26" s="1067"/>
      <c r="N26" s="1068"/>
      <c r="O26" s="1069">
        <v>1.98</v>
      </c>
      <c r="P26" s="1070"/>
      <c r="Q26" s="1071"/>
      <c r="R26" s="1072">
        <f t="shared" si="0"/>
        <v>0</v>
      </c>
      <c r="S26" s="1073"/>
      <c r="T26" s="1073"/>
      <c r="U26" s="1073"/>
      <c r="V26" s="1074"/>
      <c r="W26" s="1075">
        <v>2202</v>
      </c>
      <c r="X26" s="1076"/>
      <c r="Y26" s="1076"/>
      <c r="Z26" s="1077"/>
      <c r="AA26" s="1072">
        <f t="shared" si="1"/>
        <v>-2202</v>
      </c>
      <c r="AB26" s="1073"/>
      <c r="AC26" s="1073"/>
      <c r="AD26" s="1073"/>
      <c r="AE26" s="1073"/>
      <c r="AF26" s="1073"/>
      <c r="AG26" s="1078"/>
      <c r="AH26" s="1082" t="e">
        <f t="shared" si="2"/>
        <v>#DIV/0!</v>
      </c>
      <c r="AI26" s="1083"/>
      <c r="AJ26" s="1084"/>
      <c r="AK26" s="85"/>
      <c r="AL26" s="235"/>
    </row>
    <row r="27" spans="1:38" ht="22.5" customHeight="1" x14ac:dyDescent="0.2">
      <c r="B27" s="236"/>
      <c r="C27" s="85"/>
      <c r="D27" s="259" t="s">
        <v>789</v>
      </c>
      <c r="E27" s="260"/>
      <c r="F27" s="260"/>
      <c r="G27" s="260"/>
      <c r="H27" s="260"/>
      <c r="I27" s="260"/>
      <c r="J27" s="260"/>
      <c r="K27" s="1066"/>
      <c r="L27" s="1067"/>
      <c r="M27" s="1067"/>
      <c r="N27" s="1068"/>
      <c r="O27" s="1069">
        <v>2.04</v>
      </c>
      <c r="P27" s="1070"/>
      <c r="Q27" s="1071"/>
      <c r="R27" s="1072">
        <f t="shared" si="0"/>
        <v>0</v>
      </c>
      <c r="S27" s="1073"/>
      <c r="T27" s="1073"/>
      <c r="U27" s="1073"/>
      <c r="V27" s="1074"/>
      <c r="W27" s="1075">
        <v>2562</v>
      </c>
      <c r="X27" s="1076"/>
      <c r="Y27" s="1076"/>
      <c r="Z27" s="1077"/>
      <c r="AA27" s="1072">
        <f t="shared" si="1"/>
        <v>-2562</v>
      </c>
      <c r="AB27" s="1073"/>
      <c r="AC27" s="1073"/>
      <c r="AD27" s="1073"/>
      <c r="AE27" s="1073"/>
      <c r="AF27" s="1073"/>
      <c r="AG27" s="1078"/>
      <c r="AH27" s="1082" t="e">
        <f t="shared" si="2"/>
        <v>#DIV/0!</v>
      </c>
      <c r="AI27" s="1083"/>
      <c r="AJ27" s="1084"/>
      <c r="AK27" s="85"/>
      <c r="AL27" s="235"/>
    </row>
    <row r="28" spans="1:38" ht="22.5" customHeight="1" x14ac:dyDescent="0.2">
      <c r="B28" s="236"/>
      <c r="C28" s="85"/>
      <c r="D28" s="259" t="s">
        <v>790</v>
      </c>
      <c r="E28" s="260"/>
      <c r="F28" s="260"/>
      <c r="G28" s="260"/>
      <c r="H28" s="260"/>
      <c r="I28" s="260"/>
      <c r="J28" s="260"/>
      <c r="K28" s="1066"/>
      <c r="L28" s="1067"/>
      <c r="M28" s="1067"/>
      <c r="N28" s="1068"/>
      <c r="O28" s="1069">
        <v>2.08</v>
      </c>
      <c r="P28" s="1070"/>
      <c r="Q28" s="1071"/>
      <c r="R28" s="1072">
        <f t="shared" si="0"/>
        <v>0</v>
      </c>
      <c r="S28" s="1073"/>
      <c r="T28" s="1073"/>
      <c r="U28" s="1073"/>
      <c r="V28" s="1074"/>
      <c r="W28" s="1075">
        <v>2842</v>
      </c>
      <c r="X28" s="1076"/>
      <c r="Y28" s="1076"/>
      <c r="Z28" s="1077"/>
      <c r="AA28" s="1072">
        <f t="shared" si="1"/>
        <v>-2842</v>
      </c>
      <c r="AB28" s="1073"/>
      <c r="AC28" s="1073"/>
      <c r="AD28" s="1073"/>
      <c r="AE28" s="1073"/>
      <c r="AF28" s="1073"/>
      <c r="AG28" s="1078"/>
      <c r="AH28" s="1082" t="e">
        <f t="shared" si="2"/>
        <v>#DIV/0!</v>
      </c>
      <c r="AI28" s="1083"/>
      <c r="AJ28" s="1084"/>
      <c r="AK28" s="85"/>
      <c r="AL28" s="235"/>
    </row>
    <row r="29" spans="1:38" ht="22.5" customHeight="1" x14ac:dyDescent="0.2">
      <c r="B29" s="236"/>
      <c r="C29" s="85"/>
      <c r="D29" s="259" t="s">
        <v>892</v>
      </c>
      <c r="E29" s="260"/>
      <c r="F29" s="260"/>
      <c r="G29" s="260"/>
      <c r="H29" s="260"/>
      <c r="I29" s="260"/>
      <c r="J29" s="260"/>
      <c r="K29" s="1066"/>
      <c r="L29" s="1067"/>
      <c r="M29" s="1067"/>
      <c r="N29" s="1068"/>
      <c r="O29" s="1069">
        <v>2.1</v>
      </c>
      <c r="P29" s="1070"/>
      <c r="Q29" s="1071"/>
      <c r="R29" s="1072">
        <f t="shared" si="0"/>
        <v>0</v>
      </c>
      <c r="S29" s="1073"/>
      <c r="T29" s="1073"/>
      <c r="U29" s="1073"/>
      <c r="V29" s="1074"/>
      <c r="W29" s="1075">
        <v>3002</v>
      </c>
      <c r="X29" s="1076"/>
      <c r="Y29" s="1076"/>
      <c r="Z29" s="1077"/>
      <c r="AA29" s="1072">
        <f t="shared" si="1"/>
        <v>-3002</v>
      </c>
      <c r="AB29" s="1073"/>
      <c r="AC29" s="1073"/>
      <c r="AD29" s="1073"/>
      <c r="AE29" s="1073"/>
      <c r="AF29" s="1073"/>
      <c r="AG29" s="1078"/>
      <c r="AH29" s="1082" t="e">
        <f t="shared" si="2"/>
        <v>#DIV/0!</v>
      </c>
      <c r="AI29" s="1083"/>
      <c r="AJ29" s="1084"/>
      <c r="AK29" s="85"/>
      <c r="AL29" s="235"/>
    </row>
    <row r="30" spans="1:38" ht="22.5" customHeight="1" thickBot="1" x14ac:dyDescent="0.25">
      <c r="B30" s="236"/>
      <c r="C30" s="85"/>
      <c r="D30" s="259" t="s">
        <v>893</v>
      </c>
      <c r="E30" s="260"/>
      <c r="F30" s="260"/>
      <c r="G30" s="260"/>
      <c r="H30" s="260"/>
      <c r="I30" s="260"/>
      <c r="J30" s="260"/>
      <c r="K30" s="1066"/>
      <c r="L30" s="1067"/>
      <c r="M30" s="1067"/>
      <c r="N30" s="1068"/>
      <c r="O30" s="1069">
        <v>1.8</v>
      </c>
      <c r="P30" s="1070"/>
      <c r="Q30" s="1071"/>
      <c r="R30" s="1072">
        <f t="shared" si="0"/>
        <v>0</v>
      </c>
      <c r="S30" s="1073"/>
      <c r="T30" s="1073"/>
      <c r="U30" s="1073"/>
      <c r="V30" s="1074"/>
      <c r="W30" s="1075">
        <v>0</v>
      </c>
      <c r="X30" s="1076"/>
      <c r="Y30" s="1076"/>
      <c r="Z30" s="1077"/>
      <c r="AA30" s="1072">
        <f t="shared" si="1"/>
        <v>0</v>
      </c>
      <c r="AB30" s="1073"/>
      <c r="AC30" s="1073"/>
      <c r="AD30" s="1073"/>
      <c r="AE30" s="1073"/>
      <c r="AF30" s="1073"/>
      <c r="AG30" s="1078"/>
      <c r="AH30" s="1079" t="e">
        <f t="shared" si="2"/>
        <v>#DIV/0!</v>
      </c>
      <c r="AI30" s="1080"/>
      <c r="AJ30" s="1081"/>
      <c r="AK30" s="85"/>
      <c r="AL30" s="235"/>
    </row>
    <row r="31" spans="1:38" ht="22.5" customHeight="1" thickTop="1" x14ac:dyDescent="0.2">
      <c r="B31" s="224"/>
      <c r="C31" s="85"/>
      <c r="D31" s="85"/>
      <c r="E31" s="85"/>
      <c r="F31" s="85"/>
      <c r="G31" s="85"/>
      <c r="H31" s="85"/>
      <c r="I31" s="85"/>
      <c r="J31" s="85"/>
      <c r="K31" s="610"/>
      <c r="L31" s="610"/>
      <c r="M31" s="610"/>
      <c r="N31" s="610"/>
      <c r="O31" s="225"/>
      <c r="P31" s="225"/>
      <c r="Q31" s="225"/>
      <c r="R31" s="610"/>
      <c r="S31" s="610"/>
      <c r="T31" s="610"/>
      <c r="U31" s="610"/>
      <c r="V31" s="610"/>
      <c r="W31" s="226"/>
      <c r="X31" s="226"/>
      <c r="Y31" s="226"/>
      <c r="Z31" s="226"/>
      <c r="AA31" s="610"/>
      <c r="AB31" s="610"/>
      <c r="AC31" s="610"/>
      <c r="AD31" s="610"/>
      <c r="AE31" s="610"/>
      <c r="AF31" s="610"/>
      <c r="AG31" s="610"/>
      <c r="AH31" s="85"/>
      <c r="AI31" s="610"/>
      <c r="AJ31" s="227" t="s">
        <v>1497</v>
      </c>
      <c r="AK31" s="85"/>
      <c r="AL31" s="228"/>
    </row>
    <row r="32" spans="1:38" ht="22.5" customHeight="1" x14ac:dyDescent="0.2">
      <c r="B32" s="224"/>
      <c r="C32" s="85" t="s">
        <v>791</v>
      </c>
      <c r="D32" s="85"/>
      <c r="E32" s="85"/>
      <c r="F32" s="85"/>
      <c r="G32" s="85"/>
      <c r="H32" s="85"/>
      <c r="I32" s="85"/>
      <c r="J32" s="85"/>
      <c r="K32" s="85"/>
      <c r="L32" s="85"/>
      <c r="M32" s="85"/>
      <c r="N32" s="85"/>
      <c r="O32" s="225"/>
      <c r="P32" s="225"/>
      <c r="Q32" s="225"/>
      <c r="R32" s="85"/>
      <c r="S32" s="85"/>
      <c r="T32" s="85"/>
      <c r="U32" s="85"/>
      <c r="V32" s="85"/>
      <c r="W32" s="226"/>
      <c r="X32" s="226"/>
      <c r="Y32" s="226"/>
      <c r="Z32" s="226"/>
      <c r="AA32" s="85"/>
      <c r="AB32" s="85"/>
      <c r="AC32" s="85"/>
      <c r="AD32" s="85"/>
      <c r="AE32" s="85"/>
      <c r="AF32" s="85"/>
      <c r="AG32" s="85"/>
      <c r="AH32" s="85"/>
      <c r="AI32" s="85"/>
      <c r="AJ32" s="85"/>
      <c r="AK32" s="85"/>
      <c r="AL32" s="228"/>
    </row>
    <row r="33" spans="2:43" ht="32.9" customHeight="1" x14ac:dyDescent="0.2">
      <c r="B33" s="224"/>
      <c r="C33" s="85"/>
      <c r="D33" s="334"/>
      <c r="E33" s="335"/>
      <c r="F33" s="334"/>
      <c r="G33" s="334"/>
      <c r="H33" s="307"/>
      <c r="I33" s="1059" t="s">
        <v>792</v>
      </c>
      <c r="J33" s="1059"/>
      <c r="K33" s="1059"/>
      <c r="L33" s="1059"/>
      <c r="M33" s="1059"/>
      <c r="N33" s="1059"/>
      <c r="O33" s="334"/>
      <c r="P33" s="334"/>
      <c r="Q33" s="1060" t="s">
        <v>1498</v>
      </c>
      <c r="R33" s="1060"/>
      <c r="S33" s="1060"/>
      <c r="T33" s="1060"/>
      <c r="U33" s="1060"/>
      <c r="V33" s="1060"/>
      <c r="W33" s="334"/>
      <c r="X33" s="334"/>
      <c r="Y33" s="334"/>
      <c r="Z33" s="334"/>
      <c r="AA33" s="315"/>
      <c r="AB33" s="1061" t="s">
        <v>793</v>
      </c>
      <c r="AC33" s="1062"/>
      <c r="AD33" s="1062"/>
      <c r="AE33" s="1062"/>
      <c r="AF33" s="1062"/>
      <c r="AG33" s="1062"/>
      <c r="AH33" s="334"/>
      <c r="AI33" s="334"/>
      <c r="AJ33" s="315"/>
      <c r="AK33" s="334"/>
      <c r="AL33" s="336"/>
      <c r="AM33" s="337"/>
      <c r="AN33" s="337"/>
      <c r="AO33" s="321"/>
    </row>
    <row r="34" spans="2:43" ht="22.5" customHeight="1" x14ac:dyDescent="0.2">
      <c r="B34" s="1063"/>
      <c r="C34" s="1064"/>
      <c r="D34" s="1064"/>
      <c r="E34" s="1064"/>
      <c r="F34" s="334"/>
      <c r="G34" s="334"/>
      <c r="H34" s="338" t="s">
        <v>894</v>
      </c>
      <c r="I34" s="1065"/>
      <c r="J34" s="1065"/>
      <c r="K34" s="1065"/>
      <c r="L34" s="1065"/>
      <c r="M34" s="1065"/>
      <c r="N34" s="1065"/>
      <c r="O34" s="334" t="s">
        <v>895</v>
      </c>
      <c r="P34" s="334"/>
      <c r="Q34" s="1042"/>
      <c r="R34" s="1042"/>
      <c r="S34" s="1042"/>
      <c r="T34" s="1042"/>
      <c r="U34" s="1042"/>
      <c r="V34" s="1042"/>
      <c r="W34" s="339"/>
      <c r="X34" s="339" t="s">
        <v>895</v>
      </c>
      <c r="Y34" s="339"/>
      <c r="Z34" s="339"/>
      <c r="AA34" s="339"/>
      <c r="AB34" s="1042"/>
      <c r="AC34" s="1042"/>
      <c r="AD34" s="1042"/>
      <c r="AE34" s="1042"/>
      <c r="AF34" s="1042"/>
      <c r="AG34" s="1042"/>
      <c r="AH34" s="334"/>
      <c r="AI34" s="334"/>
      <c r="AJ34" s="339"/>
      <c r="AK34" s="339"/>
      <c r="AL34" s="340"/>
      <c r="AM34" s="339"/>
      <c r="AN34" s="339"/>
      <c r="AO34" s="321"/>
    </row>
    <row r="35" spans="2:43" ht="22.5" customHeight="1" x14ac:dyDescent="0.2">
      <c r="B35" s="224"/>
      <c r="C35" s="85"/>
      <c r="D35" s="334"/>
      <c r="E35" s="612"/>
      <c r="F35" s="612"/>
      <c r="G35" s="334"/>
      <c r="H35" s="338"/>
      <c r="I35" s="612"/>
      <c r="J35" s="612"/>
      <c r="K35" s="612"/>
      <c r="L35" s="612"/>
      <c r="M35" s="612"/>
      <c r="N35" s="612"/>
      <c r="O35" s="334"/>
      <c r="P35" s="612"/>
      <c r="Q35" s="612"/>
      <c r="R35" s="612"/>
      <c r="S35" s="612"/>
      <c r="T35" s="612"/>
      <c r="U35" s="612"/>
      <c r="V35" s="334"/>
      <c r="W35" s="612"/>
      <c r="X35" s="612"/>
      <c r="Y35" s="612"/>
      <c r="Z35" s="612"/>
      <c r="AA35" s="612"/>
      <c r="AB35" s="612"/>
      <c r="AC35" s="612"/>
      <c r="AD35" s="334"/>
      <c r="AE35" s="334"/>
      <c r="AF35" s="612"/>
      <c r="AG35" s="612"/>
      <c r="AH35" s="612"/>
      <c r="AI35" s="612"/>
      <c r="AJ35" s="612"/>
      <c r="AK35" s="612"/>
      <c r="AL35" s="336"/>
      <c r="AM35" s="337"/>
      <c r="AN35" s="337"/>
      <c r="AO35" s="321"/>
    </row>
    <row r="36" spans="2:43" ht="30.75" customHeight="1" x14ac:dyDescent="0.2">
      <c r="B36" s="224"/>
      <c r="C36" s="85"/>
      <c r="D36" s="334"/>
      <c r="E36" s="612"/>
      <c r="F36" s="315"/>
      <c r="G36" s="1043" t="s">
        <v>1145</v>
      </c>
      <c r="H36" s="1043"/>
      <c r="I36" s="1043"/>
      <c r="J36" s="1043"/>
      <c r="K36" s="1043"/>
      <c r="L36" s="1043"/>
      <c r="M36" s="1043"/>
      <c r="N36" s="1043"/>
      <c r="O36" s="1043"/>
      <c r="P36" s="1043"/>
      <c r="Q36" s="1043"/>
      <c r="U36" s="1043" t="s">
        <v>1146</v>
      </c>
      <c r="V36" s="1043"/>
      <c r="W36" s="1043"/>
      <c r="X36" s="1043"/>
      <c r="Y36" s="1043"/>
      <c r="Z36" s="1043"/>
      <c r="AA36" s="1043"/>
      <c r="AB36" s="1043"/>
      <c r="AC36" s="1043"/>
      <c r="AD36" s="1043"/>
      <c r="AE36" s="1043"/>
      <c r="AF36" s="292"/>
      <c r="AG36" s="292"/>
      <c r="AH36" s="292"/>
      <c r="AI36" s="292"/>
      <c r="AJ36" s="315"/>
      <c r="AL36" s="341"/>
    </row>
    <row r="37" spans="2:43" ht="22.5" customHeight="1" x14ac:dyDescent="0.2">
      <c r="B37" s="224"/>
      <c r="C37" s="85"/>
      <c r="D37" s="334"/>
      <c r="E37" s="334" t="s">
        <v>743</v>
      </c>
      <c r="F37" s="315"/>
      <c r="G37" s="1042"/>
      <c r="H37" s="1042"/>
      <c r="I37" s="1042"/>
      <c r="J37" s="1042"/>
      <c r="K37" s="1042"/>
      <c r="L37" s="1042"/>
      <c r="M37" s="1042"/>
      <c r="N37" s="1042"/>
      <c r="O37" s="1042"/>
      <c r="P37" s="1042"/>
      <c r="Q37" s="1042"/>
      <c r="S37" s="689" t="s">
        <v>734</v>
      </c>
      <c r="U37" s="1042"/>
      <c r="V37" s="1042"/>
      <c r="W37" s="1042"/>
      <c r="X37" s="1042"/>
      <c r="Y37" s="1042"/>
      <c r="Z37" s="1042"/>
      <c r="AA37" s="1042"/>
      <c r="AB37" s="1042"/>
      <c r="AC37" s="1042"/>
      <c r="AD37" s="1042"/>
      <c r="AE37" s="1042"/>
      <c r="AF37" s="339"/>
      <c r="AG37" s="339"/>
      <c r="AH37" s="339"/>
      <c r="AI37" s="339"/>
      <c r="AJ37" s="315"/>
      <c r="AL37" s="228"/>
    </row>
    <row r="38" spans="2:43" ht="22.5" customHeight="1" x14ac:dyDescent="0.2">
      <c r="B38" s="249"/>
      <c r="C38" s="85"/>
      <c r="D38" s="334"/>
      <c r="E38" s="334"/>
      <c r="F38" s="315"/>
      <c r="G38" s="612"/>
      <c r="H38" s="612"/>
      <c r="I38" s="612"/>
      <c r="J38" s="612"/>
      <c r="K38" s="612"/>
      <c r="L38" s="612"/>
      <c r="M38" s="612"/>
      <c r="N38" s="334"/>
      <c r="O38" s="334"/>
      <c r="P38" s="612"/>
      <c r="Q38" s="612"/>
      <c r="R38" s="612"/>
      <c r="S38" s="612"/>
      <c r="T38" s="612"/>
      <c r="U38" s="612"/>
      <c r="V38" s="612"/>
      <c r="W38" s="612"/>
      <c r="X38" s="315"/>
      <c r="Y38" s="334"/>
      <c r="Z38" s="612"/>
      <c r="AA38" s="612"/>
      <c r="AB38" s="612"/>
      <c r="AC38" s="612"/>
      <c r="AD38" s="612"/>
      <c r="AE38" s="612"/>
      <c r="AF38" s="612"/>
      <c r="AG38" s="612"/>
      <c r="AH38" s="612"/>
      <c r="AI38" s="612"/>
      <c r="AJ38" s="315"/>
      <c r="AL38" s="228"/>
    </row>
    <row r="39" spans="2:43" ht="30.75" customHeight="1" x14ac:dyDescent="0.2">
      <c r="B39" s="249"/>
      <c r="C39" s="85"/>
      <c r="D39" s="334"/>
      <c r="E39" s="612"/>
      <c r="F39" s="612"/>
      <c r="G39" s="1040" t="s">
        <v>794</v>
      </c>
      <c r="H39" s="1040"/>
      <c r="I39" s="1040"/>
      <c r="J39" s="1040"/>
      <c r="K39" s="1040"/>
      <c r="L39" s="1040"/>
      <c r="M39" s="1040"/>
      <c r="N39" s="315"/>
      <c r="O39" s="334"/>
      <c r="P39" s="612"/>
      <c r="Q39" s="1041" t="s">
        <v>1197</v>
      </c>
      <c r="R39" s="1041"/>
      <c r="S39" s="1041"/>
      <c r="T39" s="1041"/>
      <c r="U39" s="1041"/>
      <c r="V39" s="1041"/>
      <c r="W39" s="1041"/>
      <c r="X39" s="1041"/>
      <c r="Y39" s="1041"/>
      <c r="Z39" s="315"/>
      <c r="AA39" s="612"/>
      <c r="AB39" s="612"/>
      <c r="AC39" s="612"/>
      <c r="AD39" s="612"/>
      <c r="AE39" s="612"/>
      <c r="AF39" s="612"/>
      <c r="AG39" s="612"/>
      <c r="AH39" s="612"/>
      <c r="AI39" s="612"/>
      <c r="AJ39" s="315"/>
      <c r="AL39" s="228"/>
    </row>
    <row r="40" spans="2:43" ht="22.5" customHeight="1" x14ac:dyDescent="0.2">
      <c r="B40" s="249"/>
      <c r="C40" s="85"/>
      <c r="D40" s="334"/>
      <c r="E40" s="334" t="s">
        <v>743</v>
      </c>
      <c r="F40" s="612"/>
      <c r="G40" s="1042"/>
      <c r="H40" s="1042"/>
      <c r="I40" s="1042"/>
      <c r="J40" s="1042"/>
      <c r="K40" s="1042"/>
      <c r="L40" s="1042"/>
      <c r="M40" s="1042"/>
      <c r="N40" s="315"/>
      <c r="O40" s="334" t="s">
        <v>734</v>
      </c>
      <c r="P40" s="612"/>
      <c r="Q40" s="1042"/>
      <c r="R40" s="1042"/>
      <c r="S40" s="1042"/>
      <c r="T40" s="1042"/>
      <c r="U40" s="1042"/>
      <c r="V40" s="1042"/>
      <c r="W40" s="1042"/>
      <c r="X40" s="1042"/>
      <c r="Y40" s="1042"/>
      <c r="Z40" s="315" t="s">
        <v>745</v>
      </c>
      <c r="AA40" s="612"/>
      <c r="AB40" s="612"/>
      <c r="AC40" s="612"/>
      <c r="AD40" s="612"/>
      <c r="AE40" s="612"/>
      <c r="AF40" s="612"/>
      <c r="AG40" s="612"/>
      <c r="AH40" s="612"/>
      <c r="AI40" s="612"/>
      <c r="AJ40" s="315"/>
      <c r="AL40" s="228"/>
    </row>
    <row r="41" spans="2:43" ht="22.5" customHeight="1" x14ac:dyDescent="0.2">
      <c r="B41" s="249"/>
      <c r="C41" s="85"/>
      <c r="D41" s="334"/>
      <c r="E41" s="334"/>
      <c r="F41" s="315"/>
      <c r="G41" s="612"/>
      <c r="H41" s="612"/>
      <c r="I41" s="612"/>
      <c r="J41" s="612"/>
      <c r="K41" s="612"/>
      <c r="L41" s="612"/>
      <c r="M41" s="612"/>
      <c r="N41" s="334"/>
      <c r="O41" s="334"/>
      <c r="P41" s="612"/>
      <c r="Q41" s="612"/>
      <c r="R41" s="612"/>
      <c r="S41" s="612"/>
      <c r="T41" s="612"/>
      <c r="U41" s="612"/>
      <c r="V41" s="612"/>
      <c r="W41" s="612"/>
      <c r="X41" s="315"/>
      <c r="Y41" s="334"/>
      <c r="Z41" s="612"/>
      <c r="AA41" s="612"/>
      <c r="AB41" s="612"/>
      <c r="AC41" s="612"/>
      <c r="AD41" s="612"/>
      <c r="AE41" s="612"/>
      <c r="AF41" s="612"/>
      <c r="AG41" s="612"/>
      <c r="AH41" s="612"/>
      <c r="AI41" s="612"/>
      <c r="AJ41" s="315"/>
      <c r="AL41" s="228"/>
    </row>
    <row r="42" spans="2:43" ht="30.75" customHeight="1" x14ac:dyDescent="0.2">
      <c r="B42" s="224"/>
      <c r="C42" s="85"/>
      <c r="D42" s="334"/>
      <c r="E42" s="315"/>
      <c r="F42" s="315"/>
      <c r="G42" s="315"/>
      <c r="H42" s="315"/>
      <c r="I42" s="1057" t="s">
        <v>1312</v>
      </c>
      <c r="J42" s="1057"/>
      <c r="K42" s="1057"/>
      <c r="L42" s="1057"/>
      <c r="M42" s="1057"/>
      <c r="N42" s="1057"/>
      <c r="O42" s="315"/>
      <c r="P42" s="315"/>
      <c r="Q42" s="321"/>
      <c r="R42" s="1041" t="s">
        <v>1197</v>
      </c>
      <c r="S42" s="1041"/>
      <c r="T42" s="1041"/>
      <c r="U42" s="1041"/>
      <c r="V42" s="1041"/>
      <c r="W42" s="1041"/>
      <c r="X42" s="1041"/>
      <c r="Y42" s="1041"/>
      <c r="Z42" s="1041"/>
      <c r="AL42" s="341"/>
    </row>
    <row r="43" spans="2:43" ht="22.5" customHeight="1" x14ac:dyDescent="0.2">
      <c r="B43" s="224"/>
      <c r="C43" s="85"/>
      <c r="D43" s="334"/>
      <c r="E43" s="334" t="s">
        <v>1313</v>
      </c>
      <c r="F43" s="334"/>
      <c r="G43" s="315"/>
      <c r="H43" s="334" t="s">
        <v>734</v>
      </c>
      <c r="I43" s="1058"/>
      <c r="J43" s="1058"/>
      <c r="K43" s="1058"/>
      <c r="L43" s="1058"/>
      <c r="M43" s="1058"/>
      <c r="N43" s="1058"/>
      <c r="O43" s="334"/>
      <c r="P43" s="85" t="s">
        <v>743</v>
      </c>
      <c r="R43" s="1042"/>
      <c r="S43" s="1042"/>
      <c r="T43" s="1042"/>
      <c r="U43" s="1042"/>
      <c r="V43" s="1042"/>
      <c r="W43" s="1042"/>
      <c r="X43" s="1042"/>
      <c r="Y43" s="1042"/>
      <c r="Z43" s="1042"/>
      <c r="AL43" s="228"/>
    </row>
    <row r="44" spans="2:43" ht="22.5" customHeight="1" x14ac:dyDescent="0.2">
      <c r="B44" s="224"/>
      <c r="C44" s="85"/>
      <c r="D44" s="334"/>
      <c r="E44" s="612"/>
      <c r="F44" s="315"/>
      <c r="G44" s="334"/>
      <c r="H44" s="342"/>
      <c r="I44" s="612"/>
      <c r="J44" s="315"/>
      <c r="K44" s="315"/>
      <c r="L44" s="612"/>
      <c r="M44" s="612"/>
      <c r="N44" s="612"/>
      <c r="O44" s="334"/>
      <c r="P44" s="612"/>
      <c r="Q44" s="612"/>
      <c r="R44" s="342"/>
      <c r="S44" s="315"/>
      <c r="T44" s="315"/>
      <c r="U44" s="315"/>
      <c r="V44" s="315"/>
      <c r="W44" s="315"/>
      <c r="X44" s="315"/>
      <c r="Y44" s="170"/>
      <c r="Z44" s="170"/>
      <c r="AA44" s="229"/>
      <c r="AB44" s="170"/>
      <c r="AC44" s="170"/>
      <c r="AD44" s="315"/>
      <c r="AE44" s="334"/>
      <c r="AF44" s="334"/>
      <c r="AG44" s="334"/>
      <c r="AH44" s="334"/>
      <c r="AI44" s="334"/>
      <c r="AJ44" s="334"/>
      <c r="AK44" s="85"/>
      <c r="AL44" s="228"/>
      <c r="AN44" s="334"/>
      <c r="AO44" s="321"/>
    </row>
    <row r="45" spans="2:43" ht="13.5" customHeight="1" thickBot="1" x14ac:dyDescent="0.25">
      <c r="B45" s="224"/>
      <c r="C45" s="85"/>
      <c r="D45" s="334"/>
      <c r="E45" s="85"/>
      <c r="F45" s="334"/>
      <c r="G45" s="334"/>
      <c r="H45" s="338"/>
      <c r="I45" s="85"/>
      <c r="J45" s="339"/>
      <c r="K45" s="339"/>
      <c r="L45" s="339"/>
      <c r="M45" s="339"/>
      <c r="N45" s="339"/>
      <c r="O45" s="339"/>
      <c r="P45" s="315"/>
      <c r="Q45" s="315"/>
      <c r="R45" s="334"/>
      <c r="S45" s="339"/>
      <c r="T45" s="339"/>
      <c r="U45" s="339"/>
      <c r="V45" s="339"/>
      <c r="W45" s="339"/>
      <c r="X45" s="339"/>
      <c r="Y45" s="339"/>
      <c r="Z45" s="334"/>
      <c r="AA45" s="223"/>
      <c r="AB45" s="612"/>
      <c r="AC45" s="612"/>
      <c r="AD45" s="612"/>
      <c r="AE45" s="334"/>
      <c r="AF45" s="315"/>
      <c r="AG45" s="223"/>
      <c r="AH45" s="223"/>
      <c r="AI45" s="223"/>
      <c r="AJ45" s="223"/>
      <c r="AK45" s="85"/>
      <c r="AL45" s="228"/>
      <c r="AN45" s="343"/>
      <c r="AO45" s="321"/>
    </row>
    <row r="46" spans="2:43" ht="22.5" customHeight="1" thickBot="1" x14ac:dyDescent="0.25">
      <c r="B46" s="230"/>
      <c r="C46" s="231"/>
      <c r="D46" s="344"/>
      <c r="E46" s="345"/>
      <c r="F46" s="345"/>
      <c r="G46" s="346"/>
      <c r="H46" s="345"/>
      <c r="I46" s="345"/>
      <c r="J46" s="345"/>
      <c r="K46" s="345"/>
      <c r="L46" s="345"/>
      <c r="M46" s="345"/>
      <c r="N46" s="344"/>
      <c r="O46" s="345"/>
      <c r="P46" s="345"/>
      <c r="Q46" s="345"/>
      <c r="R46" s="345"/>
      <c r="S46" s="345"/>
      <c r="T46" s="345"/>
      <c r="U46" s="344"/>
      <c r="V46" s="344"/>
      <c r="W46" s="345"/>
      <c r="X46" s="345"/>
      <c r="Y46" s="345"/>
      <c r="Z46" s="344" t="s">
        <v>727</v>
      </c>
      <c r="AA46" s="345"/>
      <c r="AB46" s="1235">
        <f>ROUND((I34-Q34-AB34-G37+U37-G40+Q40)*100/75,)+I43-R43</f>
        <v>0</v>
      </c>
      <c r="AC46" s="1236"/>
      <c r="AD46" s="1236"/>
      <c r="AE46" s="1236"/>
      <c r="AF46" s="1236"/>
      <c r="AG46" s="1237"/>
      <c r="AH46" s="347" t="s">
        <v>67</v>
      </c>
      <c r="AI46" s="344"/>
      <c r="AJ46" s="1045" t="s">
        <v>795</v>
      </c>
      <c r="AK46" s="1045"/>
      <c r="AL46" s="1046"/>
      <c r="AM46" s="334"/>
      <c r="AN46" s="334"/>
      <c r="AO46" s="306"/>
    </row>
    <row r="47" spans="2:43" ht="22.5" customHeight="1" x14ac:dyDescent="0.2">
      <c r="D47" s="334"/>
      <c r="E47" s="612"/>
      <c r="F47" s="612"/>
      <c r="G47" s="338"/>
      <c r="H47" s="612"/>
      <c r="I47" s="612"/>
      <c r="J47" s="612"/>
      <c r="K47" s="612"/>
      <c r="L47" s="612"/>
      <c r="M47" s="612"/>
      <c r="N47" s="334"/>
      <c r="O47" s="612"/>
      <c r="P47" s="612"/>
      <c r="Q47" s="612"/>
      <c r="R47" s="612"/>
      <c r="S47" s="612"/>
      <c r="T47" s="612"/>
      <c r="U47" s="334"/>
      <c r="V47" s="334"/>
      <c r="W47" s="612"/>
      <c r="X47" s="612"/>
      <c r="Y47" s="612"/>
      <c r="Z47" s="612"/>
      <c r="AA47" s="612"/>
      <c r="AB47" s="334"/>
      <c r="AC47" s="612"/>
      <c r="AD47" s="612"/>
      <c r="AE47" s="334"/>
      <c r="AF47" s="1044"/>
      <c r="AG47" s="1044"/>
      <c r="AH47" s="1044"/>
      <c r="AI47" s="1044"/>
      <c r="AJ47" s="1044"/>
      <c r="AK47" s="1044"/>
      <c r="AL47" s="334"/>
      <c r="AM47" s="334"/>
      <c r="AN47" s="334"/>
      <c r="AO47" s="306"/>
    </row>
    <row r="48" spans="2:43" ht="22.5" customHeight="1" x14ac:dyDescent="0.2">
      <c r="C48" s="306" t="s">
        <v>796</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10"/>
      <c r="AJ48" s="310"/>
      <c r="AK48" s="310"/>
      <c r="AL48" s="310"/>
      <c r="AM48" s="310"/>
      <c r="AN48" s="306"/>
      <c r="AO48" s="324">
        <v>0</v>
      </c>
      <c r="AP48" s="348" t="s">
        <v>743</v>
      </c>
      <c r="AQ48" s="349" t="s">
        <v>743</v>
      </c>
    </row>
    <row r="49" spans="3:43" ht="22.5" customHeight="1" thickBot="1" x14ac:dyDescent="0.25">
      <c r="C49" s="306"/>
      <c r="D49" s="306"/>
      <c r="E49" s="306"/>
      <c r="F49" s="306" t="s">
        <v>332</v>
      </c>
      <c r="G49" s="306"/>
      <c r="H49" s="306"/>
      <c r="I49" s="306"/>
      <c r="J49" s="306"/>
      <c r="K49" s="306" t="s">
        <v>331</v>
      </c>
      <c r="L49" s="306"/>
      <c r="M49" s="306"/>
      <c r="N49" s="306"/>
      <c r="O49" s="306" t="s">
        <v>330</v>
      </c>
      <c r="P49" s="306"/>
      <c r="Q49" s="306"/>
      <c r="R49" s="306"/>
      <c r="S49" s="306"/>
      <c r="T49" s="306"/>
      <c r="U49" s="306"/>
      <c r="V49" s="306"/>
      <c r="W49" s="306"/>
      <c r="X49" s="306"/>
      <c r="Y49" s="306"/>
      <c r="Z49" s="306"/>
      <c r="AA49" s="306"/>
      <c r="AB49" s="306"/>
      <c r="AC49" s="306"/>
      <c r="AD49" s="306"/>
      <c r="AE49" s="306"/>
      <c r="AF49" s="306"/>
      <c r="AG49" s="306"/>
      <c r="AH49" s="306"/>
      <c r="AI49" s="310"/>
      <c r="AJ49" s="310"/>
      <c r="AK49" s="310"/>
      <c r="AL49" s="310"/>
      <c r="AM49" s="310"/>
      <c r="AN49" s="306"/>
      <c r="AO49" s="324">
        <v>201</v>
      </c>
      <c r="AP49" s="327">
        <v>1.03</v>
      </c>
      <c r="AQ49" s="328">
        <v>6</v>
      </c>
    </row>
    <row r="50" spans="3:43" ht="22.5" customHeight="1" x14ac:dyDescent="0.2">
      <c r="C50" s="306"/>
      <c r="D50" s="306"/>
      <c r="E50" s="329"/>
      <c r="F50" s="1047" t="e">
        <f>V10</f>
        <v>#DIV/0!</v>
      </c>
      <c r="G50" s="1048"/>
      <c r="H50" s="1048"/>
      <c r="I50" s="1048"/>
      <c r="J50" s="329" t="s">
        <v>733</v>
      </c>
      <c r="K50" s="1049" t="e">
        <f>VLOOKUP(F50,AO48:AQ62,2)</f>
        <v>#DIV/0!</v>
      </c>
      <c r="L50" s="1049"/>
      <c r="M50" s="1049"/>
      <c r="N50" s="329" t="s">
        <v>743</v>
      </c>
      <c r="O50" s="1048" t="e">
        <f>VLOOKUP(F50,AO48:AQ62,3)</f>
        <v>#DIV/0!</v>
      </c>
      <c r="P50" s="1048"/>
      <c r="Q50" s="1048"/>
      <c r="R50" s="329"/>
      <c r="S50" s="1050" t="s">
        <v>727</v>
      </c>
      <c r="T50" s="1051" t="e">
        <f>IF(F50&lt;201,1,ROUND((F50*K50-O50)/J51,3))</f>
        <v>#DIV/0!</v>
      </c>
      <c r="U50" s="1052"/>
      <c r="V50" s="1052"/>
      <c r="W50" s="1052"/>
      <c r="X50" s="1053"/>
      <c r="Y50" s="1054" t="s">
        <v>803</v>
      </c>
      <c r="Z50" s="1054"/>
      <c r="AA50" s="1054"/>
      <c r="AB50" s="1054"/>
      <c r="AC50" s="1054"/>
      <c r="AD50" s="1054"/>
      <c r="AE50" s="306"/>
      <c r="AF50" s="306"/>
      <c r="AG50" s="306"/>
      <c r="AH50" s="306"/>
      <c r="AI50" s="310"/>
      <c r="AJ50" s="310"/>
      <c r="AK50" s="310"/>
      <c r="AL50" s="310"/>
      <c r="AM50" s="310"/>
      <c r="AN50" s="306"/>
      <c r="AO50" s="324">
        <v>401</v>
      </c>
      <c r="AP50" s="350">
        <v>1.1000000000000001</v>
      </c>
      <c r="AQ50" s="351">
        <v>34</v>
      </c>
    </row>
    <row r="51" spans="3:43" ht="22.5" customHeight="1" thickBot="1" x14ac:dyDescent="0.25">
      <c r="C51" s="306"/>
      <c r="D51" s="306"/>
      <c r="E51" s="306"/>
      <c r="F51" s="306"/>
      <c r="G51" s="306"/>
      <c r="H51" s="306"/>
      <c r="I51" s="306"/>
      <c r="J51" s="1055" t="e">
        <f>F50</f>
        <v>#DIV/0!</v>
      </c>
      <c r="K51" s="1056"/>
      <c r="L51" s="1056"/>
      <c r="M51" s="1056"/>
      <c r="N51" s="306"/>
      <c r="O51" s="306"/>
      <c r="P51" s="306"/>
      <c r="Q51" s="306"/>
      <c r="R51" s="306"/>
      <c r="S51" s="1050"/>
      <c r="T51" s="569"/>
      <c r="U51" s="570"/>
      <c r="V51" s="570"/>
      <c r="W51" s="570"/>
      <c r="X51" s="571"/>
      <c r="Y51" s="1054"/>
      <c r="Z51" s="1054"/>
      <c r="AA51" s="1054"/>
      <c r="AB51" s="1054"/>
      <c r="AC51" s="1054"/>
      <c r="AD51" s="1054"/>
      <c r="AE51" s="306"/>
      <c r="AF51" s="306"/>
      <c r="AG51" s="306"/>
      <c r="AH51" s="306"/>
      <c r="AI51" s="310"/>
      <c r="AJ51" s="310"/>
      <c r="AK51" s="310"/>
      <c r="AL51" s="310"/>
      <c r="AM51" s="310"/>
      <c r="AN51" s="306"/>
      <c r="AO51" s="324">
        <v>601</v>
      </c>
      <c r="AP51" s="350">
        <v>1.1499999999999999</v>
      </c>
      <c r="AQ51" s="351">
        <v>64</v>
      </c>
    </row>
    <row r="52" spans="3:43" ht="22.5" customHeight="1" x14ac:dyDescent="0.2">
      <c r="C52" s="306"/>
      <c r="D52" s="306"/>
      <c r="E52" s="306"/>
      <c r="F52" s="306"/>
      <c r="G52" s="306"/>
      <c r="H52" s="306"/>
      <c r="I52" s="306"/>
      <c r="J52" s="306" t="s">
        <v>332</v>
      </c>
      <c r="K52" s="306"/>
      <c r="L52" s="306"/>
      <c r="M52" s="306"/>
      <c r="N52" s="306"/>
      <c r="O52" s="306"/>
      <c r="P52" s="306"/>
      <c r="Q52" s="306"/>
      <c r="R52" s="306"/>
      <c r="S52" s="306"/>
      <c r="T52" s="306" t="s">
        <v>73</v>
      </c>
      <c r="U52" s="306"/>
      <c r="V52" s="306"/>
      <c r="W52" s="306"/>
      <c r="X52" s="306"/>
      <c r="Y52" s="306"/>
      <c r="Z52" s="306"/>
      <c r="AA52" s="306"/>
      <c r="AB52" s="306"/>
      <c r="AC52" s="306"/>
      <c r="AD52" s="306"/>
      <c r="AE52" s="306"/>
      <c r="AF52" s="306"/>
      <c r="AG52" s="306"/>
      <c r="AH52" s="306"/>
      <c r="AI52" s="310"/>
      <c r="AJ52" s="310"/>
      <c r="AK52" s="310"/>
      <c r="AL52" s="310"/>
      <c r="AM52" s="310"/>
      <c r="AN52" s="306"/>
      <c r="AO52" s="324">
        <v>801</v>
      </c>
      <c r="AP52" s="350">
        <v>1.2</v>
      </c>
      <c r="AQ52" s="351">
        <v>104</v>
      </c>
    </row>
    <row r="53" spans="3:43" ht="22.5" customHeight="1" x14ac:dyDescent="0.2">
      <c r="C53" s="306"/>
      <c r="D53" s="306"/>
      <c r="E53" s="306"/>
      <c r="F53" s="307"/>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10"/>
      <c r="AJ53" s="310"/>
      <c r="AK53" s="310"/>
      <c r="AL53" s="310"/>
      <c r="AM53" s="310"/>
      <c r="AN53" s="306"/>
      <c r="AO53" s="324">
        <v>1001</v>
      </c>
      <c r="AP53" s="350">
        <v>1.29</v>
      </c>
      <c r="AQ53" s="351">
        <v>194</v>
      </c>
    </row>
    <row r="54" spans="3:43" ht="22.5" customHeight="1" x14ac:dyDescent="0.2">
      <c r="C54" s="306"/>
      <c r="D54" s="306"/>
      <c r="E54" s="306"/>
      <c r="F54" s="307"/>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6"/>
      <c r="AL54" s="306"/>
      <c r="AM54" s="306"/>
      <c r="AN54" s="306"/>
      <c r="AO54" s="324">
        <v>1401</v>
      </c>
      <c r="AP54" s="350">
        <v>1.41</v>
      </c>
      <c r="AQ54" s="351">
        <v>362</v>
      </c>
    </row>
    <row r="55" spans="3:43" ht="22.5" customHeight="1" x14ac:dyDescent="0.2">
      <c r="C55" s="306"/>
      <c r="D55" s="306"/>
      <c r="E55" s="306"/>
      <c r="F55" s="307"/>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24">
        <v>2001</v>
      </c>
      <c r="AP55" s="350">
        <v>1.58</v>
      </c>
      <c r="AQ55" s="351">
        <v>702</v>
      </c>
    </row>
    <row r="56" spans="3:43" ht="22.5" customHeight="1" x14ac:dyDescent="0.2">
      <c r="C56" s="306"/>
      <c r="D56" s="306"/>
      <c r="E56" s="306"/>
      <c r="F56" s="307"/>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24">
        <v>3001</v>
      </c>
      <c r="AP56" s="350">
        <v>1.76</v>
      </c>
      <c r="AQ56" s="351">
        <v>1242</v>
      </c>
    </row>
    <row r="57" spans="3:43" ht="22.5" customHeight="1" x14ac:dyDescent="0.2">
      <c r="C57" s="306"/>
      <c r="D57" s="306"/>
      <c r="E57" s="306"/>
      <c r="F57" s="307"/>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24">
        <v>4001</v>
      </c>
      <c r="AP57" s="350">
        <v>1.9</v>
      </c>
      <c r="AQ57" s="351">
        <v>1802</v>
      </c>
    </row>
    <row r="58" spans="3:43" ht="22.5" customHeight="1" x14ac:dyDescent="0.2">
      <c r="C58" s="306"/>
      <c r="D58" s="306"/>
      <c r="E58" s="306"/>
      <c r="F58" s="307"/>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24">
        <v>5001</v>
      </c>
      <c r="AP58" s="350">
        <v>1.98</v>
      </c>
      <c r="AQ58" s="351">
        <v>2202</v>
      </c>
    </row>
    <row r="59" spans="3:43" ht="22.5" customHeight="1" x14ac:dyDescent="0.2">
      <c r="C59" s="306"/>
      <c r="D59" s="306"/>
      <c r="E59" s="306"/>
      <c r="F59" s="307"/>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c r="AI59" s="306"/>
      <c r="AJ59" s="306"/>
      <c r="AK59" s="306"/>
      <c r="AL59" s="306"/>
      <c r="AM59" s="306"/>
      <c r="AN59" s="306"/>
      <c r="AO59" s="324">
        <v>6001</v>
      </c>
      <c r="AP59" s="350">
        <v>2.04</v>
      </c>
      <c r="AQ59" s="351">
        <v>2562</v>
      </c>
    </row>
    <row r="60" spans="3:43" ht="22.5" customHeight="1" x14ac:dyDescent="0.2">
      <c r="C60" s="306"/>
      <c r="D60" s="306"/>
      <c r="E60" s="306"/>
      <c r="F60" s="307"/>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24">
        <v>7001</v>
      </c>
      <c r="AP60" s="350">
        <v>2.08</v>
      </c>
      <c r="AQ60" s="351">
        <v>2842</v>
      </c>
    </row>
    <row r="61" spans="3:43" ht="22.5" customHeight="1" x14ac:dyDescent="0.2">
      <c r="C61" s="306"/>
      <c r="D61" s="306"/>
      <c r="E61" s="306"/>
      <c r="F61" s="307"/>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24">
        <v>8001</v>
      </c>
      <c r="AP61" s="350">
        <v>2.1</v>
      </c>
      <c r="AQ61" s="351">
        <v>3002</v>
      </c>
    </row>
    <row r="62" spans="3:43" ht="22.5" customHeight="1" x14ac:dyDescent="0.2">
      <c r="C62" s="306"/>
      <c r="D62" s="306"/>
      <c r="E62" s="306"/>
      <c r="F62" s="307"/>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24">
        <v>10001</v>
      </c>
      <c r="AP62" s="350">
        <v>1.8</v>
      </c>
      <c r="AQ62" s="351">
        <v>0</v>
      </c>
    </row>
  </sheetData>
  <customSheetViews>
    <customSheetView guid="{C4E6220D-41C8-40B2-AF0A-6EEC54FEFC3B}"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1"/>
      <headerFooter alignWithMargins="0"/>
    </customSheetView>
    <customSheetView guid="{67812C5A-1D79-4D20-9561-724B7A740687}" showPageBreaks="1" outlineSymbols="0" printArea="1" view="pageBreakPreview">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2"/>
      <headerFooter alignWithMargins="0"/>
    </customSheetView>
    <customSheetView guid="{C437A408-6157-48A1-8109-95F4DC2109C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3"/>
      <headerFooter alignWithMargins="0"/>
    </customSheetView>
    <customSheetView guid="{A9FD053A-4046-4DCB-BFF9-69FBE35E214B}"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4"/>
      <headerFooter alignWithMargins="0"/>
    </customSheetView>
    <customSheetView guid="{8D42FC69-A302-4509-9149-10B34FBDD5F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5"/>
      <headerFooter alignWithMargins="0"/>
    </customSheetView>
    <customSheetView guid="{ABA71FD7-2F20-4D89-9682-086673B2D42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6"/>
      <headerFooter alignWithMargins="0"/>
    </customSheetView>
    <customSheetView guid="{28B27DAA-D495-4FE0-A4B0-318BBC5296C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7"/>
      <headerFooter alignWithMargins="0"/>
    </customSheetView>
    <customSheetView guid="{E39192D6-5293-4E96-A0BA-106405229387}"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8"/>
      <headerFooter alignWithMargins="0"/>
    </customSheetView>
    <customSheetView guid="{B0D27BBA-DB06-47F7-8459-5413A1184B9F}"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9"/>
      <headerFooter alignWithMargins="0"/>
    </customSheetView>
  </customSheetViews>
  <mergeCells count="134">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 ref="K16:N16"/>
    <mergeCell ref="O16:Q16"/>
    <mergeCell ref="R16:V16"/>
    <mergeCell ref="W16:Z16"/>
    <mergeCell ref="AA16:AG16"/>
    <mergeCell ref="K17:N17"/>
    <mergeCell ref="O17:Q17"/>
    <mergeCell ref="R17:V17"/>
    <mergeCell ref="W17:Z17"/>
    <mergeCell ref="AA17:AG17"/>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21:N21"/>
    <mergeCell ref="O21:Q21"/>
    <mergeCell ref="R21:V21"/>
    <mergeCell ref="W21:Z21"/>
    <mergeCell ref="AA21:AG21"/>
    <mergeCell ref="AH21:AJ21"/>
    <mergeCell ref="K20:N20"/>
    <mergeCell ref="O20:Q20"/>
    <mergeCell ref="R20:V20"/>
    <mergeCell ref="W20:Z20"/>
    <mergeCell ref="AA20:AG20"/>
    <mergeCell ref="AH20:AJ20"/>
    <mergeCell ref="K23:N23"/>
    <mergeCell ref="O23:Q23"/>
    <mergeCell ref="R23:V23"/>
    <mergeCell ref="W23:Z23"/>
    <mergeCell ref="AA23:AG23"/>
    <mergeCell ref="AH23:AJ23"/>
    <mergeCell ref="K22:N22"/>
    <mergeCell ref="O22:Q22"/>
    <mergeCell ref="R22:V22"/>
    <mergeCell ref="W22:Z22"/>
    <mergeCell ref="AA22:AG22"/>
    <mergeCell ref="AH22:AJ22"/>
    <mergeCell ref="K25:N25"/>
    <mergeCell ref="O25:Q25"/>
    <mergeCell ref="R25:V25"/>
    <mergeCell ref="W25:Z25"/>
    <mergeCell ref="AA25:AG25"/>
    <mergeCell ref="AH25:AJ25"/>
    <mergeCell ref="K24:N24"/>
    <mergeCell ref="O24:Q24"/>
    <mergeCell ref="R24:V24"/>
    <mergeCell ref="W24:Z24"/>
    <mergeCell ref="AA24:AG24"/>
    <mergeCell ref="AH24:AJ24"/>
    <mergeCell ref="K27:N27"/>
    <mergeCell ref="O27:Q27"/>
    <mergeCell ref="R27:V27"/>
    <mergeCell ref="W27:Z27"/>
    <mergeCell ref="AA27:AG27"/>
    <mergeCell ref="AH27:AJ27"/>
    <mergeCell ref="K26:N26"/>
    <mergeCell ref="O26:Q26"/>
    <mergeCell ref="R26:V26"/>
    <mergeCell ref="W26:Z26"/>
    <mergeCell ref="AA26:AG26"/>
    <mergeCell ref="AH26:AJ26"/>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I33:N33"/>
    <mergeCell ref="Q33:V33"/>
    <mergeCell ref="AB33:AG33"/>
    <mergeCell ref="B34:E34"/>
    <mergeCell ref="I34:N34"/>
    <mergeCell ref="Q34:V34"/>
    <mergeCell ref="AB34:AG34"/>
    <mergeCell ref="K30:N30"/>
    <mergeCell ref="O30:Q30"/>
    <mergeCell ref="R30:V30"/>
    <mergeCell ref="W30:Z30"/>
    <mergeCell ref="AA30:AG30"/>
    <mergeCell ref="F50:I50"/>
    <mergeCell ref="K50:M50"/>
    <mergeCell ref="O50:Q50"/>
    <mergeCell ref="S50:S51"/>
    <mergeCell ref="T50:X50"/>
    <mergeCell ref="Y50:AD51"/>
    <mergeCell ref="J51:M51"/>
    <mergeCell ref="I42:N42"/>
    <mergeCell ref="R42:Z42"/>
    <mergeCell ref="I43:N43"/>
    <mergeCell ref="R43:Z43"/>
    <mergeCell ref="AB46:AG46"/>
    <mergeCell ref="G39:M39"/>
    <mergeCell ref="Q39:Y39"/>
    <mergeCell ref="G40:M40"/>
    <mergeCell ref="Q40:Y40"/>
    <mergeCell ref="G36:Q36"/>
    <mergeCell ref="G37:Q37"/>
    <mergeCell ref="U36:AE36"/>
    <mergeCell ref="U37:AE37"/>
    <mergeCell ref="AF47:AK47"/>
    <mergeCell ref="AJ46:AL46"/>
  </mergeCells>
  <phoneticPr fontId="2"/>
  <printOptions horizontalCentered="1"/>
  <pageMargins left="0.31496062992125984" right="0.31496062992125984" top="0.98425196850393704" bottom="0.19685039370078741" header="0" footer="0"/>
  <pageSetup paperSize="9" scale="71" firstPageNumber="4" orientation="portrait" horizontalDpi="300" verticalDpi="300" r:id="rId10"/>
  <headerFooter alignWithMargins="0"/>
  <drawing r:id="rId1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47"/>
  <sheetViews>
    <sheetView view="pageBreakPreview" zoomScaleNormal="100" zoomScaleSheetLayoutView="100" workbookViewId="0"/>
  </sheetViews>
  <sheetFormatPr defaultColWidth="9" defaultRowHeight="13" x14ac:dyDescent="0.2"/>
  <cols>
    <col min="1" max="3" width="2.453125" style="614" customWidth="1"/>
    <col min="4" max="4" width="2.453125" style="500" customWidth="1"/>
    <col min="5" max="40" width="2.453125" style="614" customWidth="1"/>
    <col min="41" max="41" width="9.08984375" style="614" bestFit="1" customWidth="1"/>
    <col min="42" max="43" width="9.90625" style="614" bestFit="1" customWidth="1"/>
    <col min="44" max="44" width="9" style="614"/>
    <col min="45" max="45" width="9.90625" style="614" bestFit="1" customWidth="1"/>
    <col min="46" max="46" width="9" style="614"/>
    <col min="47" max="47" width="9.90625" style="614" bestFit="1" customWidth="1"/>
    <col min="48" max="16384" width="9" style="614"/>
  </cols>
  <sheetData>
    <row r="1" spans="1:44" x14ac:dyDescent="0.2">
      <c r="A1" s="614" t="s">
        <v>1121</v>
      </c>
      <c r="B1" s="500"/>
      <c r="C1" s="500"/>
      <c r="E1" s="500"/>
      <c r="F1" s="500"/>
      <c r="G1" s="500"/>
      <c r="H1" s="500"/>
      <c r="I1" s="500"/>
      <c r="J1" s="500"/>
    </row>
    <row r="2" spans="1:44" x14ac:dyDescent="0.2">
      <c r="B2" s="500"/>
      <c r="C2" s="500"/>
      <c r="E2" s="500"/>
      <c r="F2" s="500"/>
      <c r="G2" s="500"/>
      <c r="H2" s="500"/>
      <c r="I2" s="500"/>
      <c r="J2" s="500"/>
      <c r="AA2" s="770" t="s">
        <v>85</v>
      </c>
      <c r="AB2" s="770"/>
      <c r="AC2" s="770"/>
      <c r="AD2" s="770"/>
      <c r="AE2" s="770">
        <f>総括表!H4</f>
        <v>0</v>
      </c>
      <c r="AF2" s="770"/>
      <c r="AG2" s="770"/>
      <c r="AH2" s="770"/>
      <c r="AI2" s="770"/>
      <c r="AJ2" s="770"/>
      <c r="AK2" s="770"/>
    </row>
    <row r="3" spans="1:44" x14ac:dyDescent="0.2">
      <c r="A3" s="500" t="s">
        <v>84</v>
      </c>
      <c r="B3" s="500"/>
      <c r="C3" s="500"/>
      <c r="E3" s="500"/>
      <c r="F3" s="500"/>
      <c r="G3" s="500"/>
      <c r="H3" s="500"/>
      <c r="I3" s="500"/>
      <c r="J3" s="500"/>
    </row>
    <row r="4" spans="1:44" s="500" customFormat="1" x14ac:dyDescent="0.2">
      <c r="A4" s="500" t="s">
        <v>83</v>
      </c>
      <c r="B4" s="615"/>
      <c r="C4" s="615"/>
      <c r="D4" s="615"/>
      <c r="E4" s="616"/>
      <c r="F4" s="616"/>
      <c r="G4" s="617"/>
    </row>
    <row r="5" spans="1:44" s="500" customFormat="1" x14ac:dyDescent="0.2">
      <c r="B5" s="690" t="s">
        <v>1157</v>
      </c>
      <c r="C5" s="499"/>
      <c r="D5" s="499"/>
      <c r="E5" s="499"/>
      <c r="F5" s="499"/>
      <c r="G5" s="499"/>
      <c r="H5" s="499"/>
      <c r="I5" s="785"/>
      <c r="J5" s="785"/>
      <c r="K5" s="785"/>
      <c r="L5" s="785"/>
      <c r="M5" s="785"/>
      <c r="N5" s="785"/>
      <c r="O5" s="499" t="s">
        <v>67</v>
      </c>
      <c r="P5" s="499"/>
      <c r="Q5" s="779" t="s">
        <v>1122</v>
      </c>
      <c r="R5" s="778" t="e">
        <f>ROUND(I5/I6,2)</f>
        <v>#DIV/0!</v>
      </c>
      <c r="S5" s="778"/>
      <c r="T5" s="778"/>
      <c r="U5" s="778"/>
      <c r="AB5" s="779" t="s">
        <v>76</v>
      </c>
      <c r="AC5" s="779"/>
      <c r="AD5" s="779"/>
      <c r="AE5" s="779"/>
      <c r="AF5" s="779"/>
    </row>
    <row r="6" spans="1:44" s="500" customFormat="1" x14ac:dyDescent="0.2">
      <c r="B6" s="691" t="s">
        <v>1158</v>
      </c>
      <c r="F6" s="618"/>
      <c r="I6" s="787"/>
      <c r="J6" s="787"/>
      <c r="K6" s="787"/>
      <c r="L6" s="787"/>
      <c r="M6" s="787"/>
      <c r="N6" s="787"/>
      <c r="O6" s="619" t="s">
        <v>67</v>
      </c>
      <c r="Q6" s="779"/>
      <c r="R6" s="778"/>
      <c r="S6" s="778"/>
      <c r="T6" s="778"/>
      <c r="U6" s="778"/>
      <c r="V6" s="500" t="s">
        <v>1123</v>
      </c>
      <c r="AB6" s="779"/>
      <c r="AC6" s="779"/>
      <c r="AD6" s="779"/>
      <c r="AE6" s="779"/>
      <c r="AF6" s="779"/>
    </row>
    <row r="7" spans="1:44" s="500" customFormat="1" ht="14.5" x14ac:dyDescent="0.2">
      <c r="B7" s="290"/>
      <c r="F7" s="618"/>
      <c r="I7" s="621"/>
      <c r="J7" s="621"/>
      <c r="K7" s="621"/>
      <c r="L7" s="621"/>
      <c r="M7" s="621"/>
      <c r="N7" s="621"/>
      <c r="AD7" s="622" t="s">
        <v>1122</v>
      </c>
    </row>
    <row r="8" spans="1:44" s="500" customFormat="1" x14ac:dyDescent="0.2">
      <c r="B8" s="690" t="s">
        <v>1298</v>
      </c>
      <c r="C8" s="499"/>
      <c r="D8" s="499"/>
      <c r="E8" s="499"/>
      <c r="F8" s="499"/>
      <c r="G8" s="499"/>
      <c r="H8" s="499"/>
      <c r="I8" s="785"/>
      <c r="J8" s="785"/>
      <c r="K8" s="785"/>
      <c r="L8" s="785"/>
      <c r="M8" s="785"/>
      <c r="N8" s="785"/>
      <c r="O8" s="499" t="s">
        <v>67</v>
      </c>
      <c r="P8" s="499"/>
      <c r="Q8" s="779" t="s">
        <v>1122</v>
      </c>
      <c r="R8" s="778" t="e">
        <f>ROUND(I8/I9,2)</f>
        <v>#DIV/0!</v>
      </c>
      <c r="S8" s="778"/>
      <c r="T8" s="778"/>
      <c r="U8" s="778"/>
      <c r="AA8" s="770" t="s">
        <v>1124</v>
      </c>
      <c r="AB8" s="770"/>
      <c r="AC8" s="770"/>
      <c r="AD8" s="770"/>
      <c r="AE8" s="770"/>
      <c r="AF8" s="770"/>
      <c r="AG8" s="770"/>
    </row>
    <row r="9" spans="1:44" s="500" customFormat="1" x14ac:dyDescent="0.2">
      <c r="B9" s="691" t="s">
        <v>1299</v>
      </c>
      <c r="F9" s="618"/>
      <c r="I9" s="787"/>
      <c r="J9" s="787"/>
      <c r="K9" s="787"/>
      <c r="L9" s="787"/>
      <c r="M9" s="787"/>
      <c r="N9" s="787"/>
      <c r="O9" s="619" t="s">
        <v>67</v>
      </c>
      <c r="Q9" s="779"/>
      <c r="R9" s="778"/>
      <c r="S9" s="778"/>
      <c r="T9" s="778"/>
      <c r="U9" s="778"/>
      <c r="V9" s="500" t="s">
        <v>1125</v>
      </c>
      <c r="AA9" s="788">
        <v>3</v>
      </c>
      <c r="AB9" s="788"/>
      <c r="AC9" s="788"/>
      <c r="AD9" s="788"/>
      <c r="AE9" s="788"/>
      <c r="AF9" s="788"/>
      <c r="AG9" s="788"/>
    </row>
    <row r="10" spans="1:44" s="500" customFormat="1" ht="14.5" x14ac:dyDescent="0.2">
      <c r="B10" s="290"/>
      <c r="I10" s="621"/>
      <c r="J10" s="621"/>
      <c r="K10" s="621"/>
      <c r="L10" s="621"/>
      <c r="M10" s="621"/>
      <c r="N10" s="621"/>
      <c r="AD10" s="622" t="s">
        <v>1122</v>
      </c>
    </row>
    <row r="11" spans="1:44" s="500" customFormat="1" x14ac:dyDescent="0.2">
      <c r="B11" s="690" t="s">
        <v>1365</v>
      </c>
      <c r="C11" s="499"/>
      <c r="D11" s="499"/>
      <c r="E11" s="499"/>
      <c r="F11" s="499"/>
      <c r="G11" s="499"/>
      <c r="H11" s="499"/>
      <c r="I11" s="785"/>
      <c r="J11" s="785"/>
      <c r="K11" s="785"/>
      <c r="L11" s="785"/>
      <c r="M11" s="785"/>
      <c r="N11" s="785"/>
      <c r="O11" s="499" t="s">
        <v>67</v>
      </c>
      <c r="P11" s="499"/>
      <c r="Q11" s="779" t="s">
        <v>1122</v>
      </c>
      <c r="R11" s="778" t="e">
        <f>ROUND(I11/I12,2)</f>
        <v>#DIV/0!</v>
      </c>
      <c r="S11" s="778"/>
      <c r="T11" s="778"/>
      <c r="U11" s="778"/>
      <c r="AC11" s="778" t="e">
        <f>ROUND((R5+R8+R11)/3,2)</f>
        <v>#DIV/0!</v>
      </c>
      <c r="AD11" s="778"/>
      <c r="AE11" s="778"/>
      <c r="AF11" s="778"/>
    </row>
    <row r="12" spans="1:44" s="500" customFormat="1" x14ac:dyDescent="0.2">
      <c r="B12" s="691" t="s">
        <v>1366</v>
      </c>
      <c r="F12" s="618"/>
      <c r="I12" s="787"/>
      <c r="J12" s="787"/>
      <c r="K12" s="787"/>
      <c r="L12" s="787"/>
      <c r="M12" s="787"/>
      <c r="N12" s="787"/>
      <c r="O12" s="619" t="s">
        <v>67</v>
      </c>
      <c r="Q12" s="779"/>
      <c r="R12" s="778"/>
      <c r="S12" s="778"/>
      <c r="T12" s="778"/>
      <c r="U12" s="778"/>
      <c r="V12" s="500" t="s">
        <v>1126</v>
      </c>
      <c r="AC12" s="786"/>
      <c r="AD12" s="786"/>
      <c r="AE12" s="786"/>
      <c r="AF12" s="786"/>
      <c r="AG12" s="500" t="s">
        <v>1127</v>
      </c>
    </row>
    <row r="13" spans="1:44" s="620" customFormat="1" x14ac:dyDescent="0.2">
      <c r="F13" s="623"/>
      <c r="I13" s="624"/>
      <c r="J13" s="624"/>
      <c r="K13" s="624"/>
      <c r="L13" s="624"/>
      <c r="M13" s="624"/>
      <c r="N13" s="624"/>
      <c r="Q13" s="625"/>
      <c r="R13" s="626"/>
      <c r="S13" s="626"/>
      <c r="T13" s="626"/>
      <c r="U13" s="626"/>
      <c r="AC13" s="626"/>
      <c r="AD13" s="626"/>
      <c r="AE13" s="626"/>
      <c r="AF13" s="626"/>
      <c r="AR13" s="500"/>
    </row>
    <row r="14" spans="1:44" s="500" customFormat="1" x14ac:dyDescent="0.2">
      <c r="B14" s="500" t="s">
        <v>82</v>
      </c>
      <c r="G14" s="627"/>
      <c r="O14" s="627"/>
      <c r="W14" s="620" t="s">
        <v>81</v>
      </c>
    </row>
    <row r="15" spans="1:44" s="500" customFormat="1" x14ac:dyDescent="0.2">
      <c r="G15" s="627"/>
      <c r="O15" s="627"/>
      <c r="T15" s="620"/>
    </row>
    <row r="16" spans="1:44" s="500" customFormat="1" x14ac:dyDescent="0.2">
      <c r="A16" s="500" t="s">
        <v>1128</v>
      </c>
    </row>
    <row r="17" spans="1:44" s="500" customFormat="1" x14ac:dyDescent="0.2">
      <c r="A17" s="779" t="s">
        <v>79</v>
      </c>
      <c r="B17" s="779"/>
      <c r="C17" s="779"/>
      <c r="D17" s="779"/>
      <c r="E17" s="779"/>
      <c r="F17" s="779"/>
      <c r="G17" s="779"/>
      <c r="H17" s="779" t="s">
        <v>78</v>
      </c>
      <c r="I17" s="779"/>
      <c r="J17" s="779"/>
      <c r="K17" s="779"/>
      <c r="M17" s="779" t="s">
        <v>77</v>
      </c>
      <c r="N17" s="779"/>
      <c r="O17" s="779"/>
      <c r="P17" s="779"/>
      <c r="R17" s="1141"/>
      <c r="S17" s="1141"/>
      <c r="T17" s="1141"/>
      <c r="U17" s="1141"/>
      <c r="V17" s="1141"/>
      <c r="W17" s="1141"/>
      <c r="X17" s="1141"/>
      <c r="Y17" s="1141"/>
      <c r="Z17" s="626"/>
      <c r="AA17" s="626"/>
      <c r="AB17" s="626"/>
      <c r="AC17" s="626"/>
      <c r="AD17" s="626"/>
      <c r="AE17" s="630"/>
      <c r="AF17" s="630"/>
      <c r="AG17" s="630"/>
      <c r="AH17" s="630"/>
      <c r="AI17" s="629"/>
      <c r="AJ17" s="629"/>
      <c r="AK17" s="629"/>
      <c r="AL17" s="629"/>
      <c r="AR17" s="614"/>
    </row>
    <row r="18" spans="1:44" ht="13.5" customHeight="1" x14ac:dyDescent="0.2">
      <c r="A18" s="500"/>
      <c r="B18" s="500"/>
      <c r="C18" s="778" t="e">
        <f>AC11</f>
        <v>#DIV/0!</v>
      </c>
      <c r="D18" s="778"/>
      <c r="E18" s="778"/>
      <c r="F18" s="778"/>
      <c r="G18" s="779" t="s">
        <v>1129</v>
      </c>
      <c r="H18" s="1142">
        <v>-0.5</v>
      </c>
      <c r="I18" s="1142"/>
      <c r="J18" s="1142"/>
      <c r="K18" s="1142"/>
      <c r="L18" s="769" t="s">
        <v>1130</v>
      </c>
      <c r="M18" s="1143">
        <v>0.7</v>
      </c>
      <c r="N18" s="1143"/>
      <c r="O18" s="1143"/>
      <c r="P18" s="1143"/>
      <c r="Q18" s="769" t="s">
        <v>1122</v>
      </c>
      <c r="R18" s="781" t="e">
        <f>ROUND(C18*H18,3)+M18</f>
        <v>#DIV/0!</v>
      </c>
      <c r="S18" s="781"/>
      <c r="T18" s="781"/>
      <c r="U18" s="781"/>
      <c r="X18" s="628"/>
      <c r="Z18" s="692"/>
      <c r="AA18" s="692"/>
      <c r="AB18" s="692"/>
      <c r="AC18" s="692"/>
      <c r="AD18" s="692"/>
      <c r="AE18" s="693"/>
      <c r="AF18" s="693"/>
      <c r="AG18" s="693"/>
      <c r="AH18" s="693"/>
      <c r="AI18" s="693"/>
      <c r="AJ18" s="693"/>
      <c r="AK18" s="693"/>
      <c r="AL18" s="693"/>
    </row>
    <row r="19" spans="1:44" x14ac:dyDescent="0.2">
      <c r="A19" s="500"/>
      <c r="B19" s="500"/>
      <c r="C19" s="778"/>
      <c r="D19" s="778"/>
      <c r="E19" s="778"/>
      <c r="F19" s="778"/>
      <c r="G19" s="779"/>
      <c r="H19" s="1142"/>
      <c r="I19" s="1142"/>
      <c r="J19" s="1142"/>
      <c r="K19" s="1142"/>
      <c r="L19" s="769"/>
      <c r="M19" s="1143"/>
      <c r="N19" s="1143"/>
      <c r="O19" s="1143"/>
      <c r="P19" s="1143"/>
      <c r="Q19" s="769"/>
      <c r="R19" s="781"/>
      <c r="S19" s="781"/>
      <c r="T19" s="781"/>
      <c r="U19" s="781"/>
      <c r="V19" s="614" t="s">
        <v>1131</v>
      </c>
      <c r="X19" s="628"/>
      <c r="Z19" s="692"/>
      <c r="AA19" s="692"/>
      <c r="AB19" s="692"/>
      <c r="AC19" s="692"/>
      <c r="AD19" s="692"/>
      <c r="AE19" s="693"/>
      <c r="AF19" s="693"/>
      <c r="AG19" s="693"/>
      <c r="AH19" s="693"/>
      <c r="AI19" s="693"/>
      <c r="AJ19" s="693"/>
      <c r="AK19" s="693"/>
      <c r="AL19" s="693"/>
      <c r="AO19" s="629"/>
      <c r="AP19" s="629"/>
      <c r="AQ19" s="629"/>
      <c r="AR19" s="629"/>
    </row>
    <row r="20" spans="1:44" s="632" customFormat="1" x14ac:dyDescent="0.2">
      <c r="A20" s="620"/>
      <c r="B20" s="620"/>
      <c r="C20" s="626"/>
      <c r="D20" s="626"/>
      <c r="E20" s="626"/>
      <c r="F20" s="626"/>
      <c r="G20" s="625"/>
      <c r="H20" s="630"/>
      <c r="I20" s="630"/>
      <c r="J20" s="630"/>
      <c r="K20" s="630"/>
      <c r="L20" s="631"/>
      <c r="M20" s="629"/>
      <c r="N20" s="629"/>
      <c r="O20" s="629"/>
      <c r="P20" s="629"/>
      <c r="Q20" s="631"/>
      <c r="R20" s="629"/>
      <c r="S20" s="629"/>
      <c r="T20" s="629"/>
      <c r="U20" s="629"/>
      <c r="X20" s="633"/>
      <c r="Y20" s="634"/>
      <c r="Z20" s="692"/>
      <c r="AA20" s="692"/>
      <c r="AB20" s="692"/>
      <c r="AC20" s="692"/>
      <c r="AD20" s="692"/>
      <c r="AE20" s="693"/>
      <c r="AF20" s="693"/>
      <c r="AG20" s="693"/>
      <c r="AH20" s="693"/>
      <c r="AI20" s="693"/>
      <c r="AJ20" s="693"/>
      <c r="AK20" s="693"/>
      <c r="AL20" s="693"/>
      <c r="AO20" s="629"/>
      <c r="AP20" s="629"/>
      <c r="AQ20" s="629"/>
      <c r="AR20" s="629"/>
    </row>
    <row r="21" spans="1:44" s="632" customFormat="1" x14ac:dyDescent="0.2">
      <c r="A21" s="620"/>
      <c r="B21" s="620"/>
      <c r="C21" s="626" t="s">
        <v>73</v>
      </c>
      <c r="D21" s="626"/>
      <c r="E21" s="626"/>
      <c r="F21" s="626"/>
      <c r="G21" s="625"/>
      <c r="H21" s="630"/>
      <c r="I21" s="630"/>
      <c r="J21" s="630"/>
      <c r="K21" s="630"/>
      <c r="L21" s="631"/>
      <c r="M21" s="629"/>
      <c r="N21" s="629"/>
      <c r="O21" s="629"/>
      <c r="P21" s="629"/>
      <c r="Q21" s="631"/>
      <c r="R21" s="629"/>
      <c r="S21" s="629"/>
      <c r="T21" s="629"/>
      <c r="U21" s="629"/>
      <c r="X21" s="633"/>
      <c r="Z21" s="692"/>
      <c r="AA21" s="692"/>
      <c r="AB21" s="692"/>
      <c r="AC21" s="692"/>
      <c r="AD21" s="692"/>
      <c r="AE21" s="693"/>
      <c r="AF21" s="693"/>
      <c r="AG21" s="693"/>
      <c r="AH21" s="693"/>
      <c r="AI21" s="693"/>
      <c r="AJ21" s="693"/>
      <c r="AK21" s="693"/>
      <c r="AL21" s="693"/>
      <c r="AO21" s="629"/>
      <c r="AP21" s="629"/>
      <c r="AQ21" s="629"/>
      <c r="AR21" s="629"/>
    </row>
    <row r="22" spans="1:44" s="632" customFormat="1" x14ac:dyDescent="0.2">
      <c r="A22" s="620"/>
      <c r="B22" s="620"/>
      <c r="C22" s="626"/>
      <c r="D22" s="626"/>
      <c r="R22" s="629"/>
      <c r="S22" s="629"/>
      <c r="T22" s="629"/>
      <c r="U22" s="629"/>
      <c r="X22" s="633"/>
      <c r="Z22" s="692"/>
      <c r="AA22" s="692"/>
      <c r="AB22" s="692"/>
      <c r="AC22" s="692"/>
      <c r="AD22" s="692"/>
      <c r="AE22" s="693"/>
      <c r="AF22" s="693"/>
      <c r="AG22" s="693"/>
      <c r="AH22" s="693"/>
      <c r="AI22" s="693"/>
      <c r="AJ22" s="693"/>
      <c r="AK22" s="693"/>
      <c r="AL22" s="693"/>
      <c r="AO22" s="629"/>
      <c r="AP22" s="629"/>
      <c r="AQ22" s="629"/>
      <c r="AR22" s="629"/>
    </row>
    <row r="23" spans="1:44" s="632" customFormat="1" x14ac:dyDescent="0.2">
      <c r="A23" s="620"/>
      <c r="B23" s="620"/>
      <c r="C23" s="626"/>
      <c r="D23" s="626"/>
      <c r="R23" s="629"/>
      <c r="S23" s="629"/>
      <c r="T23" s="629"/>
      <c r="U23" s="629"/>
      <c r="X23" s="633"/>
      <c r="AO23" s="629"/>
      <c r="AP23" s="629"/>
    </row>
    <row r="24" spans="1:44" s="632" customFormat="1" x14ac:dyDescent="0.2">
      <c r="A24" s="620"/>
      <c r="B24" s="620"/>
      <c r="C24" s="626"/>
      <c r="D24" s="626"/>
      <c r="R24" s="781" t="e">
        <f>IF(R18&lt;0.3,0.3,IF(R18&gt;0.5,0.5,R18))</f>
        <v>#DIV/0!</v>
      </c>
      <c r="S24" s="781"/>
      <c r="T24" s="781"/>
      <c r="U24" s="781"/>
      <c r="X24" s="633"/>
      <c r="Z24" s="789" t="s">
        <v>1132</v>
      </c>
      <c r="AA24" s="789"/>
      <c r="AB24" s="789"/>
      <c r="AC24" s="789"/>
      <c r="AD24" s="789"/>
      <c r="AE24" s="789"/>
      <c r="AF24" s="789"/>
      <c r="AG24" s="789"/>
      <c r="AH24" s="789"/>
      <c r="AI24" s="789"/>
      <c r="AJ24" s="789"/>
      <c r="AK24" s="789"/>
      <c r="AL24" s="789"/>
      <c r="AO24" s="629"/>
      <c r="AP24" s="629"/>
    </row>
    <row r="25" spans="1:44" s="632" customFormat="1" x14ac:dyDescent="0.2">
      <c r="A25" s="620"/>
      <c r="B25" s="620"/>
      <c r="C25" s="626"/>
      <c r="D25" s="626"/>
      <c r="R25" s="781"/>
      <c r="S25" s="781"/>
      <c r="T25" s="781"/>
      <c r="U25" s="781"/>
      <c r="V25" s="614" t="s">
        <v>1133</v>
      </c>
      <c r="X25" s="633"/>
      <c r="Z25" s="789"/>
      <c r="AA25" s="789"/>
      <c r="AB25" s="789"/>
      <c r="AC25" s="789"/>
      <c r="AD25" s="789"/>
      <c r="AE25" s="789"/>
      <c r="AF25" s="789"/>
      <c r="AG25" s="789"/>
      <c r="AH25" s="789"/>
      <c r="AI25" s="789"/>
      <c r="AJ25" s="789"/>
      <c r="AK25" s="789"/>
      <c r="AL25" s="789"/>
      <c r="AO25" s="629"/>
      <c r="AP25" s="629"/>
    </row>
    <row r="26" spans="1:44" s="632" customFormat="1" x14ac:dyDescent="0.2">
      <c r="A26" s="620"/>
      <c r="B26" s="620"/>
      <c r="C26" s="626"/>
      <c r="D26" s="626"/>
      <c r="R26" s="629"/>
      <c r="S26" s="629"/>
      <c r="T26" s="629"/>
      <c r="U26" s="629"/>
      <c r="X26" s="633"/>
      <c r="AO26" s="629"/>
      <c r="AP26" s="629"/>
    </row>
    <row r="27" spans="1:44" ht="13.5" thickBot="1" x14ac:dyDescent="0.25">
      <c r="A27" s="500"/>
      <c r="B27" s="500"/>
      <c r="C27" s="500"/>
      <c r="E27" s="500"/>
      <c r="F27" s="500"/>
      <c r="G27" s="500"/>
      <c r="H27" s="500"/>
      <c r="I27" s="500"/>
      <c r="J27" s="500"/>
      <c r="AO27" s="629"/>
      <c r="AP27" s="629"/>
      <c r="AQ27" s="629"/>
      <c r="AR27" s="629"/>
    </row>
    <row r="28" spans="1:44" x14ac:dyDescent="0.2">
      <c r="A28" s="500"/>
      <c r="B28" s="500"/>
      <c r="C28" s="779" t="s">
        <v>72</v>
      </c>
      <c r="D28" s="779"/>
      <c r="E28" s="779"/>
      <c r="F28" s="779"/>
      <c r="G28" s="779"/>
      <c r="H28" s="779"/>
      <c r="I28" s="779"/>
      <c r="J28" s="779"/>
      <c r="K28" s="779"/>
      <c r="L28" s="779"/>
      <c r="M28" s="769" t="s">
        <v>1122</v>
      </c>
      <c r="N28" s="770" t="s">
        <v>1134</v>
      </c>
      <c r="O28" s="770"/>
      <c r="P28" s="770"/>
      <c r="Q28" s="770"/>
      <c r="R28" s="769" t="s">
        <v>1122</v>
      </c>
      <c r="S28" s="771" t="e">
        <f>ROUND(R24/0.3,3)</f>
        <v>#DIV/0!</v>
      </c>
      <c r="T28" s="772"/>
      <c r="U28" s="772"/>
      <c r="V28" s="773"/>
      <c r="W28" s="792" t="s">
        <v>1135</v>
      </c>
      <c r="X28" s="769"/>
      <c r="Y28" s="789" t="s">
        <v>1136</v>
      </c>
      <c r="Z28" s="789"/>
      <c r="AA28" s="789"/>
      <c r="AB28" s="789"/>
      <c r="AC28" s="789"/>
      <c r="AD28" s="789"/>
      <c r="AE28" s="789"/>
      <c r="AF28" s="789"/>
      <c r="AG28" s="789"/>
      <c r="AH28" s="789"/>
      <c r="AI28" s="789"/>
      <c r="AJ28" s="789"/>
      <c r="AK28" s="789"/>
    </row>
    <row r="29" spans="1:44" ht="13.5" thickBot="1" x14ac:dyDescent="0.25">
      <c r="A29" s="500"/>
      <c r="B29" s="500"/>
      <c r="C29" s="779"/>
      <c r="D29" s="779"/>
      <c r="E29" s="779"/>
      <c r="F29" s="779"/>
      <c r="G29" s="779"/>
      <c r="H29" s="779"/>
      <c r="I29" s="779"/>
      <c r="J29" s="779"/>
      <c r="K29" s="779"/>
      <c r="L29" s="779"/>
      <c r="M29" s="769"/>
      <c r="N29" s="777">
        <v>0.3</v>
      </c>
      <c r="O29" s="777"/>
      <c r="P29" s="777"/>
      <c r="Q29" s="777"/>
      <c r="R29" s="769"/>
      <c r="S29" s="774"/>
      <c r="T29" s="775"/>
      <c r="U29" s="775"/>
      <c r="V29" s="776"/>
      <c r="W29" s="792"/>
      <c r="X29" s="769"/>
      <c r="Y29" s="789"/>
      <c r="Z29" s="789"/>
      <c r="AA29" s="789"/>
      <c r="AB29" s="789"/>
      <c r="AC29" s="789"/>
      <c r="AD29" s="789"/>
      <c r="AE29" s="789"/>
      <c r="AF29" s="789"/>
      <c r="AG29" s="789"/>
      <c r="AH29" s="789"/>
      <c r="AI29" s="789"/>
      <c r="AJ29" s="789"/>
      <c r="AK29" s="789"/>
    </row>
    <row r="30" spans="1:44" ht="9" customHeight="1" x14ac:dyDescent="0.2">
      <c r="A30" s="500"/>
      <c r="B30" s="500"/>
      <c r="C30" s="627"/>
      <c r="D30" s="627"/>
      <c r="E30" s="627"/>
      <c r="F30" s="627"/>
      <c r="G30" s="627"/>
      <c r="H30" s="627"/>
      <c r="I30" s="627"/>
      <c r="J30" s="627"/>
      <c r="K30" s="627"/>
      <c r="L30" s="627"/>
      <c r="M30" s="635"/>
      <c r="N30" s="636"/>
      <c r="O30" s="636"/>
      <c r="P30" s="637"/>
      <c r="Q30" s="637"/>
      <c r="R30" s="631"/>
      <c r="S30" s="629"/>
      <c r="T30" s="629"/>
      <c r="U30" s="629"/>
      <c r="V30" s="629"/>
      <c r="W30" s="625"/>
      <c r="X30" s="631"/>
      <c r="Y30" s="634"/>
      <c r="Z30" s="638"/>
      <c r="AA30" s="638"/>
      <c r="AB30" s="638"/>
      <c r="AC30" s="638"/>
      <c r="AD30" s="638"/>
      <c r="AE30" s="638"/>
      <c r="AF30" s="638"/>
      <c r="AG30" s="638"/>
      <c r="AH30" s="638"/>
      <c r="AI30" s="638"/>
      <c r="AJ30" s="638"/>
      <c r="AK30" s="638"/>
    </row>
    <row r="31" spans="1:44" ht="9" customHeight="1" x14ac:dyDescent="0.2">
      <c r="A31" s="500"/>
      <c r="B31" s="500"/>
      <c r="C31" s="627"/>
      <c r="D31" s="627"/>
      <c r="E31" s="627"/>
      <c r="F31" s="627"/>
      <c r="G31" s="627"/>
      <c r="H31" s="627"/>
      <c r="I31" s="627"/>
      <c r="J31" s="627"/>
      <c r="K31" s="627"/>
      <c r="L31" s="627"/>
      <c r="M31" s="635"/>
      <c r="N31" s="636"/>
      <c r="O31" s="636"/>
      <c r="P31" s="637"/>
      <c r="Q31" s="637"/>
      <c r="R31" s="631"/>
      <c r="S31" s="629"/>
      <c r="T31" s="629"/>
      <c r="U31" s="629"/>
      <c r="V31" s="629"/>
      <c r="W31" s="625"/>
      <c r="X31" s="631"/>
      <c r="Y31" s="634"/>
      <c r="Z31" s="638"/>
      <c r="AA31" s="638"/>
      <c r="AB31" s="638"/>
      <c r="AC31" s="638"/>
      <c r="AD31" s="638"/>
      <c r="AE31" s="638"/>
      <c r="AF31" s="638"/>
      <c r="AG31" s="638"/>
      <c r="AH31" s="638"/>
      <c r="AI31" s="638"/>
      <c r="AJ31" s="638"/>
      <c r="AK31" s="638"/>
    </row>
    <row r="32" spans="1:44" s="632" customFormat="1" ht="9" customHeight="1" x14ac:dyDescent="0.2">
      <c r="A32" s="620"/>
      <c r="B32" s="620"/>
      <c r="C32" s="625"/>
      <c r="D32" s="625"/>
      <c r="E32" s="625"/>
      <c r="F32" s="625"/>
      <c r="G32" s="625"/>
      <c r="H32" s="625"/>
      <c r="I32" s="625"/>
      <c r="J32" s="625"/>
      <c r="K32" s="625"/>
      <c r="L32" s="625"/>
      <c r="M32" s="631"/>
      <c r="N32" s="637"/>
      <c r="O32" s="637"/>
      <c r="P32" s="637"/>
      <c r="Q32" s="637"/>
      <c r="R32" s="631"/>
      <c r="S32" s="629"/>
      <c r="T32" s="629"/>
      <c r="U32" s="629"/>
      <c r="V32" s="629"/>
      <c r="Y32" s="639"/>
      <c r="Z32" s="639"/>
      <c r="AA32" s="639"/>
      <c r="AB32" s="639"/>
      <c r="AC32" s="639"/>
      <c r="AD32" s="639"/>
      <c r="AE32" s="639"/>
      <c r="AF32" s="639"/>
      <c r="AG32" s="639"/>
      <c r="AH32" s="639"/>
      <c r="AI32" s="639"/>
      <c r="AJ32" s="639"/>
      <c r="AK32" s="639"/>
    </row>
    <row r="33" spans="1:38" s="632" customFormat="1" x14ac:dyDescent="0.2">
      <c r="A33" s="500" t="s">
        <v>1137</v>
      </c>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row>
    <row r="34" spans="1:38" x14ac:dyDescent="0.2">
      <c r="A34" s="779" t="s">
        <v>79</v>
      </c>
      <c r="B34" s="779"/>
      <c r="C34" s="779"/>
      <c r="D34" s="779"/>
      <c r="E34" s="779"/>
      <c r="F34" s="779"/>
      <c r="G34" s="779"/>
      <c r="H34" s="779" t="s">
        <v>78</v>
      </c>
      <c r="I34" s="779"/>
      <c r="J34" s="779"/>
      <c r="K34" s="779"/>
      <c r="L34" s="500"/>
      <c r="M34" s="779" t="s">
        <v>77</v>
      </c>
      <c r="N34" s="779"/>
      <c r="O34" s="779"/>
      <c r="P34" s="779"/>
      <c r="Q34" s="500"/>
      <c r="R34" s="1141"/>
      <c r="S34" s="1141"/>
      <c r="T34" s="1141"/>
      <c r="U34" s="1141"/>
      <c r="V34" s="1141"/>
      <c r="W34" s="1141"/>
      <c r="X34" s="1141"/>
      <c r="Y34" s="1141"/>
      <c r="Z34" s="626"/>
      <c r="AA34" s="626"/>
      <c r="AB34" s="626"/>
      <c r="AC34" s="626"/>
      <c r="AD34" s="626"/>
      <c r="AE34" s="630"/>
      <c r="AF34" s="630"/>
      <c r="AG34" s="630"/>
      <c r="AH34" s="630"/>
      <c r="AI34" s="629"/>
      <c r="AJ34" s="629"/>
      <c r="AK34" s="629"/>
      <c r="AL34" s="629"/>
    </row>
    <row r="35" spans="1:38" x14ac:dyDescent="0.2">
      <c r="A35" s="500"/>
      <c r="B35" s="500"/>
      <c r="C35" s="778" t="e">
        <f>AC11</f>
        <v>#DIV/0!</v>
      </c>
      <c r="D35" s="778"/>
      <c r="E35" s="778"/>
      <c r="F35" s="778"/>
      <c r="G35" s="779" t="s">
        <v>1129</v>
      </c>
      <c r="H35" s="1142">
        <v>-0.2</v>
      </c>
      <c r="I35" s="1142"/>
      <c r="J35" s="1142"/>
      <c r="K35" s="1142"/>
      <c r="L35" s="769" t="s">
        <v>1130</v>
      </c>
      <c r="M35" s="1143">
        <v>0.57999999999999996</v>
      </c>
      <c r="N35" s="1143"/>
      <c r="O35" s="1143"/>
      <c r="P35" s="1143"/>
      <c r="Q35" s="769" t="s">
        <v>1122</v>
      </c>
      <c r="R35" s="781" t="e">
        <f>ROUND(C35*H35,3)+M35</f>
        <v>#DIV/0!</v>
      </c>
      <c r="S35" s="781"/>
      <c r="T35" s="781"/>
      <c r="U35" s="781"/>
      <c r="X35" s="628"/>
      <c r="Z35" s="692"/>
      <c r="AA35" s="692"/>
      <c r="AB35" s="692"/>
      <c r="AC35" s="692"/>
      <c r="AD35" s="692"/>
      <c r="AE35" s="693"/>
      <c r="AF35" s="693"/>
      <c r="AG35" s="693"/>
      <c r="AH35" s="693"/>
      <c r="AI35" s="693"/>
      <c r="AJ35" s="693"/>
      <c r="AK35" s="693"/>
      <c r="AL35" s="693"/>
    </row>
    <row r="36" spans="1:38" x14ac:dyDescent="0.2">
      <c r="A36" s="500"/>
      <c r="B36" s="500"/>
      <c r="C36" s="778"/>
      <c r="D36" s="778"/>
      <c r="E36" s="778"/>
      <c r="F36" s="778"/>
      <c r="G36" s="779"/>
      <c r="H36" s="1142"/>
      <c r="I36" s="1142"/>
      <c r="J36" s="1142"/>
      <c r="K36" s="1142"/>
      <c r="L36" s="769"/>
      <c r="M36" s="1143"/>
      <c r="N36" s="1143"/>
      <c r="O36" s="1143"/>
      <c r="P36" s="1143"/>
      <c r="Q36" s="769"/>
      <c r="R36" s="781"/>
      <c r="S36" s="781"/>
      <c r="T36" s="781"/>
      <c r="U36" s="781"/>
      <c r="V36" s="614" t="s">
        <v>1138</v>
      </c>
      <c r="X36" s="628"/>
      <c r="Z36" s="692"/>
      <c r="AA36" s="692"/>
      <c r="AB36" s="692"/>
      <c r="AC36" s="692"/>
      <c r="AD36" s="692"/>
      <c r="AE36" s="693"/>
      <c r="AF36" s="693"/>
      <c r="AG36" s="693"/>
      <c r="AH36" s="693"/>
      <c r="AI36" s="693"/>
      <c r="AJ36" s="693"/>
      <c r="AK36" s="693"/>
      <c r="AL36" s="693"/>
    </row>
    <row r="37" spans="1:38" x14ac:dyDescent="0.2">
      <c r="A37" s="620"/>
      <c r="B37" s="620"/>
      <c r="C37" s="626"/>
      <c r="D37" s="626"/>
      <c r="E37" s="626"/>
      <c r="F37" s="626"/>
      <c r="G37" s="625"/>
      <c r="H37" s="630"/>
      <c r="I37" s="630"/>
      <c r="J37" s="630"/>
      <c r="K37" s="630"/>
      <c r="L37" s="631"/>
      <c r="M37" s="629"/>
      <c r="N37" s="629"/>
      <c r="O37" s="629"/>
      <c r="P37" s="629"/>
      <c r="Q37" s="631"/>
      <c r="R37" s="629"/>
      <c r="S37" s="629"/>
      <c r="T37" s="629"/>
      <c r="U37" s="629"/>
      <c r="V37" s="632"/>
      <c r="W37" s="632"/>
      <c r="X37" s="633"/>
      <c r="Y37" s="634"/>
      <c r="Z37" s="692"/>
      <c r="AA37" s="692"/>
      <c r="AB37" s="692"/>
      <c r="AC37" s="692"/>
      <c r="AD37" s="692"/>
      <c r="AE37" s="693"/>
      <c r="AF37" s="693"/>
      <c r="AG37" s="693"/>
      <c r="AH37" s="693"/>
      <c r="AI37" s="693"/>
      <c r="AJ37" s="693"/>
      <c r="AK37" s="693"/>
      <c r="AL37" s="693"/>
    </row>
    <row r="38" spans="1:38" x14ac:dyDescent="0.2">
      <c r="A38" s="620"/>
      <c r="B38" s="620"/>
      <c r="C38" s="626" t="s">
        <v>73</v>
      </c>
      <c r="D38" s="626"/>
      <c r="E38" s="626"/>
      <c r="F38" s="626"/>
      <c r="G38" s="625"/>
      <c r="H38" s="630"/>
      <c r="I38" s="630"/>
      <c r="J38" s="630"/>
      <c r="K38" s="630"/>
      <c r="L38" s="631"/>
      <c r="M38" s="629"/>
      <c r="N38" s="629"/>
      <c r="O38" s="629"/>
      <c r="P38" s="629"/>
      <c r="Q38" s="631"/>
      <c r="R38" s="629"/>
      <c r="S38" s="629"/>
      <c r="T38" s="629"/>
      <c r="U38" s="629"/>
      <c r="V38" s="632"/>
      <c r="W38" s="632"/>
      <c r="X38" s="633"/>
      <c r="Y38" s="632"/>
      <c r="Z38" s="692"/>
      <c r="AA38" s="692"/>
      <c r="AB38" s="692"/>
      <c r="AC38" s="692"/>
      <c r="AD38" s="692"/>
      <c r="AE38" s="693"/>
      <c r="AF38" s="693"/>
      <c r="AG38" s="693"/>
      <c r="AH38" s="693"/>
      <c r="AI38" s="693"/>
      <c r="AJ38" s="693"/>
      <c r="AK38" s="693"/>
      <c r="AL38" s="693"/>
    </row>
    <row r="39" spans="1:38" x14ac:dyDescent="0.2">
      <c r="A39" s="620"/>
      <c r="B39" s="620"/>
      <c r="C39" s="626"/>
      <c r="D39" s="626"/>
      <c r="E39" s="632"/>
      <c r="F39" s="632"/>
      <c r="G39" s="632"/>
      <c r="H39" s="632"/>
      <c r="I39" s="632"/>
      <c r="J39" s="632"/>
      <c r="K39" s="632"/>
      <c r="L39" s="632"/>
      <c r="M39" s="632"/>
      <c r="N39" s="632"/>
      <c r="O39" s="632"/>
      <c r="P39" s="632"/>
      <c r="Q39" s="632"/>
      <c r="R39" s="629"/>
      <c r="S39" s="629"/>
      <c r="T39" s="629"/>
      <c r="U39" s="629"/>
      <c r="V39" s="632"/>
      <c r="W39" s="632"/>
      <c r="X39" s="633"/>
      <c r="Y39" s="632"/>
      <c r="Z39" s="692"/>
      <c r="AA39" s="692"/>
      <c r="AB39" s="692"/>
      <c r="AC39" s="692"/>
      <c r="AD39" s="692"/>
      <c r="AE39" s="693"/>
      <c r="AF39" s="693"/>
      <c r="AG39" s="693"/>
      <c r="AH39" s="693"/>
      <c r="AI39" s="693"/>
      <c r="AJ39" s="693"/>
      <c r="AK39" s="693"/>
      <c r="AL39" s="693"/>
    </row>
    <row r="40" spans="1:38" x14ac:dyDescent="0.2">
      <c r="A40" s="620"/>
      <c r="B40" s="620"/>
      <c r="C40" s="626"/>
      <c r="D40" s="626"/>
      <c r="E40" s="632"/>
      <c r="F40" s="632"/>
      <c r="G40" s="632"/>
      <c r="H40" s="632"/>
      <c r="I40" s="632"/>
      <c r="J40" s="632"/>
      <c r="K40" s="632"/>
      <c r="L40" s="632"/>
      <c r="M40" s="632"/>
      <c r="N40" s="632"/>
      <c r="O40" s="632"/>
      <c r="P40" s="632"/>
      <c r="Q40" s="632"/>
      <c r="R40" s="629"/>
      <c r="S40" s="629"/>
      <c r="T40" s="629"/>
      <c r="U40" s="629"/>
      <c r="V40" s="632"/>
      <c r="W40" s="632"/>
      <c r="X40" s="633"/>
      <c r="Y40" s="632"/>
      <c r="Z40" s="632"/>
      <c r="AA40" s="632"/>
      <c r="AB40" s="632"/>
      <c r="AC40" s="632"/>
      <c r="AD40" s="632"/>
      <c r="AE40" s="632"/>
      <c r="AF40" s="632"/>
      <c r="AG40" s="632"/>
      <c r="AH40" s="632"/>
      <c r="AI40" s="632"/>
      <c r="AJ40" s="632"/>
      <c r="AK40" s="632"/>
      <c r="AL40" s="632"/>
    </row>
    <row r="41" spans="1:38" x14ac:dyDescent="0.2">
      <c r="A41" s="620"/>
      <c r="B41" s="620"/>
      <c r="C41" s="626"/>
      <c r="D41" s="626"/>
      <c r="E41" s="632"/>
      <c r="F41" s="632"/>
      <c r="G41" s="632"/>
      <c r="H41" s="632"/>
      <c r="I41" s="632"/>
      <c r="J41" s="632"/>
      <c r="K41" s="632"/>
      <c r="L41" s="632"/>
      <c r="M41" s="632"/>
      <c r="N41" s="632"/>
      <c r="O41" s="632"/>
      <c r="P41" s="632"/>
      <c r="Q41" s="632"/>
      <c r="R41" s="781" t="e">
        <f>IF(R35&lt;0.42,0.42,IF(R35&gt;0.5,0.5,R35))</f>
        <v>#DIV/0!</v>
      </c>
      <c r="S41" s="781"/>
      <c r="T41" s="781"/>
      <c r="U41" s="781"/>
      <c r="V41" s="632"/>
      <c r="W41" s="632"/>
      <c r="X41" s="633"/>
      <c r="Y41" s="632"/>
      <c r="Z41" s="789" t="s">
        <v>1139</v>
      </c>
      <c r="AA41" s="789"/>
      <c r="AB41" s="789"/>
      <c r="AC41" s="789"/>
      <c r="AD41" s="789"/>
      <c r="AE41" s="789"/>
      <c r="AF41" s="789"/>
      <c r="AG41" s="789"/>
      <c r="AH41" s="789"/>
      <c r="AI41" s="789"/>
      <c r="AJ41" s="789"/>
      <c r="AK41" s="789"/>
      <c r="AL41" s="789"/>
    </row>
    <row r="42" spans="1:38" x14ac:dyDescent="0.2">
      <c r="A42" s="620"/>
      <c r="B42" s="620"/>
      <c r="C42" s="626"/>
      <c r="D42" s="626"/>
      <c r="E42" s="632"/>
      <c r="F42" s="632"/>
      <c r="G42" s="632"/>
      <c r="H42" s="632"/>
      <c r="I42" s="632"/>
      <c r="J42" s="632"/>
      <c r="K42" s="632"/>
      <c r="L42" s="632"/>
      <c r="M42" s="632"/>
      <c r="N42" s="632"/>
      <c r="O42" s="632"/>
      <c r="P42" s="632"/>
      <c r="Q42" s="632"/>
      <c r="R42" s="781"/>
      <c r="S42" s="781"/>
      <c r="T42" s="781"/>
      <c r="U42" s="781"/>
      <c r="V42" s="614" t="s">
        <v>1140</v>
      </c>
      <c r="W42" s="632"/>
      <c r="X42" s="633"/>
      <c r="Y42" s="632"/>
      <c r="Z42" s="789"/>
      <c r="AA42" s="789"/>
      <c r="AB42" s="789"/>
      <c r="AC42" s="789"/>
      <c r="AD42" s="789"/>
      <c r="AE42" s="789"/>
      <c r="AF42" s="789"/>
      <c r="AG42" s="789"/>
      <c r="AH42" s="789"/>
      <c r="AI42" s="789"/>
      <c r="AJ42" s="789"/>
      <c r="AK42" s="789"/>
      <c r="AL42" s="789"/>
    </row>
    <row r="43" spans="1:38" x14ac:dyDescent="0.2">
      <c r="A43" s="620"/>
      <c r="B43" s="620"/>
      <c r="C43" s="626"/>
      <c r="D43" s="626"/>
      <c r="E43" s="632"/>
      <c r="F43" s="632"/>
      <c r="G43" s="632"/>
      <c r="H43" s="632"/>
      <c r="I43" s="632"/>
      <c r="J43" s="632"/>
      <c r="K43" s="632"/>
      <c r="L43" s="632"/>
      <c r="M43" s="632"/>
      <c r="N43" s="632"/>
      <c r="O43" s="632"/>
      <c r="P43" s="632"/>
      <c r="Q43" s="632"/>
      <c r="R43" s="629"/>
      <c r="S43" s="629"/>
      <c r="T43" s="629"/>
      <c r="U43" s="629"/>
      <c r="V43" s="632"/>
      <c r="W43" s="632"/>
      <c r="X43" s="633"/>
      <c r="Y43" s="632"/>
      <c r="Z43" s="632"/>
      <c r="AA43" s="632"/>
      <c r="AB43" s="632"/>
      <c r="AC43" s="632"/>
      <c r="AD43" s="632"/>
      <c r="AE43" s="632"/>
      <c r="AF43" s="632"/>
      <c r="AG43" s="632"/>
      <c r="AH43" s="632"/>
      <c r="AI43" s="632"/>
      <c r="AJ43" s="632"/>
      <c r="AK43" s="632"/>
      <c r="AL43" s="632"/>
    </row>
    <row r="44" spans="1:38" ht="13.5" thickBot="1" x14ac:dyDescent="0.25">
      <c r="A44" s="500"/>
      <c r="B44" s="500"/>
      <c r="C44" s="500"/>
      <c r="E44" s="500"/>
      <c r="F44" s="500"/>
      <c r="G44" s="500"/>
      <c r="H44" s="500"/>
      <c r="I44" s="500"/>
      <c r="J44" s="500"/>
    </row>
    <row r="45" spans="1:38" x14ac:dyDescent="0.2">
      <c r="A45" s="500"/>
      <c r="B45" s="500"/>
      <c r="C45" s="779" t="s">
        <v>72</v>
      </c>
      <c r="D45" s="779"/>
      <c r="E45" s="779"/>
      <c r="F45" s="779"/>
      <c r="G45" s="779"/>
      <c r="H45" s="779"/>
      <c r="I45" s="779"/>
      <c r="J45" s="779"/>
      <c r="K45" s="779"/>
      <c r="L45" s="779"/>
      <c r="M45" s="769" t="s">
        <v>1122</v>
      </c>
      <c r="N45" s="770" t="s">
        <v>1141</v>
      </c>
      <c r="O45" s="770"/>
      <c r="P45" s="770"/>
      <c r="Q45" s="770"/>
      <c r="R45" s="769" t="s">
        <v>1122</v>
      </c>
      <c r="S45" s="771" t="e">
        <f>ROUND(R41/0.3,3)</f>
        <v>#DIV/0!</v>
      </c>
      <c r="T45" s="772"/>
      <c r="U45" s="772"/>
      <c r="V45" s="773"/>
      <c r="W45" s="792" t="s">
        <v>753</v>
      </c>
      <c r="X45" s="769"/>
      <c r="Y45" s="789" t="s">
        <v>1136</v>
      </c>
      <c r="Z45" s="789"/>
      <c r="AA45" s="789"/>
      <c r="AB45" s="789"/>
      <c r="AC45" s="789"/>
      <c r="AD45" s="789"/>
      <c r="AE45" s="789"/>
      <c r="AF45" s="789"/>
      <c r="AG45" s="789"/>
      <c r="AH45" s="789"/>
      <c r="AI45" s="789"/>
      <c r="AJ45" s="789"/>
      <c r="AK45" s="789"/>
    </row>
    <row r="46" spans="1:38" ht="13.5" thickBot="1" x14ac:dyDescent="0.25">
      <c r="A46" s="500"/>
      <c r="B46" s="500"/>
      <c r="C46" s="779"/>
      <c r="D46" s="779"/>
      <c r="E46" s="779"/>
      <c r="F46" s="779"/>
      <c r="G46" s="779"/>
      <c r="H46" s="779"/>
      <c r="I46" s="779"/>
      <c r="J46" s="779"/>
      <c r="K46" s="779"/>
      <c r="L46" s="779"/>
      <c r="M46" s="769"/>
      <c r="N46" s="777">
        <v>0.3</v>
      </c>
      <c r="O46" s="777"/>
      <c r="P46" s="777"/>
      <c r="Q46" s="777"/>
      <c r="R46" s="769"/>
      <c r="S46" s="774"/>
      <c r="T46" s="775"/>
      <c r="U46" s="775"/>
      <c r="V46" s="776"/>
      <c r="W46" s="792"/>
      <c r="X46" s="769"/>
      <c r="Y46" s="789"/>
      <c r="Z46" s="789"/>
      <c r="AA46" s="789"/>
      <c r="AB46" s="789"/>
      <c r="AC46" s="789"/>
      <c r="AD46" s="789"/>
      <c r="AE46" s="789"/>
      <c r="AF46" s="789"/>
      <c r="AG46" s="789"/>
      <c r="AH46" s="789"/>
      <c r="AI46" s="789"/>
      <c r="AJ46" s="789"/>
      <c r="AK46" s="789"/>
    </row>
    <row r="47" spans="1:38" x14ac:dyDescent="0.2">
      <c r="A47" s="500"/>
      <c r="B47" s="500"/>
      <c r="C47" s="627"/>
      <c r="D47" s="627"/>
      <c r="E47" s="627"/>
      <c r="F47" s="627"/>
      <c r="G47" s="627"/>
      <c r="H47" s="627"/>
      <c r="I47" s="627"/>
      <c r="J47" s="627"/>
      <c r="K47" s="627"/>
      <c r="L47" s="627"/>
      <c r="M47" s="635"/>
      <c r="N47" s="636"/>
      <c r="O47" s="636"/>
      <c r="P47" s="637"/>
      <c r="Q47" s="637"/>
      <c r="R47" s="631"/>
      <c r="S47" s="629"/>
      <c r="T47" s="629"/>
      <c r="U47" s="629"/>
      <c r="V47" s="629"/>
      <c r="W47" s="625"/>
      <c r="X47" s="631"/>
      <c r="Y47" s="634"/>
      <c r="Z47" s="638"/>
      <c r="AA47" s="638"/>
      <c r="AB47" s="638"/>
      <c r="AC47" s="638"/>
      <c r="AD47" s="638"/>
      <c r="AE47" s="638"/>
      <c r="AF47" s="638"/>
      <c r="AG47" s="638"/>
      <c r="AH47" s="638"/>
      <c r="AI47" s="638"/>
      <c r="AJ47" s="638"/>
      <c r="AK47" s="638"/>
    </row>
  </sheetData>
  <customSheetViews>
    <customSheetView guid="{C4E6220D-41C8-40B2-AF0A-6EEC54FEFC3B}" showPageBreaks="1" printArea="1" view="pageBreakPreview">
      <selection activeCell="AE15" sqref="AE15"/>
      <pageMargins left="0.61" right="0.32" top="0.83" bottom="0.54" header="0.51200000000000001" footer="0.51200000000000001"/>
      <pageSetup paperSize="9" scale="89" orientation="portrait" r:id="rId1"/>
      <headerFooter alignWithMargins="0"/>
    </customSheetView>
    <customSheetView guid="{67812C5A-1D79-4D20-9561-724B7A740687}" showPageBreaks="1" printArea="1" view="pageBreakPreview" topLeftCell="A25">
      <selection activeCell="M35" sqref="M35:P36"/>
      <pageMargins left="0.61" right="0.32" top="0.83" bottom="0.54" header="0.51200000000000001" footer="0.51200000000000001"/>
      <pageSetup paperSize="9" scale="89" orientation="portrait" r:id="rId2"/>
      <headerFooter alignWithMargins="0"/>
    </customSheetView>
    <customSheetView guid="{C437A408-6157-48A1-8109-95F4DC2109CD}" showPageBreaks="1" printArea="1" view="pageBreakPreview" topLeftCell="A16">
      <selection activeCell="S28" sqref="S28:V29"/>
      <pageMargins left="0.61" right="0.32" top="0.83" bottom="0.54" header="0.51200000000000001" footer="0.51200000000000001"/>
      <pageSetup paperSize="9" scale="89" orientation="portrait" r:id="rId3"/>
      <headerFooter alignWithMargins="0"/>
    </customSheetView>
    <customSheetView guid="{A9FD053A-4046-4DCB-BFF9-69FBE35E214B}" showPageBreaks="1" printArea="1" view="pageBreakPreview">
      <selection activeCell="S28" sqref="S28:V29"/>
      <pageMargins left="0.61" right="0.32" top="0.83" bottom="0.54" header="0.51200000000000001" footer="0.51200000000000001"/>
      <pageSetup paperSize="9" scale="89" orientation="portrait" r:id="rId4"/>
      <headerFooter alignWithMargins="0"/>
    </customSheetView>
    <customSheetView guid="{8D42FC69-A302-4509-9149-10B34FBDD5FD}" showPageBreaks="1" printArea="1" view="pageBreakPreview">
      <selection activeCell="S28" sqref="S28:V29"/>
      <pageMargins left="0.61" right="0.32" top="0.83" bottom="0.54" header="0.51200000000000001" footer="0.51200000000000001"/>
      <pageSetup paperSize="9" scale="89" orientation="portrait" r:id="rId5"/>
      <headerFooter alignWithMargins="0"/>
    </customSheetView>
    <customSheetView guid="{ABA71FD7-2F20-4D89-9682-086673B2D428}" showPageBreaks="1" printArea="1" view="pageBreakPreview">
      <selection activeCell="S28" sqref="S28:V29"/>
      <pageMargins left="0.61" right="0.32" top="0.83" bottom="0.54" header="0.51200000000000001" footer="0.51200000000000001"/>
      <pageSetup paperSize="9" scale="89" orientation="portrait" r:id="rId6"/>
      <headerFooter alignWithMargins="0"/>
    </customSheetView>
    <customSheetView guid="{28B27DAA-D495-4FE0-A4B0-318BBC5296C8}" showPageBreaks="1" printArea="1" view="pageBreakPreview">
      <selection activeCell="S28" sqref="S28:V29"/>
      <pageMargins left="0.61" right="0.32" top="0.83" bottom="0.54" header="0.51200000000000001" footer="0.51200000000000001"/>
      <pageSetup paperSize="9" scale="89" orientation="portrait" r:id="rId7"/>
      <headerFooter alignWithMargins="0"/>
    </customSheetView>
    <customSheetView guid="{E39192D6-5293-4E96-A0BA-106405229387}" showPageBreaks="1" printArea="1" view="pageBreakPreview">
      <selection activeCell="S28" sqref="S28:V29"/>
      <pageMargins left="0.61" right="0.32" top="0.83" bottom="0.54" header="0.51200000000000001" footer="0.51200000000000001"/>
      <pageSetup paperSize="9" scale="89" orientation="portrait" r:id="rId8"/>
      <headerFooter alignWithMargins="0"/>
    </customSheetView>
    <customSheetView guid="{B0D27BBA-DB06-47F7-8459-5413A1184B9F}" showPageBreaks="1" printArea="1" view="pageBreakPreview">
      <selection activeCell="AE15" sqref="AE15"/>
      <pageMargins left="0.61" right="0.32" top="0.83" bottom="0.54" header="0.51200000000000001" footer="0.51200000000000001"/>
      <pageSetup paperSize="9" scale="89" orientation="portrait" r:id="rId9"/>
      <headerFooter alignWithMargins="0"/>
    </customSheetView>
  </customSheetViews>
  <mergeCells count="60">
    <mergeCell ref="AA8:AG8"/>
    <mergeCell ref="I9:N9"/>
    <mergeCell ref="AA9:AG9"/>
    <mergeCell ref="AA2:AD2"/>
    <mergeCell ref="AE2:AK2"/>
    <mergeCell ref="I5:N5"/>
    <mergeCell ref="Q5:Q6"/>
    <mergeCell ref="R5:U6"/>
    <mergeCell ref="AB5:AF6"/>
    <mergeCell ref="I6:N6"/>
    <mergeCell ref="A17:G17"/>
    <mergeCell ref="H17:K17"/>
    <mergeCell ref="M17:P17"/>
    <mergeCell ref="R17:Y17"/>
    <mergeCell ref="I8:N8"/>
    <mergeCell ref="Q8:Q9"/>
    <mergeCell ref="R8:U9"/>
    <mergeCell ref="I11:N11"/>
    <mergeCell ref="Q11:Q12"/>
    <mergeCell ref="R11:U12"/>
    <mergeCell ref="AC11:AF12"/>
    <mergeCell ref="I12:N12"/>
    <mergeCell ref="R18:U19"/>
    <mergeCell ref="R24:U25"/>
    <mergeCell ref="Z24:AL25"/>
    <mergeCell ref="W28:X29"/>
    <mergeCell ref="Y28:AK29"/>
    <mergeCell ref="C18:F19"/>
    <mergeCell ref="G18:G19"/>
    <mergeCell ref="H18:K19"/>
    <mergeCell ref="L18:L19"/>
    <mergeCell ref="M18:P19"/>
    <mergeCell ref="Q18:Q19"/>
    <mergeCell ref="N29:Q29"/>
    <mergeCell ref="C28:L29"/>
    <mergeCell ref="M28:M29"/>
    <mergeCell ref="N28:Q28"/>
    <mergeCell ref="R28:R29"/>
    <mergeCell ref="S28:V29"/>
    <mergeCell ref="C35:F36"/>
    <mergeCell ref="G35:G36"/>
    <mergeCell ref="H35:K36"/>
    <mergeCell ref="L35:L36"/>
    <mergeCell ref="M35:P36"/>
    <mergeCell ref="A34:G34"/>
    <mergeCell ref="H34:K34"/>
    <mergeCell ref="M34:P34"/>
    <mergeCell ref="R34:Y34"/>
    <mergeCell ref="C45:L46"/>
    <mergeCell ref="M45:M46"/>
    <mergeCell ref="N45:Q45"/>
    <mergeCell ref="R45:R46"/>
    <mergeCell ref="S45:V46"/>
    <mergeCell ref="Y45:AK46"/>
    <mergeCell ref="N46:Q46"/>
    <mergeCell ref="Q35:Q36"/>
    <mergeCell ref="R35:U36"/>
    <mergeCell ref="R41:U42"/>
    <mergeCell ref="Z41:AL42"/>
    <mergeCell ref="W45:X46"/>
  </mergeCells>
  <phoneticPr fontId="2"/>
  <pageMargins left="0.61" right="0.32" top="0.83" bottom="0.54" header="0.51200000000000001" footer="0.51200000000000001"/>
  <pageSetup paperSize="9" scale="89" orientation="portrait" r:id="rId10"/>
  <headerFooter alignWithMargins="0"/>
  <drawing r:id="rId1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B1:C54"/>
  <sheetViews>
    <sheetView showZeros="0" zoomScale="80" zoomScaleNormal="80" zoomScaleSheetLayoutView="100" workbookViewId="0">
      <pane xSplit="2" ySplit="6" topLeftCell="C7" activePane="bottomRight" state="frozen"/>
      <selection pane="topRight" activeCell="C1" sqref="C1"/>
      <selection pane="bottomLeft" activeCell="A7" sqref="A7"/>
      <selection pane="bottomRight" activeCell="H32" sqref="H32"/>
    </sheetView>
  </sheetViews>
  <sheetFormatPr defaultColWidth="9" defaultRowHeight="14" x14ac:dyDescent="0.2"/>
  <cols>
    <col min="1" max="1" width="1.08984375" style="126" customWidth="1"/>
    <col min="2" max="2" width="14.6328125" style="126" customWidth="1"/>
    <col min="3" max="3" width="20.6328125" style="126" customWidth="1"/>
    <col min="4" max="4" width="4.90625" style="126" customWidth="1"/>
    <col min="5" max="16384" width="9" style="126"/>
  </cols>
  <sheetData>
    <row r="1" spans="2:3" x14ac:dyDescent="0.2">
      <c r="B1" s="134" t="s">
        <v>1367</v>
      </c>
    </row>
    <row r="2" spans="2:3" x14ac:dyDescent="0.2">
      <c r="B2" s="134"/>
    </row>
    <row r="4" spans="2:3" x14ac:dyDescent="0.2">
      <c r="B4" s="133"/>
      <c r="C4" s="132"/>
    </row>
    <row r="5" spans="2:3" x14ac:dyDescent="0.2">
      <c r="B5" s="129"/>
      <c r="C5" s="131" t="s">
        <v>396</v>
      </c>
    </row>
    <row r="6" spans="2:3" x14ac:dyDescent="0.2">
      <c r="B6" s="128"/>
      <c r="C6" s="130" t="s">
        <v>395</v>
      </c>
    </row>
    <row r="7" spans="2:3" x14ac:dyDescent="0.2">
      <c r="B7" s="129" t="s">
        <v>394</v>
      </c>
      <c r="C7" s="332">
        <v>1353652203</v>
      </c>
    </row>
    <row r="8" spans="2:3" x14ac:dyDescent="0.2">
      <c r="B8" s="129" t="s">
        <v>393</v>
      </c>
      <c r="C8" s="332">
        <v>384567882</v>
      </c>
    </row>
    <row r="9" spans="2:3" x14ac:dyDescent="0.2">
      <c r="B9" s="129" t="s">
        <v>392</v>
      </c>
      <c r="C9" s="332">
        <v>393972960</v>
      </c>
    </row>
    <row r="10" spans="2:3" x14ac:dyDescent="0.2">
      <c r="B10" s="129" t="s">
        <v>391</v>
      </c>
      <c r="C10" s="332">
        <v>470419625</v>
      </c>
    </row>
    <row r="11" spans="2:3" x14ac:dyDescent="0.2">
      <c r="B11" s="129" t="s">
        <v>390</v>
      </c>
      <c r="C11" s="332">
        <v>323469355</v>
      </c>
    </row>
    <row r="12" spans="2:3" x14ac:dyDescent="0.2">
      <c r="B12" s="129" t="s">
        <v>389</v>
      </c>
      <c r="C12" s="332">
        <v>325877398</v>
      </c>
    </row>
    <row r="13" spans="2:3" x14ac:dyDescent="0.2">
      <c r="B13" s="128" t="s">
        <v>388</v>
      </c>
      <c r="C13" s="333">
        <v>490681757</v>
      </c>
    </row>
    <row r="14" spans="2:3" x14ac:dyDescent="0.2">
      <c r="B14" s="129" t="s">
        <v>387</v>
      </c>
      <c r="C14" s="332">
        <v>644612252</v>
      </c>
    </row>
    <row r="15" spans="2:3" x14ac:dyDescent="0.2">
      <c r="B15" s="129" t="s">
        <v>386</v>
      </c>
      <c r="C15" s="332">
        <v>445950367</v>
      </c>
    </row>
    <row r="16" spans="2:3" x14ac:dyDescent="0.2">
      <c r="B16" s="129" t="s">
        <v>385</v>
      </c>
      <c r="C16" s="332">
        <v>444041743</v>
      </c>
    </row>
    <row r="17" spans="2:3" x14ac:dyDescent="0.2">
      <c r="B17" s="129" t="s">
        <v>384</v>
      </c>
      <c r="C17" s="332">
        <v>1220661576</v>
      </c>
    </row>
    <row r="18" spans="2:3" x14ac:dyDescent="0.2">
      <c r="B18" s="129" t="s">
        <v>383</v>
      </c>
      <c r="C18" s="332">
        <v>1080552064</v>
      </c>
    </row>
    <row r="19" spans="2:3" x14ac:dyDescent="0.2">
      <c r="B19" s="129" t="s">
        <v>382</v>
      </c>
      <c r="C19" s="332">
        <v>2828807507</v>
      </c>
    </row>
    <row r="20" spans="2:3" x14ac:dyDescent="0.2">
      <c r="B20" s="128" t="s">
        <v>381</v>
      </c>
      <c r="C20" s="333">
        <v>1326342165</v>
      </c>
    </row>
    <row r="21" spans="2:3" x14ac:dyDescent="0.2">
      <c r="B21" s="129" t="s">
        <v>380</v>
      </c>
      <c r="C21" s="332">
        <v>549165641</v>
      </c>
    </row>
    <row r="22" spans="2:3" x14ac:dyDescent="0.2">
      <c r="B22" s="129" t="s">
        <v>379</v>
      </c>
      <c r="C22" s="332">
        <v>300783196</v>
      </c>
    </row>
    <row r="23" spans="2:3" x14ac:dyDescent="0.2">
      <c r="B23" s="129" t="s">
        <v>378</v>
      </c>
      <c r="C23" s="332">
        <v>307539184</v>
      </c>
    </row>
    <row r="24" spans="2:3" x14ac:dyDescent="0.2">
      <c r="B24" s="128" t="s">
        <v>377</v>
      </c>
      <c r="C24" s="333">
        <v>256518281</v>
      </c>
    </row>
    <row r="25" spans="2:3" x14ac:dyDescent="0.2">
      <c r="B25" s="129" t="s">
        <v>376</v>
      </c>
      <c r="C25" s="332">
        <v>264211314</v>
      </c>
    </row>
    <row r="26" spans="2:3" x14ac:dyDescent="0.2">
      <c r="B26" s="129" t="s">
        <v>375</v>
      </c>
      <c r="C26" s="332">
        <v>510016330</v>
      </c>
    </row>
    <row r="27" spans="2:3" x14ac:dyDescent="0.2">
      <c r="B27" s="129" t="s">
        <v>374</v>
      </c>
      <c r="C27" s="332">
        <v>480002578</v>
      </c>
    </row>
    <row r="28" spans="2:3" x14ac:dyDescent="0.2">
      <c r="B28" s="129" t="s">
        <v>373</v>
      </c>
      <c r="C28" s="332">
        <v>714964090</v>
      </c>
    </row>
    <row r="29" spans="2:3" x14ac:dyDescent="0.2">
      <c r="B29" s="129" t="s">
        <v>372</v>
      </c>
      <c r="C29" s="332">
        <v>1373511332</v>
      </c>
    </row>
    <row r="30" spans="2:3" x14ac:dyDescent="0.2">
      <c r="B30" s="128" t="s">
        <v>371</v>
      </c>
      <c r="C30" s="333">
        <v>438548149</v>
      </c>
    </row>
    <row r="31" spans="2:3" x14ac:dyDescent="0.2">
      <c r="B31" s="129" t="s">
        <v>370</v>
      </c>
      <c r="C31" s="332">
        <v>337982241</v>
      </c>
    </row>
    <row r="32" spans="2:3" x14ac:dyDescent="0.2">
      <c r="B32" s="129" t="s">
        <v>369</v>
      </c>
      <c r="C32" s="332">
        <v>515091998</v>
      </c>
    </row>
    <row r="33" spans="2:3" x14ac:dyDescent="0.2">
      <c r="B33" s="129" t="s">
        <v>368</v>
      </c>
      <c r="C33" s="332">
        <v>1598008610</v>
      </c>
    </row>
    <row r="34" spans="2:3" x14ac:dyDescent="0.2">
      <c r="B34" s="129" t="s">
        <v>367</v>
      </c>
      <c r="C34" s="332">
        <v>1071498107</v>
      </c>
    </row>
    <row r="35" spans="2:3" x14ac:dyDescent="0.2">
      <c r="B35" s="129" t="s">
        <v>366</v>
      </c>
      <c r="C35" s="332">
        <v>327775455</v>
      </c>
    </row>
    <row r="36" spans="2:3" x14ac:dyDescent="0.2">
      <c r="B36" s="128" t="s">
        <v>365</v>
      </c>
      <c r="C36" s="333">
        <v>298707463</v>
      </c>
    </row>
    <row r="37" spans="2:3" x14ac:dyDescent="0.2">
      <c r="B37" s="129" t="s">
        <v>364</v>
      </c>
      <c r="C37" s="332">
        <v>213986218</v>
      </c>
    </row>
    <row r="38" spans="2:3" x14ac:dyDescent="0.2">
      <c r="B38" s="129" t="s">
        <v>363</v>
      </c>
      <c r="C38" s="332">
        <v>279440181</v>
      </c>
    </row>
    <row r="39" spans="2:3" x14ac:dyDescent="0.2">
      <c r="B39" s="129" t="s">
        <v>362</v>
      </c>
      <c r="C39" s="332">
        <v>421760445</v>
      </c>
    </row>
    <row r="40" spans="2:3" x14ac:dyDescent="0.2">
      <c r="B40" s="129" t="s">
        <v>361</v>
      </c>
      <c r="C40" s="332">
        <v>567783114</v>
      </c>
    </row>
    <row r="41" spans="2:3" x14ac:dyDescent="0.2">
      <c r="B41" s="128" t="s">
        <v>360</v>
      </c>
      <c r="C41" s="333">
        <v>373160540</v>
      </c>
    </row>
    <row r="42" spans="2:3" x14ac:dyDescent="0.2">
      <c r="B42" s="129" t="s">
        <v>359</v>
      </c>
      <c r="C42" s="332">
        <v>254613492</v>
      </c>
    </row>
    <row r="43" spans="2:3" x14ac:dyDescent="0.2">
      <c r="B43" s="129" t="s">
        <v>358</v>
      </c>
      <c r="C43" s="332">
        <v>261686857</v>
      </c>
    </row>
    <row r="44" spans="2:3" x14ac:dyDescent="0.2">
      <c r="B44" s="129" t="s">
        <v>357</v>
      </c>
      <c r="C44" s="332">
        <v>355960730</v>
      </c>
    </row>
    <row r="45" spans="2:3" x14ac:dyDescent="0.2">
      <c r="B45" s="128" t="s">
        <v>356</v>
      </c>
      <c r="C45" s="333">
        <v>267552500</v>
      </c>
    </row>
    <row r="46" spans="2:3" x14ac:dyDescent="0.2">
      <c r="B46" s="129" t="s">
        <v>355</v>
      </c>
      <c r="C46" s="332">
        <v>950798240</v>
      </c>
    </row>
    <row r="47" spans="2:3" x14ac:dyDescent="0.2">
      <c r="B47" s="129" t="s">
        <v>354</v>
      </c>
      <c r="C47" s="332">
        <v>261464794</v>
      </c>
    </row>
    <row r="48" spans="2:3" x14ac:dyDescent="0.2">
      <c r="B48" s="129" t="s">
        <v>353</v>
      </c>
      <c r="C48" s="332">
        <v>387620905</v>
      </c>
    </row>
    <row r="49" spans="2:3" x14ac:dyDescent="0.2">
      <c r="B49" s="129" t="s">
        <v>352</v>
      </c>
      <c r="C49" s="332">
        <v>425881959</v>
      </c>
    </row>
    <row r="50" spans="2:3" x14ac:dyDescent="0.2">
      <c r="B50" s="129" t="s">
        <v>351</v>
      </c>
      <c r="C50" s="332">
        <v>326528150</v>
      </c>
    </row>
    <row r="51" spans="2:3" x14ac:dyDescent="0.2">
      <c r="B51" s="129" t="s">
        <v>350</v>
      </c>
      <c r="C51" s="332">
        <v>327214787</v>
      </c>
    </row>
    <row r="52" spans="2:3" x14ac:dyDescent="0.2">
      <c r="B52" s="129" t="s">
        <v>349</v>
      </c>
      <c r="C52" s="332">
        <v>481691120</v>
      </c>
    </row>
    <row r="53" spans="2:3" x14ac:dyDescent="0.2">
      <c r="B53" s="128" t="s">
        <v>348</v>
      </c>
      <c r="C53" s="333">
        <v>390338762</v>
      </c>
    </row>
    <row r="54" spans="2:3" x14ac:dyDescent="0.2">
      <c r="B54" s="127" t="s">
        <v>347</v>
      </c>
      <c r="C54" s="206">
        <f>SUM(C7:C53)</f>
        <v>27625415617</v>
      </c>
    </row>
  </sheetData>
  <customSheetViews>
    <customSheetView guid="{C4E6220D-41C8-40B2-AF0A-6EEC54FEFC3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
      <headerFooter alignWithMargins="0"/>
    </customSheetView>
    <customSheetView guid="{67812C5A-1D79-4D20-9561-724B7A7406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2"/>
      <headerFooter alignWithMargins="0"/>
    </customSheetView>
    <customSheetView guid="{C437A408-6157-48A1-8109-95F4DC2109C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3"/>
      <headerFooter alignWithMargins="0"/>
    </customSheetView>
    <customSheetView guid="{A9FD053A-4046-4DCB-BFF9-69FBE35E214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4"/>
      <headerFooter alignWithMargins="0"/>
    </customSheetView>
    <customSheetView guid="{8D42FC69-A302-4509-9149-10B34FBDD5F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5"/>
      <headerFooter alignWithMargins="0"/>
    </customSheetView>
    <customSheetView guid="{ABA71FD7-2F20-4D89-9682-086673B2D42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6"/>
      <headerFooter alignWithMargins="0"/>
    </customSheetView>
    <customSheetView guid="{28B27DAA-D495-4FE0-A4B0-318BBC5296C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7"/>
      <headerFooter alignWithMargins="0"/>
    </customSheetView>
    <customSheetView guid="{E39192D6-5293-4E96-A0BA-1064052293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8"/>
      <headerFooter alignWithMargins="0"/>
    </customSheetView>
    <customSheetView guid="{B0D27BBA-DB06-47F7-8459-5413A1184B9F}"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9"/>
      <headerFooter alignWithMargins="0"/>
    </customSheetView>
  </customSheetViews>
  <phoneticPr fontId="2"/>
  <pageMargins left="1.3779527559055118" right="0.39370078740157483" top="0.98425196850393704" bottom="0.59055118110236227" header="0.51181102362204722" footer="0.51181102362204722"/>
  <pageSetup paperSize="9" orientation="portrait" r:id="rId1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70"/>
  <sheetViews>
    <sheetView view="pageBreakPreview" zoomScaleNormal="100" zoomScaleSheetLayoutView="100" workbookViewId="0">
      <selection activeCell="AK7" sqref="AK7:AL7"/>
    </sheetView>
  </sheetViews>
  <sheetFormatPr defaultColWidth="9" defaultRowHeight="13" x14ac:dyDescent="0.2"/>
  <cols>
    <col min="1" max="3" width="2.453125" style="306" customWidth="1"/>
    <col min="4" max="4" width="2.453125" style="307" customWidth="1"/>
    <col min="5" max="40" width="2.453125" style="306" customWidth="1"/>
    <col min="41" max="16384" width="9" style="306"/>
  </cols>
  <sheetData>
    <row r="1" spans="1:34" s="150" customFormat="1" ht="22.5" customHeight="1" x14ac:dyDescent="0.2">
      <c r="A1" s="1213" t="s">
        <v>446</v>
      </c>
      <c r="B1" s="1213"/>
      <c r="C1" s="1213"/>
      <c r="D1" s="1213"/>
      <c r="E1" s="1213" t="s">
        <v>445</v>
      </c>
      <c r="F1" s="1213"/>
      <c r="G1" s="1213"/>
      <c r="H1" s="1213"/>
      <c r="I1" s="1213"/>
      <c r="J1" s="1213"/>
      <c r="K1" s="1213"/>
      <c r="L1" s="1213"/>
      <c r="M1" s="1213"/>
      <c r="N1" s="1213"/>
      <c r="O1" s="1213"/>
      <c r="P1" s="1213"/>
      <c r="V1" s="1214" t="s">
        <v>85</v>
      </c>
      <c r="W1" s="1214"/>
      <c r="X1" s="1214"/>
      <c r="Y1" s="1214"/>
      <c r="Z1" s="1214"/>
      <c r="AA1" s="1214">
        <f>総括表!H4</f>
        <v>0</v>
      </c>
      <c r="AB1" s="1214"/>
      <c r="AC1" s="1214"/>
      <c r="AD1" s="1214"/>
      <c r="AE1" s="1214"/>
      <c r="AF1" s="1214"/>
      <c r="AG1" s="1214"/>
      <c r="AH1" s="1214"/>
    </row>
    <row r="3" spans="1:34" ht="22.5" customHeight="1" x14ac:dyDescent="0.2">
      <c r="B3" s="306">
        <v>1</v>
      </c>
      <c r="C3" s="306" t="s">
        <v>444</v>
      </c>
    </row>
    <row r="4" spans="1:34" x14ac:dyDescent="0.2">
      <c r="C4" s="1188" t="s">
        <v>443</v>
      </c>
      <c r="D4" s="1188"/>
      <c r="E4" s="1188"/>
      <c r="F4" s="1188"/>
      <c r="G4" s="1188"/>
      <c r="H4" s="1188"/>
      <c r="I4" s="1188"/>
      <c r="J4" s="1188"/>
      <c r="K4" s="1215" t="s">
        <v>1411</v>
      </c>
      <c r="L4" s="1216"/>
      <c r="M4" s="1216"/>
      <c r="N4" s="1216"/>
      <c r="O4" s="1217"/>
      <c r="P4" s="1188"/>
      <c r="Q4" s="1218" t="s">
        <v>442</v>
      </c>
      <c r="R4" s="1216"/>
      <c r="S4" s="1216"/>
      <c r="T4" s="1216"/>
      <c r="U4" s="1217"/>
      <c r="V4" s="1188"/>
      <c r="W4" s="1188" t="s">
        <v>441</v>
      </c>
      <c r="X4" s="1188"/>
      <c r="Y4" s="1188"/>
      <c r="Z4" s="1188"/>
      <c r="AA4" s="1188"/>
      <c r="AB4" s="1188"/>
      <c r="AC4" s="1218" t="s">
        <v>440</v>
      </c>
      <c r="AD4" s="1216"/>
      <c r="AE4" s="1216"/>
      <c r="AF4" s="1216"/>
      <c r="AG4" s="1217"/>
    </row>
    <row r="5" spans="1:34" x14ac:dyDescent="0.2">
      <c r="C5" s="1188"/>
      <c r="D5" s="1188"/>
      <c r="E5" s="1188"/>
      <c r="F5" s="1188"/>
      <c r="G5" s="1188"/>
      <c r="H5" s="1188"/>
      <c r="I5" s="1188"/>
      <c r="J5" s="1188"/>
      <c r="K5" s="1219" t="s">
        <v>439</v>
      </c>
      <c r="L5" s="1220"/>
      <c r="M5" s="1220"/>
      <c r="N5" s="1220"/>
      <c r="O5" s="1221"/>
      <c r="P5" s="1188"/>
      <c r="Q5" s="1219" t="s">
        <v>438</v>
      </c>
      <c r="R5" s="1220"/>
      <c r="S5" s="1220"/>
      <c r="T5" s="1220"/>
      <c r="U5" s="1221"/>
      <c r="V5" s="1188"/>
      <c r="W5" s="1188"/>
      <c r="X5" s="1188"/>
      <c r="Y5" s="1188"/>
      <c r="Z5" s="1188"/>
      <c r="AA5" s="1188"/>
      <c r="AB5" s="1188"/>
      <c r="AC5" s="1219" t="s">
        <v>437</v>
      </c>
      <c r="AD5" s="1220"/>
      <c r="AE5" s="1220"/>
      <c r="AF5" s="1220"/>
      <c r="AG5" s="1221"/>
    </row>
    <row r="6" spans="1:34" x14ac:dyDescent="0.2">
      <c r="C6" s="1188" t="s">
        <v>436</v>
      </c>
      <c r="D6" s="1188"/>
      <c r="E6" s="1188"/>
      <c r="F6" s="1188"/>
      <c r="G6" s="1188"/>
      <c r="H6" s="1188"/>
      <c r="I6" s="1188"/>
      <c r="J6" s="1188"/>
      <c r="K6" s="1189"/>
      <c r="L6" s="1189"/>
      <c r="M6" s="1189"/>
      <c r="N6" s="1189"/>
      <c r="O6" s="1189"/>
      <c r="P6" s="262" t="s">
        <v>506</v>
      </c>
      <c r="Q6" s="1190"/>
      <c r="R6" s="1190"/>
      <c r="S6" s="1190"/>
      <c r="T6" s="1190"/>
      <c r="U6" s="1190"/>
      <c r="V6" s="262" t="s">
        <v>506</v>
      </c>
      <c r="W6" s="1191">
        <v>0.95</v>
      </c>
      <c r="X6" s="1191"/>
      <c r="Y6" s="1191"/>
      <c r="Z6" s="1191"/>
      <c r="AA6" s="1191"/>
      <c r="AB6" s="262" t="s">
        <v>508</v>
      </c>
      <c r="AC6" s="1192">
        <f>ROUND(K6*W6,)</f>
        <v>0</v>
      </c>
      <c r="AD6" s="1193"/>
      <c r="AE6" s="1193"/>
      <c r="AF6" s="1193"/>
      <c r="AG6" s="1194"/>
      <c r="AH6" s="261" t="s">
        <v>535</v>
      </c>
    </row>
    <row r="7" spans="1:34" x14ac:dyDescent="0.2">
      <c r="C7" s="1188" t="s">
        <v>435</v>
      </c>
      <c r="D7" s="1188"/>
      <c r="E7" s="1188"/>
      <c r="F7" s="1188"/>
      <c r="G7" s="1188"/>
      <c r="H7" s="1188"/>
      <c r="I7" s="1188"/>
      <c r="J7" s="1188"/>
      <c r="K7" s="1189"/>
      <c r="L7" s="1189"/>
      <c r="M7" s="1189"/>
      <c r="N7" s="1189"/>
      <c r="O7" s="1189"/>
      <c r="P7" s="262" t="s">
        <v>506</v>
      </c>
      <c r="Q7" s="1211" t="e">
        <f>R49</f>
        <v>#DIV/0!</v>
      </c>
      <c r="R7" s="1212"/>
      <c r="S7" s="1212"/>
      <c r="T7" s="1212"/>
      <c r="U7" s="1212"/>
      <c r="V7" s="262" t="s">
        <v>506</v>
      </c>
      <c r="W7" s="1191">
        <v>0.47499999999999998</v>
      </c>
      <c r="X7" s="1191"/>
      <c r="Y7" s="1191"/>
      <c r="Z7" s="1191"/>
      <c r="AA7" s="1191"/>
      <c r="AB7" s="262" t="s">
        <v>508</v>
      </c>
      <c r="AC7" s="1192" t="e">
        <f>ROUND(ROUND(K7*Q7,)*W7,)</f>
        <v>#DIV/0!</v>
      </c>
      <c r="AD7" s="1193"/>
      <c r="AE7" s="1193"/>
      <c r="AF7" s="1193"/>
      <c r="AG7" s="1194"/>
      <c r="AH7" s="261" t="s">
        <v>187</v>
      </c>
    </row>
    <row r="8" spans="1:34" x14ac:dyDescent="0.2">
      <c r="C8" s="1188" t="s">
        <v>434</v>
      </c>
      <c r="D8" s="1188"/>
      <c r="E8" s="1188"/>
      <c r="F8" s="1188"/>
      <c r="G8" s="1188"/>
      <c r="H8" s="1188"/>
      <c r="I8" s="1188"/>
      <c r="J8" s="1188"/>
      <c r="K8" s="1189"/>
      <c r="L8" s="1189"/>
      <c r="M8" s="1189"/>
      <c r="N8" s="1189"/>
      <c r="O8" s="1189"/>
      <c r="P8" s="262" t="s">
        <v>506</v>
      </c>
      <c r="Q8" s="1210" t="e">
        <f>IF((Q7+0.4)&gt;2,2,Q7+0.4)</f>
        <v>#DIV/0!</v>
      </c>
      <c r="R8" s="1210"/>
      <c r="S8" s="1210"/>
      <c r="T8" s="1210"/>
      <c r="U8" s="1210"/>
      <c r="V8" s="262" t="s">
        <v>506</v>
      </c>
      <c r="W8" s="1191">
        <v>0.47499999999999998</v>
      </c>
      <c r="X8" s="1191"/>
      <c r="Y8" s="1191"/>
      <c r="Z8" s="1191"/>
      <c r="AA8" s="1191"/>
      <c r="AB8" s="262" t="s">
        <v>508</v>
      </c>
      <c r="AC8" s="1192" t="e">
        <f>ROUND(ROUND(K8*Q8,)*W8,)</f>
        <v>#DIV/0!</v>
      </c>
      <c r="AD8" s="1193"/>
      <c r="AE8" s="1193"/>
      <c r="AF8" s="1193"/>
      <c r="AG8" s="1194"/>
      <c r="AH8" s="261" t="s">
        <v>186</v>
      </c>
    </row>
    <row r="9" spans="1:34" x14ac:dyDescent="0.2">
      <c r="C9" s="1188" t="s">
        <v>433</v>
      </c>
      <c r="D9" s="1188"/>
      <c r="E9" s="1188"/>
      <c r="F9" s="1188"/>
      <c r="G9" s="1188"/>
      <c r="H9" s="1188"/>
      <c r="I9" s="1188"/>
      <c r="J9" s="1188"/>
      <c r="K9" s="1189"/>
      <c r="L9" s="1189"/>
      <c r="M9" s="1189"/>
      <c r="N9" s="1189"/>
      <c r="O9" s="1189"/>
      <c r="P9" s="262" t="s">
        <v>506</v>
      </c>
      <c r="Q9" s="1190"/>
      <c r="R9" s="1190"/>
      <c r="S9" s="1190"/>
      <c r="T9" s="1190"/>
      <c r="U9" s="1190"/>
      <c r="V9" s="262" t="s">
        <v>506</v>
      </c>
      <c r="W9" s="1191">
        <v>0.56999999999999995</v>
      </c>
      <c r="X9" s="1191"/>
      <c r="Y9" s="1191"/>
      <c r="Z9" s="1191"/>
      <c r="AA9" s="1191"/>
      <c r="AB9" s="262" t="s">
        <v>508</v>
      </c>
      <c r="AC9" s="1192">
        <f>ROUND(K9*W9,)</f>
        <v>0</v>
      </c>
      <c r="AD9" s="1193"/>
      <c r="AE9" s="1193"/>
      <c r="AF9" s="1193"/>
      <c r="AG9" s="1194"/>
      <c r="AH9" s="261" t="s">
        <v>185</v>
      </c>
    </row>
    <row r="10" spans="1:34" x14ac:dyDescent="0.2">
      <c r="C10" s="1188" t="s">
        <v>432</v>
      </c>
      <c r="D10" s="1188"/>
      <c r="E10" s="1188"/>
      <c r="F10" s="1188"/>
      <c r="G10" s="1188"/>
      <c r="H10" s="1188"/>
      <c r="I10" s="1188"/>
      <c r="J10" s="1188"/>
      <c r="K10" s="1189"/>
      <c r="L10" s="1189"/>
      <c r="M10" s="1189"/>
      <c r="N10" s="1189"/>
      <c r="O10" s="1189"/>
      <c r="P10" s="262" t="s">
        <v>506</v>
      </c>
      <c r="Q10" s="1190"/>
      <c r="R10" s="1190"/>
      <c r="S10" s="1190"/>
      <c r="T10" s="1190"/>
      <c r="U10" s="1190"/>
      <c r="V10" s="262" t="s">
        <v>506</v>
      </c>
      <c r="W10" s="1191">
        <v>0.56999999999999995</v>
      </c>
      <c r="X10" s="1191"/>
      <c r="Y10" s="1191"/>
      <c r="Z10" s="1191"/>
      <c r="AA10" s="1191"/>
      <c r="AB10" s="262" t="s">
        <v>508</v>
      </c>
      <c r="AC10" s="1192">
        <f>ROUND(K10*W10,)</f>
        <v>0</v>
      </c>
      <c r="AD10" s="1193"/>
      <c r="AE10" s="1193"/>
      <c r="AF10" s="1193"/>
      <c r="AG10" s="1194"/>
      <c r="AH10" s="261" t="s">
        <v>184</v>
      </c>
    </row>
    <row r="11" spans="1:34" x14ac:dyDescent="0.2">
      <c r="C11" s="1188" t="s">
        <v>431</v>
      </c>
      <c r="D11" s="1188"/>
      <c r="E11" s="1188"/>
      <c r="F11" s="1188"/>
      <c r="G11" s="1188"/>
      <c r="H11" s="1188"/>
      <c r="I11" s="1188"/>
      <c r="J11" s="1188"/>
      <c r="K11" s="1189"/>
      <c r="L11" s="1189"/>
      <c r="M11" s="1189"/>
      <c r="N11" s="1189"/>
      <c r="O11" s="1189"/>
      <c r="P11" s="262" t="s">
        <v>506</v>
      </c>
      <c r="Q11" s="1190"/>
      <c r="R11" s="1190"/>
      <c r="S11" s="1190"/>
      <c r="T11" s="1190"/>
      <c r="U11" s="1190"/>
      <c r="V11" s="262" t="s">
        <v>506</v>
      </c>
      <c r="W11" s="1191">
        <v>0.56999999999999995</v>
      </c>
      <c r="X11" s="1191"/>
      <c r="Y11" s="1191"/>
      <c r="Z11" s="1191"/>
      <c r="AA11" s="1191"/>
      <c r="AB11" s="262" t="s">
        <v>508</v>
      </c>
      <c r="AC11" s="1192">
        <f>ROUND(K11*W11,)</f>
        <v>0</v>
      </c>
      <c r="AD11" s="1193"/>
      <c r="AE11" s="1193"/>
      <c r="AF11" s="1193"/>
      <c r="AG11" s="1194"/>
      <c r="AH11" s="261" t="s">
        <v>158</v>
      </c>
    </row>
    <row r="12" spans="1:34" x14ac:dyDescent="0.2">
      <c r="C12" s="1188" t="s">
        <v>430</v>
      </c>
      <c r="D12" s="1188"/>
      <c r="E12" s="1188"/>
      <c r="F12" s="1188"/>
      <c r="G12" s="1188"/>
      <c r="H12" s="1188"/>
      <c r="I12" s="1188"/>
      <c r="J12" s="1188"/>
      <c r="K12" s="1189"/>
      <c r="L12" s="1189"/>
      <c r="M12" s="1189"/>
      <c r="N12" s="1189"/>
      <c r="O12" s="1189"/>
      <c r="P12" s="262" t="s">
        <v>506</v>
      </c>
      <c r="Q12" s="1190"/>
      <c r="R12" s="1190"/>
      <c r="S12" s="1190"/>
      <c r="T12" s="1190"/>
      <c r="U12" s="1190"/>
      <c r="V12" s="262" t="s">
        <v>506</v>
      </c>
      <c r="W12" s="1191">
        <v>0.56999999999999995</v>
      </c>
      <c r="X12" s="1191"/>
      <c r="Y12" s="1191"/>
      <c r="Z12" s="1191"/>
      <c r="AA12" s="1191"/>
      <c r="AB12" s="262" t="s">
        <v>508</v>
      </c>
      <c r="AC12" s="1192">
        <f>ROUND(K12*W12,)</f>
        <v>0</v>
      </c>
      <c r="AD12" s="1193"/>
      <c r="AE12" s="1193"/>
      <c r="AF12" s="1193"/>
      <c r="AG12" s="1194"/>
      <c r="AH12" s="261" t="s">
        <v>157</v>
      </c>
    </row>
    <row r="13" spans="1:34" ht="13.5" thickBot="1" x14ac:dyDescent="0.25">
      <c r="C13" s="1188" t="s">
        <v>429</v>
      </c>
      <c r="D13" s="1188"/>
      <c r="E13" s="1188"/>
      <c r="F13" s="1188"/>
      <c r="G13" s="1188"/>
      <c r="H13" s="1188"/>
      <c r="I13" s="1188"/>
      <c r="J13" s="1188"/>
      <c r="K13" s="1189"/>
      <c r="L13" s="1189"/>
      <c r="M13" s="1189"/>
      <c r="N13" s="1189"/>
      <c r="O13" s="1189"/>
      <c r="P13" s="262" t="s">
        <v>506</v>
      </c>
      <c r="Q13" s="1190"/>
      <c r="R13" s="1190"/>
      <c r="S13" s="1190"/>
      <c r="T13" s="1190"/>
      <c r="U13" s="1190"/>
      <c r="V13" s="262" t="s">
        <v>506</v>
      </c>
      <c r="W13" s="1196">
        <v>0.56999999999999995</v>
      </c>
      <c r="X13" s="1196"/>
      <c r="Y13" s="1196"/>
      <c r="Z13" s="1196"/>
      <c r="AA13" s="1196"/>
      <c r="AB13" s="262" t="s">
        <v>508</v>
      </c>
      <c r="AC13" s="1197">
        <f>ROUND(K13*W13,)</f>
        <v>0</v>
      </c>
      <c r="AD13" s="1198"/>
      <c r="AE13" s="1198"/>
      <c r="AF13" s="1198"/>
      <c r="AG13" s="1199"/>
      <c r="AH13" s="261" t="s">
        <v>110</v>
      </c>
    </row>
    <row r="14" spans="1:34" x14ac:dyDescent="0.2">
      <c r="C14" s="308"/>
      <c r="D14" s="309"/>
      <c r="E14" s="308"/>
      <c r="F14" s="308"/>
      <c r="G14" s="308"/>
      <c r="H14" s="308"/>
      <c r="I14" s="308"/>
      <c r="J14" s="308"/>
      <c r="K14" s="308"/>
      <c r="L14" s="308"/>
      <c r="M14" s="308"/>
      <c r="N14" s="308"/>
      <c r="O14" s="308"/>
      <c r="P14" s="308"/>
      <c r="Q14" s="308"/>
      <c r="R14" s="308"/>
      <c r="S14" s="308"/>
      <c r="T14" s="308"/>
      <c r="U14" s="308"/>
      <c r="V14" s="308"/>
      <c r="W14" s="1200" t="s">
        <v>428</v>
      </c>
      <c r="X14" s="1201"/>
      <c r="Y14" s="1201"/>
      <c r="Z14" s="1201"/>
      <c r="AA14" s="1201"/>
      <c r="AB14" s="1202"/>
      <c r="AC14" s="1206"/>
      <c r="AD14" s="1201"/>
      <c r="AE14" s="1201"/>
      <c r="AF14" s="1201"/>
      <c r="AG14" s="1202"/>
      <c r="AH14" s="261"/>
    </row>
    <row r="15" spans="1:34" ht="13.5" thickBot="1" x14ac:dyDescent="0.25">
      <c r="C15" s="308"/>
      <c r="D15" s="309"/>
      <c r="E15" s="308"/>
      <c r="F15" s="308"/>
      <c r="G15" s="308"/>
      <c r="H15" s="308"/>
      <c r="I15" s="308"/>
      <c r="J15" s="308"/>
      <c r="K15" s="308"/>
      <c r="L15" s="308"/>
      <c r="M15" s="308"/>
      <c r="N15" s="308"/>
      <c r="O15" s="308"/>
      <c r="P15" s="308"/>
      <c r="Q15" s="308"/>
      <c r="R15" s="308"/>
      <c r="S15" s="308"/>
      <c r="T15" s="308"/>
      <c r="U15" s="308"/>
      <c r="V15" s="308"/>
      <c r="W15" s="1203"/>
      <c r="X15" s="1204"/>
      <c r="Y15" s="1204"/>
      <c r="Z15" s="1204"/>
      <c r="AA15" s="1204"/>
      <c r="AB15" s="1205"/>
      <c r="AC15" s="1207" t="e">
        <f>SUM(AC6:AG13)</f>
        <v>#DIV/0!</v>
      </c>
      <c r="AD15" s="1208"/>
      <c r="AE15" s="1208"/>
      <c r="AF15" s="1208"/>
      <c r="AG15" s="1209"/>
      <c r="AH15" s="261" t="s">
        <v>749</v>
      </c>
    </row>
    <row r="17" spans="1:37" x14ac:dyDescent="0.2">
      <c r="A17" s="310" t="s">
        <v>427</v>
      </c>
      <c r="AJ17" s="310"/>
      <c r="AK17" s="310"/>
    </row>
    <row r="18" spans="1:37" x14ac:dyDescent="0.2">
      <c r="A18" s="306" t="s">
        <v>426</v>
      </c>
      <c r="B18" s="310"/>
      <c r="C18" s="310"/>
      <c r="D18" s="311"/>
      <c r="E18" s="310"/>
      <c r="F18" s="310"/>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row>
    <row r="19" spans="1:37" x14ac:dyDescent="0.2">
      <c r="A19" s="310"/>
      <c r="B19" s="310"/>
      <c r="C19" s="310"/>
      <c r="D19" s="311" t="s">
        <v>425</v>
      </c>
      <c r="E19" s="310"/>
      <c r="F19" s="310"/>
      <c r="G19" s="310"/>
      <c r="H19" s="310"/>
      <c r="I19" s="310"/>
      <c r="J19" s="310"/>
      <c r="K19" s="310" t="s">
        <v>424</v>
      </c>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row>
    <row r="20" spans="1:37" x14ac:dyDescent="0.2">
      <c r="A20" s="310"/>
      <c r="B20" s="310"/>
      <c r="C20" s="310"/>
      <c r="D20" s="294" t="s">
        <v>1297</v>
      </c>
      <c r="E20" s="310"/>
      <c r="F20" s="310"/>
      <c r="G20" s="310"/>
      <c r="H20" s="310"/>
      <c r="I20" s="310"/>
      <c r="J20" s="310"/>
      <c r="K20" s="295" t="s">
        <v>1297</v>
      </c>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row>
    <row r="21" spans="1:37" x14ac:dyDescent="0.2">
      <c r="A21" s="310"/>
      <c r="B21" s="310"/>
      <c r="C21" s="312"/>
      <c r="D21" s="1185"/>
      <c r="E21" s="1185"/>
      <c r="F21" s="1185"/>
      <c r="G21" s="1185"/>
      <c r="H21" s="1185"/>
      <c r="I21" s="1185"/>
      <c r="J21" s="313" t="s">
        <v>734</v>
      </c>
      <c r="K21" s="1185"/>
      <c r="L21" s="1185"/>
      <c r="M21" s="1185"/>
      <c r="N21" s="1185"/>
      <c r="O21" s="1185"/>
      <c r="P21" s="1185"/>
      <c r="Q21" s="312"/>
      <c r="R21" s="1186" t="s">
        <v>750</v>
      </c>
      <c r="S21" s="1186"/>
      <c r="T21" s="1186"/>
      <c r="U21" s="1186"/>
      <c r="V21" s="1186"/>
      <c r="W21" s="1187" t="e">
        <f>ROUND(ROUND((D21+K21)/K22,3)*100000,)</f>
        <v>#DIV/0!</v>
      </c>
      <c r="X21" s="1187"/>
      <c r="Y21" s="1187"/>
      <c r="Z21" s="1187"/>
      <c r="AA21" s="1054" t="s">
        <v>751</v>
      </c>
      <c r="AB21" s="1054"/>
      <c r="AC21" s="1054"/>
      <c r="AD21" s="1054"/>
      <c r="AE21" s="1054"/>
      <c r="AF21" s="1054"/>
      <c r="AG21" s="310"/>
      <c r="AH21" s="310"/>
      <c r="AI21" s="310"/>
      <c r="AJ21" s="310"/>
      <c r="AK21" s="310"/>
    </row>
    <row r="22" spans="1:37" x14ac:dyDescent="0.2">
      <c r="A22" s="310"/>
      <c r="B22" s="310"/>
      <c r="D22" s="310" t="s">
        <v>423</v>
      </c>
      <c r="E22" s="310"/>
      <c r="F22" s="310"/>
      <c r="G22" s="314"/>
      <c r="K22" s="1195">
        <f>●財政力附表!P93</f>
        <v>0</v>
      </c>
      <c r="L22" s="1195"/>
      <c r="M22" s="1195"/>
      <c r="N22" s="1195"/>
      <c r="O22" s="1195"/>
      <c r="P22" s="1195"/>
      <c r="R22" s="1186"/>
      <c r="S22" s="1186"/>
      <c r="T22" s="1186"/>
      <c r="U22" s="1186"/>
      <c r="V22" s="1186"/>
      <c r="W22" s="1047"/>
      <c r="X22" s="1047"/>
      <c r="Y22" s="1047"/>
      <c r="Z22" s="1047"/>
      <c r="AA22" s="1054"/>
      <c r="AB22" s="1054"/>
      <c r="AC22" s="1054"/>
      <c r="AD22" s="1054"/>
      <c r="AE22" s="1054"/>
      <c r="AF22" s="1054"/>
      <c r="AG22" s="310"/>
      <c r="AH22" s="310"/>
      <c r="AI22" s="310"/>
      <c r="AJ22" s="310"/>
      <c r="AK22" s="310"/>
    </row>
    <row r="23" spans="1:37" x14ac:dyDescent="0.2">
      <c r="A23" s="310"/>
      <c r="B23" s="310"/>
      <c r="C23" s="1179" t="s">
        <v>422</v>
      </c>
      <c r="D23" s="1179"/>
      <c r="E23" s="1179"/>
      <c r="F23" s="1179"/>
      <c r="G23" s="1179"/>
      <c r="H23" s="1179"/>
      <c r="I23" s="1179"/>
      <c r="J23" s="1179"/>
      <c r="K23" s="310"/>
      <c r="M23" s="310"/>
      <c r="N23" s="310"/>
      <c r="O23" s="310"/>
      <c r="P23" s="310"/>
      <c r="Q23" s="310"/>
      <c r="R23" s="310"/>
      <c r="S23" s="310"/>
      <c r="T23" s="310"/>
      <c r="U23" s="310"/>
      <c r="V23" s="310"/>
      <c r="W23" s="310" t="s">
        <v>421</v>
      </c>
      <c r="X23" s="310"/>
      <c r="Y23" s="310"/>
      <c r="Z23" s="310"/>
      <c r="AA23" s="310"/>
      <c r="AB23" s="310"/>
      <c r="AC23" s="310"/>
      <c r="AD23" s="310"/>
      <c r="AE23" s="310"/>
      <c r="AF23" s="310"/>
      <c r="AG23" s="310"/>
      <c r="AH23" s="310"/>
      <c r="AI23" s="310"/>
      <c r="AJ23" s="310"/>
      <c r="AK23" s="310"/>
    </row>
    <row r="24" spans="1:37" s="321" customFormat="1" x14ac:dyDescent="0.2">
      <c r="A24" s="315"/>
      <c r="B24" s="315"/>
      <c r="C24" s="316"/>
      <c r="D24" s="316"/>
      <c r="E24" s="316"/>
      <c r="F24" s="316"/>
      <c r="G24" s="317"/>
      <c r="H24" s="318"/>
      <c r="I24" s="318"/>
      <c r="J24" s="318"/>
      <c r="K24" s="318"/>
      <c r="L24" s="319"/>
      <c r="M24" s="320"/>
      <c r="N24" s="320"/>
      <c r="O24" s="320"/>
      <c r="P24" s="320"/>
      <c r="Q24" s="319"/>
      <c r="R24" s="320"/>
      <c r="S24" s="320"/>
      <c r="T24" s="320"/>
      <c r="U24" s="320"/>
      <c r="X24" s="322"/>
      <c r="Y24" s="323"/>
      <c r="Z24" s="323"/>
      <c r="AA24" s="323"/>
      <c r="AB24" s="323"/>
      <c r="AC24" s="323"/>
      <c r="AD24" s="323"/>
      <c r="AE24" s="323"/>
      <c r="AF24" s="323"/>
      <c r="AG24" s="323"/>
      <c r="AH24" s="323"/>
      <c r="AI24" s="323"/>
      <c r="AJ24" s="323"/>
      <c r="AK24" s="323"/>
    </row>
    <row r="25" spans="1:37" s="321" customFormat="1" x14ac:dyDescent="0.2">
      <c r="A25" s="315"/>
      <c r="B25" s="315"/>
      <c r="D25" s="316"/>
      <c r="E25" s="316" t="s">
        <v>73</v>
      </c>
      <c r="F25" s="316"/>
      <c r="G25" s="317"/>
      <c r="H25" s="318"/>
      <c r="I25" s="318"/>
      <c r="J25" s="318"/>
      <c r="K25" s="318"/>
      <c r="L25" s="319"/>
      <c r="M25" s="320"/>
      <c r="N25" s="320"/>
      <c r="O25" s="320"/>
      <c r="P25" s="320"/>
      <c r="Q25" s="319"/>
      <c r="R25" s="320"/>
      <c r="S25" s="320"/>
      <c r="T25" s="320"/>
      <c r="U25" s="320"/>
      <c r="X25" s="322"/>
      <c r="Y25" s="323"/>
      <c r="Z25" s="323"/>
      <c r="AA25" s="323"/>
      <c r="AB25" s="323"/>
      <c r="AC25" s="323"/>
      <c r="AD25" s="323"/>
      <c r="AE25" s="323"/>
      <c r="AF25" s="323"/>
      <c r="AG25" s="323"/>
      <c r="AH25" s="323"/>
      <c r="AI25" s="323"/>
      <c r="AJ25" s="323"/>
      <c r="AK25" s="323"/>
    </row>
    <row r="27" spans="1:37" ht="13.5" thickBot="1" x14ac:dyDescent="0.25">
      <c r="A27" s="306" t="s">
        <v>420</v>
      </c>
      <c r="D27" s="306"/>
    </row>
    <row r="28" spans="1:37" ht="13.5" customHeight="1" x14ac:dyDescent="0.2">
      <c r="C28" s="1180" t="s">
        <v>419</v>
      </c>
      <c r="D28" s="1181"/>
      <c r="E28" s="1181"/>
      <c r="F28" s="1181"/>
      <c r="G28" s="1181"/>
      <c r="H28" s="1181"/>
      <c r="I28" s="1181"/>
      <c r="J28" s="1181"/>
      <c r="K28" s="1173"/>
      <c r="L28" s="1173"/>
      <c r="M28" s="1174"/>
      <c r="N28" s="1184" t="s">
        <v>418</v>
      </c>
      <c r="O28" s="1170"/>
      <c r="P28" s="1170"/>
      <c r="Q28" s="1184" t="s">
        <v>417</v>
      </c>
      <c r="R28" s="1170"/>
      <c r="S28" s="1170"/>
      <c r="T28" s="1170"/>
      <c r="U28" s="1184" t="s">
        <v>416</v>
      </c>
      <c r="V28" s="1170"/>
      <c r="W28" s="1170"/>
      <c r="X28" s="1184" t="s">
        <v>415</v>
      </c>
      <c r="Y28" s="1170"/>
      <c r="Z28" s="1170"/>
      <c r="AA28" s="1170"/>
      <c r="AB28" s="1172"/>
      <c r="AC28" s="1166" t="s">
        <v>414</v>
      </c>
      <c r="AD28" s="1167"/>
      <c r="AE28" s="1167"/>
      <c r="AF28" s="1167"/>
      <c r="AG28" s="1167"/>
      <c r="AH28" s="1168"/>
    </row>
    <row r="29" spans="1:37" x14ac:dyDescent="0.2">
      <c r="C29" s="1182"/>
      <c r="D29" s="1183"/>
      <c r="E29" s="1183"/>
      <c r="F29" s="1183"/>
      <c r="G29" s="1183"/>
      <c r="H29" s="1183"/>
      <c r="I29" s="1183"/>
      <c r="J29" s="1183"/>
      <c r="K29" s="1172" t="s">
        <v>752</v>
      </c>
      <c r="L29" s="1173"/>
      <c r="M29" s="1174"/>
      <c r="N29" s="1170"/>
      <c r="O29" s="1170"/>
      <c r="P29" s="1170"/>
      <c r="Q29" s="1170"/>
      <c r="R29" s="1170"/>
      <c r="S29" s="1170"/>
      <c r="T29" s="1170"/>
      <c r="U29" s="1170"/>
      <c r="V29" s="1170"/>
      <c r="W29" s="1170"/>
      <c r="X29" s="1170"/>
      <c r="Y29" s="1170"/>
      <c r="Z29" s="1170"/>
      <c r="AA29" s="1170"/>
      <c r="AB29" s="1172"/>
      <c r="AC29" s="1169"/>
      <c r="AD29" s="1170"/>
      <c r="AE29" s="1170"/>
      <c r="AF29" s="1170"/>
      <c r="AG29" s="1170"/>
      <c r="AH29" s="1171"/>
    </row>
    <row r="30" spans="1:37" x14ac:dyDescent="0.2">
      <c r="C30" s="1175" t="s">
        <v>413</v>
      </c>
      <c r="D30" s="1175"/>
      <c r="E30" s="1175"/>
      <c r="F30" s="1175"/>
      <c r="G30" s="1175"/>
      <c r="H30" s="1175"/>
      <c r="I30" s="1175"/>
      <c r="J30" s="1175"/>
      <c r="K30" s="1163"/>
      <c r="L30" s="1164"/>
      <c r="M30" s="1164"/>
      <c r="N30" s="1176"/>
      <c r="O30" s="1176"/>
      <c r="P30" s="1176"/>
      <c r="Q30" s="1177"/>
      <c r="R30" s="1177"/>
      <c r="S30" s="1177"/>
      <c r="T30" s="1177"/>
      <c r="U30" s="1176"/>
      <c r="V30" s="1176"/>
      <c r="W30" s="1176"/>
      <c r="X30" s="1177"/>
      <c r="Y30" s="1177"/>
      <c r="Z30" s="1177"/>
      <c r="AA30" s="1177"/>
      <c r="AB30" s="1178"/>
      <c r="AC30" s="1149">
        <v>1</v>
      </c>
      <c r="AD30" s="1150"/>
      <c r="AE30" s="1150"/>
      <c r="AF30" s="1150"/>
      <c r="AG30" s="1150"/>
      <c r="AH30" s="1151"/>
    </row>
    <row r="31" spans="1:37" x14ac:dyDescent="0.2">
      <c r="C31" s="1152" t="s">
        <v>412</v>
      </c>
      <c r="D31" s="1152"/>
      <c r="E31" s="1152"/>
      <c r="F31" s="1152"/>
      <c r="G31" s="1152"/>
      <c r="H31" s="1152"/>
      <c r="I31" s="1152"/>
      <c r="J31" s="1152"/>
      <c r="K31" s="1163"/>
      <c r="L31" s="1164"/>
      <c r="M31" s="1164"/>
      <c r="N31" s="1156">
        <v>1.03</v>
      </c>
      <c r="O31" s="1156"/>
      <c r="P31" s="1156"/>
      <c r="Q31" s="1156">
        <f t="shared" ref="Q31:Q44" si="0">K31*N31</f>
        <v>0</v>
      </c>
      <c r="R31" s="1156"/>
      <c r="S31" s="1156"/>
      <c r="T31" s="1156"/>
      <c r="U31" s="1157">
        <v>3</v>
      </c>
      <c r="V31" s="1157"/>
      <c r="W31" s="1157"/>
      <c r="X31" s="1156">
        <f t="shared" ref="X31:X44" si="1">Q31-U31</f>
        <v>-3</v>
      </c>
      <c r="Y31" s="1158"/>
      <c r="Z31" s="1158"/>
      <c r="AA31" s="1158"/>
      <c r="AB31" s="1159"/>
      <c r="AC31" s="1149" t="e">
        <f t="shared" ref="AC31:AC44" si="2">ROUND(X31/K31,3)</f>
        <v>#DIV/0!</v>
      </c>
      <c r="AD31" s="1150"/>
      <c r="AE31" s="1150"/>
      <c r="AF31" s="1150"/>
      <c r="AG31" s="1150"/>
      <c r="AH31" s="1151"/>
    </row>
    <row r="32" spans="1:37" x14ac:dyDescent="0.2">
      <c r="C32" s="1152" t="s">
        <v>411</v>
      </c>
      <c r="D32" s="1152"/>
      <c r="E32" s="1152"/>
      <c r="F32" s="1152"/>
      <c r="G32" s="1152"/>
      <c r="H32" s="1152"/>
      <c r="I32" s="1152"/>
      <c r="J32" s="1152"/>
      <c r="K32" s="1163"/>
      <c r="L32" s="1164"/>
      <c r="M32" s="1164"/>
      <c r="N32" s="1156">
        <v>1.1000000000000001</v>
      </c>
      <c r="O32" s="1156"/>
      <c r="P32" s="1156"/>
      <c r="Q32" s="1156">
        <f t="shared" si="0"/>
        <v>0</v>
      </c>
      <c r="R32" s="1156"/>
      <c r="S32" s="1156"/>
      <c r="T32" s="1156"/>
      <c r="U32" s="1157">
        <v>17</v>
      </c>
      <c r="V32" s="1157"/>
      <c r="W32" s="1157"/>
      <c r="X32" s="1156">
        <f t="shared" si="1"/>
        <v>-17</v>
      </c>
      <c r="Y32" s="1158"/>
      <c r="Z32" s="1158"/>
      <c r="AA32" s="1158"/>
      <c r="AB32" s="1159"/>
      <c r="AC32" s="1149" t="e">
        <f t="shared" si="2"/>
        <v>#DIV/0!</v>
      </c>
      <c r="AD32" s="1150"/>
      <c r="AE32" s="1150"/>
      <c r="AF32" s="1150"/>
      <c r="AG32" s="1150"/>
      <c r="AH32" s="1151"/>
    </row>
    <row r="33" spans="1:43" x14ac:dyDescent="0.2">
      <c r="C33" s="1152" t="s">
        <v>410</v>
      </c>
      <c r="D33" s="1152"/>
      <c r="E33" s="1152"/>
      <c r="F33" s="1152"/>
      <c r="G33" s="1152"/>
      <c r="H33" s="1152"/>
      <c r="I33" s="1152"/>
      <c r="J33" s="1152"/>
      <c r="K33" s="1163"/>
      <c r="L33" s="1164"/>
      <c r="M33" s="1164"/>
      <c r="N33" s="1156">
        <v>1.1499999999999999</v>
      </c>
      <c r="O33" s="1156"/>
      <c r="P33" s="1156"/>
      <c r="Q33" s="1156">
        <f t="shared" si="0"/>
        <v>0</v>
      </c>
      <c r="R33" s="1156"/>
      <c r="S33" s="1156"/>
      <c r="T33" s="1156"/>
      <c r="U33" s="1157">
        <v>32</v>
      </c>
      <c r="V33" s="1157"/>
      <c r="W33" s="1157"/>
      <c r="X33" s="1156">
        <f t="shared" si="1"/>
        <v>-32</v>
      </c>
      <c r="Y33" s="1158"/>
      <c r="Z33" s="1158"/>
      <c r="AA33" s="1158"/>
      <c r="AB33" s="1159"/>
      <c r="AC33" s="1149" t="e">
        <f t="shared" si="2"/>
        <v>#DIV/0!</v>
      </c>
      <c r="AD33" s="1150"/>
      <c r="AE33" s="1150"/>
      <c r="AF33" s="1150"/>
      <c r="AG33" s="1150"/>
      <c r="AH33" s="1151"/>
    </row>
    <row r="34" spans="1:43" x14ac:dyDescent="0.2">
      <c r="C34" s="1152" t="s">
        <v>409</v>
      </c>
      <c r="D34" s="1152"/>
      <c r="E34" s="1152"/>
      <c r="F34" s="1152"/>
      <c r="G34" s="1152"/>
      <c r="H34" s="1152"/>
      <c r="I34" s="1152"/>
      <c r="J34" s="1152"/>
      <c r="K34" s="1163"/>
      <c r="L34" s="1164"/>
      <c r="M34" s="1164"/>
      <c r="N34" s="1156">
        <v>1.2</v>
      </c>
      <c r="O34" s="1156"/>
      <c r="P34" s="1156"/>
      <c r="Q34" s="1156">
        <f t="shared" si="0"/>
        <v>0</v>
      </c>
      <c r="R34" s="1156"/>
      <c r="S34" s="1156"/>
      <c r="T34" s="1156"/>
      <c r="U34" s="1157">
        <v>52</v>
      </c>
      <c r="V34" s="1157"/>
      <c r="W34" s="1157"/>
      <c r="X34" s="1156">
        <f t="shared" si="1"/>
        <v>-52</v>
      </c>
      <c r="Y34" s="1158"/>
      <c r="Z34" s="1158"/>
      <c r="AA34" s="1158"/>
      <c r="AB34" s="1159"/>
      <c r="AC34" s="1149" t="e">
        <f t="shared" si="2"/>
        <v>#DIV/0!</v>
      </c>
      <c r="AD34" s="1150"/>
      <c r="AE34" s="1150"/>
      <c r="AF34" s="1150"/>
      <c r="AG34" s="1150"/>
      <c r="AH34" s="1151"/>
    </row>
    <row r="35" spans="1:43" x14ac:dyDescent="0.2">
      <c r="C35" s="1152" t="s">
        <v>408</v>
      </c>
      <c r="D35" s="1152"/>
      <c r="E35" s="1152"/>
      <c r="F35" s="1152"/>
      <c r="G35" s="1152"/>
      <c r="H35" s="1152"/>
      <c r="I35" s="1152"/>
      <c r="J35" s="1152"/>
      <c r="K35" s="1163"/>
      <c r="L35" s="1164"/>
      <c r="M35" s="1164"/>
      <c r="N35" s="1156">
        <v>1.29</v>
      </c>
      <c r="O35" s="1156"/>
      <c r="P35" s="1156"/>
      <c r="Q35" s="1156">
        <f t="shared" si="0"/>
        <v>0</v>
      </c>
      <c r="R35" s="1156"/>
      <c r="S35" s="1156"/>
      <c r="T35" s="1156"/>
      <c r="U35" s="1157">
        <v>97</v>
      </c>
      <c r="V35" s="1157"/>
      <c r="W35" s="1157"/>
      <c r="X35" s="1156">
        <f t="shared" si="1"/>
        <v>-97</v>
      </c>
      <c r="Y35" s="1158"/>
      <c r="Z35" s="1158"/>
      <c r="AA35" s="1158"/>
      <c r="AB35" s="1159"/>
      <c r="AC35" s="1149" t="e">
        <f t="shared" si="2"/>
        <v>#DIV/0!</v>
      </c>
      <c r="AD35" s="1150"/>
      <c r="AE35" s="1150"/>
      <c r="AF35" s="1150"/>
      <c r="AG35" s="1150"/>
      <c r="AH35" s="1151"/>
    </row>
    <row r="36" spans="1:43" x14ac:dyDescent="0.2">
      <c r="C36" s="1152" t="s">
        <v>407</v>
      </c>
      <c r="D36" s="1152"/>
      <c r="E36" s="1152"/>
      <c r="F36" s="1152"/>
      <c r="G36" s="1152"/>
      <c r="H36" s="1152"/>
      <c r="I36" s="1152"/>
      <c r="J36" s="1152"/>
      <c r="K36" s="1163"/>
      <c r="L36" s="1164"/>
      <c r="M36" s="1164"/>
      <c r="N36" s="1156">
        <v>1.41</v>
      </c>
      <c r="O36" s="1156"/>
      <c r="P36" s="1156"/>
      <c r="Q36" s="1156">
        <f t="shared" si="0"/>
        <v>0</v>
      </c>
      <c r="R36" s="1156"/>
      <c r="S36" s="1156"/>
      <c r="T36" s="1156"/>
      <c r="U36" s="1157">
        <v>181</v>
      </c>
      <c r="V36" s="1157"/>
      <c r="W36" s="1157"/>
      <c r="X36" s="1156">
        <f t="shared" si="1"/>
        <v>-181</v>
      </c>
      <c r="Y36" s="1158"/>
      <c r="Z36" s="1158"/>
      <c r="AA36" s="1158"/>
      <c r="AB36" s="1159"/>
      <c r="AC36" s="1149" t="e">
        <f t="shared" si="2"/>
        <v>#DIV/0!</v>
      </c>
      <c r="AD36" s="1150"/>
      <c r="AE36" s="1150"/>
      <c r="AF36" s="1150"/>
      <c r="AG36" s="1150"/>
      <c r="AH36" s="1151"/>
    </row>
    <row r="37" spans="1:43" x14ac:dyDescent="0.2">
      <c r="C37" s="1152" t="s">
        <v>406</v>
      </c>
      <c r="D37" s="1152"/>
      <c r="E37" s="1152"/>
      <c r="F37" s="1152"/>
      <c r="G37" s="1152"/>
      <c r="H37" s="1152"/>
      <c r="I37" s="1152"/>
      <c r="J37" s="1152"/>
      <c r="K37" s="1163"/>
      <c r="L37" s="1164"/>
      <c r="M37" s="1164"/>
      <c r="N37" s="1156">
        <v>1.58</v>
      </c>
      <c r="O37" s="1156"/>
      <c r="P37" s="1156"/>
      <c r="Q37" s="1156">
        <f t="shared" si="0"/>
        <v>0</v>
      </c>
      <c r="R37" s="1156"/>
      <c r="S37" s="1156"/>
      <c r="T37" s="1156"/>
      <c r="U37" s="1157">
        <v>351</v>
      </c>
      <c r="V37" s="1157"/>
      <c r="W37" s="1157"/>
      <c r="X37" s="1156">
        <f t="shared" si="1"/>
        <v>-351</v>
      </c>
      <c r="Y37" s="1158"/>
      <c r="Z37" s="1158"/>
      <c r="AA37" s="1158"/>
      <c r="AB37" s="1159"/>
      <c r="AC37" s="1149" t="e">
        <f t="shared" si="2"/>
        <v>#DIV/0!</v>
      </c>
      <c r="AD37" s="1150"/>
      <c r="AE37" s="1150"/>
      <c r="AF37" s="1150"/>
      <c r="AG37" s="1150"/>
      <c r="AH37" s="1151"/>
    </row>
    <row r="38" spans="1:43" x14ac:dyDescent="0.2">
      <c r="C38" s="1152" t="s">
        <v>405</v>
      </c>
      <c r="D38" s="1152"/>
      <c r="E38" s="1152"/>
      <c r="F38" s="1152"/>
      <c r="G38" s="1152"/>
      <c r="H38" s="1152"/>
      <c r="I38" s="1152"/>
      <c r="J38" s="1152"/>
      <c r="K38" s="1163"/>
      <c r="L38" s="1164"/>
      <c r="M38" s="1164"/>
      <c r="N38" s="1156">
        <v>1.76</v>
      </c>
      <c r="O38" s="1156"/>
      <c r="P38" s="1156"/>
      <c r="Q38" s="1156">
        <f t="shared" si="0"/>
        <v>0</v>
      </c>
      <c r="R38" s="1156"/>
      <c r="S38" s="1156"/>
      <c r="T38" s="1156"/>
      <c r="U38" s="1157">
        <v>621</v>
      </c>
      <c r="V38" s="1157"/>
      <c r="W38" s="1157"/>
      <c r="X38" s="1156">
        <f t="shared" si="1"/>
        <v>-621</v>
      </c>
      <c r="Y38" s="1158"/>
      <c r="Z38" s="1158"/>
      <c r="AA38" s="1158"/>
      <c r="AB38" s="1159"/>
      <c r="AC38" s="1149" t="e">
        <f t="shared" si="2"/>
        <v>#DIV/0!</v>
      </c>
      <c r="AD38" s="1150"/>
      <c r="AE38" s="1150"/>
      <c r="AF38" s="1150"/>
      <c r="AG38" s="1150"/>
      <c r="AH38" s="1151"/>
    </row>
    <row r="39" spans="1:43" x14ac:dyDescent="0.2">
      <c r="C39" s="1152" t="s">
        <v>404</v>
      </c>
      <c r="D39" s="1152"/>
      <c r="E39" s="1152"/>
      <c r="F39" s="1152"/>
      <c r="G39" s="1152"/>
      <c r="H39" s="1152"/>
      <c r="I39" s="1152"/>
      <c r="J39" s="1152"/>
      <c r="K39" s="1163"/>
      <c r="L39" s="1164"/>
      <c r="M39" s="1164"/>
      <c r="N39" s="1156">
        <v>1.9</v>
      </c>
      <c r="O39" s="1156"/>
      <c r="P39" s="1156"/>
      <c r="Q39" s="1156">
        <f t="shared" si="0"/>
        <v>0</v>
      </c>
      <c r="R39" s="1156"/>
      <c r="S39" s="1156"/>
      <c r="T39" s="1156"/>
      <c r="U39" s="1157">
        <v>901</v>
      </c>
      <c r="V39" s="1157"/>
      <c r="W39" s="1157"/>
      <c r="X39" s="1156">
        <f t="shared" si="1"/>
        <v>-901</v>
      </c>
      <c r="Y39" s="1158"/>
      <c r="Z39" s="1158"/>
      <c r="AA39" s="1158"/>
      <c r="AB39" s="1159"/>
      <c r="AC39" s="1149" t="e">
        <f t="shared" si="2"/>
        <v>#DIV/0!</v>
      </c>
      <c r="AD39" s="1150"/>
      <c r="AE39" s="1150"/>
      <c r="AF39" s="1150"/>
      <c r="AG39" s="1150"/>
      <c r="AH39" s="1151"/>
    </row>
    <row r="40" spans="1:43" x14ac:dyDescent="0.2">
      <c r="C40" s="1152" t="s">
        <v>403</v>
      </c>
      <c r="D40" s="1152"/>
      <c r="E40" s="1152"/>
      <c r="F40" s="1152"/>
      <c r="G40" s="1152"/>
      <c r="H40" s="1152"/>
      <c r="I40" s="1152"/>
      <c r="J40" s="1152"/>
      <c r="K40" s="1163"/>
      <c r="L40" s="1164"/>
      <c r="M40" s="1164"/>
      <c r="N40" s="1156">
        <v>1.98</v>
      </c>
      <c r="O40" s="1156"/>
      <c r="P40" s="1156"/>
      <c r="Q40" s="1156">
        <f t="shared" si="0"/>
        <v>0</v>
      </c>
      <c r="R40" s="1156"/>
      <c r="S40" s="1156"/>
      <c r="T40" s="1156"/>
      <c r="U40" s="1165">
        <v>1101</v>
      </c>
      <c r="V40" s="1165"/>
      <c r="W40" s="1165"/>
      <c r="X40" s="1156">
        <f t="shared" si="1"/>
        <v>-1101</v>
      </c>
      <c r="Y40" s="1158"/>
      <c r="Z40" s="1158"/>
      <c r="AA40" s="1158"/>
      <c r="AB40" s="1159"/>
      <c r="AC40" s="1149" t="e">
        <f t="shared" si="2"/>
        <v>#DIV/0!</v>
      </c>
      <c r="AD40" s="1150"/>
      <c r="AE40" s="1150"/>
      <c r="AF40" s="1150"/>
      <c r="AG40" s="1150"/>
      <c r="AH40" s="1151"/>
    </row>
    <row r="41" spans="1:43" x14ac:dyDescent="0.2">
      <c r="C41" s="1152" t="s">
        <v>402</v>
      </c>
      <c r="D41" s="1152"/>
      <c r="E41" s="1152"/>
      <c r="F41" s="1152"/>
      <c r="G41" s="1152"/>
      <c r="H41" s="1152"/>
      <c r="I41" s="1152"/>
      <c r="J41" s="1152"/>
      <c r="K41" s="1163"/>
      <c r="L41" s="1164"/>
      <c r="M41" s="1164"/>
      <c r="N41" s="1156">
        <v>2.04</v>
      </c>
      <c r="O41" s="1156"/>
      <c r="P41" s="1156"/>
      <c r="Q41" s="1156">
        <f t="shared" si="0"/>
        <v>0</v>
      </c>
      <c r="R41" s="1156"/>
      <c r="S41" s="1156"/>
      <c r="T41" s="1156"/>
      <c r="U41" s="1165">
        <v>1281</v>
      </c>
      <c r="V41" s="1165"/>
      <c r="W41" s="1165"/>
      <c r="X41" s="1156">
        <f t="shared" si="1"/>
        <v>-1281</v>
      </c>
      <c r="Y41" s="1158"/>
      <c r="Z41" s="1158"/>
      <c r="AA41" s="1158"/>
      <c r="AB41" s="1159"/>
      <c r="AC41" s="1149" t="e">
        <f t="shared" si="2"/>
        <v>#DIV/0!</v>
      </c>
      <c r="AD41" s="1150"/>
      <c r="AE41" s="1150"/>
      <c r="AF41" s="1150"/>
      <c r="AG41" s="1150"/>
      <c r="AH41" s="1151"/>
    </row>
    <row r="42" spans="1:43" x14ac:dyDescent="0.2">
      <c r="C42" s="1152" t="s">
        <v>401</v>
      </c>
      <c r="D42" s="1152"/>
      <c r="E42" s="1152"/>
      <c r="F42" s="1152"/>
      <c r="G42" s="1152"/>
      <c r="H42" s="1152"/>
      <c r="I42" s="1152"/>
      <c r="J42" s="1152"/>
      <c r="K42" s="1163"/>
      <c r="L42" s="1164"/>
      <c r="M42" s="1164"/>
      <c r="N42" s="1156">
        <v>2.08</v>
      </c>
      <c r="O42" s="1156"/>
      <c r="P42" s="1156"/>
      <c r="Q42" s="1156">
        <f t="shared" si="0"/>
        <v>0</v>
      </c>
      <c r="R42" s="1156"/>
      <c r="S42" s="1156"/>
      <c r="T42" s="1156"/>
      <c r="U42" s="1165">
        <v>1421</v>
      </c>
      <c r="V42" s="1165"/>
      <c r="W42" s="1165"/>
      <c r="X42" s="1156">
        <f t="shared" si="1"/>
        <v>-1421</v>
      </c>
      <c r="Y42" s="1158"/>
      <c r="Z42" s="1158"/>
      <c r="AA42" s="1158"/>
      <c r="AB42" s="1159"/>
      <c r="AC42" s="1149" t="e">
        <f t="shared" si="2"/>
        <v>#DIV/0!</v>
      </c>
      <c r="AD42" s="1150"/>
      <c r="AE42" s="1150"/>
      <c r="AF42" s="1150"/>
      <c r="AG42" s="1150"/>
      <c r="AH42" s="1151"/>
    </row>
    <row r="43" spans="1:43" x14ac:dyDescent="0.2">
      <c r="C43" s="1152" t="s">
        <v>400</v>
      </c>
      <c r="D43" s="1152"/>
      <c r="E43" s="1152"/>
      <c r="F43" s="1152"/>
      <c r="G43" s="1152"/>
      <c r="H43" s="1152"/>
      <c r="I43" s="1152"/>
      <c r="J43" s="1152"/>
      <c r="K43" s="1163"/>
      <c r="L43" s="1164"/>
      <c r="M43" s="1164"/>
      <c r="N43" s="1156">
        <v>2.1</v>
      </c>
      <c r="O43" s="1156"/>
      <c r="P43" s="1156"/>
      <c r="Q43" s="1156">
        <f t="shared" si="0"/>
        <v>0</v>
      </c>
      <c r="R43" s="1156"/>
      <c r="S43" s="1156"/>
      <c r="T43" s="1156"/>
      <c r="U43" s="1165">
        <v>1501</v>
      </c>
      <c r="V43" s="1165"/>
      <c r="W43" s="1165"/>
      <c r="X43" s="1156">
        <f t="shared" si="1"/>
        <v>-1501</v>
      </c>
      <c r="Y43" s="1158"/>
      <c r="Z43" s="1158"/>
      <c r="AA43" s="1158"/>
      <c r="AB43" s="1159"/>
      <c r="AC43" s="1149" t="e">
        <f t="shared" si="2"/>
        <v>#DIV/0!</v>
      </c>
      <c r="AD43" s="1150"/>
      <c r="AE43" s="1150"/>
      <c r="AF43" s="1150"/>
      <c r="AG43" s="1150"/>
      <c r="AH43" s="1151"/>
    </row>
    <row r="44" spans="1:43" ht="13.5" thickBot="1" x14ac:dyDescent="0.25">
      <c r="C44" s="1152" t="s">
        <v>399</v>
      </c>
      <c r="D44" s="1152"/>
      <c r="E44" s="1152"/>
      <c r="F44" s="1152"/>
      <c r="G44" s="1152"/>
      <c r="H44" s="1152"/>
      <c r="I44" s="1152"/>
      <c r="J44" s="1152"/>
      <c r="K44" s="1153"/>
      <c r="L44" s="1154"/>
      <c r="M44" s="1155"/>
      <c r="N44" s="1156">
        <v>1.8</v>
      </c>
      <c r="O44" s="1156"/>
      <c r="P44" s="1156"/>
      <c r="Q44" s="1156">
        <f t="shared" si="0"/>
        <v>0</v>
      </c>
      <c r="R44" s="1156"/>
      <c r="S44" s="1156"/>
      <c r="T44" s="1156"/>
      <c r="U44" s="1157">
        <v>0</v>
      </c>
      <c r="V44" s="1157"/>
      <c r="W44" s="1157"/>
      <c r="X44" s="1156">
        <f t="shared" si="1"/>
        <v>0</v>
      </c>
      <c r="Y44" s="1158"/>
      <c r="Z44" s="1158"/>
      <c r="AA44" s="1158"/>
      <c r="AB44" s="1159"/>
      <c r="AC44" s="1160" t="e">
        <f t="shared" si="2"/>
        <v>#DIV/0!</v>
      </c>
      <c r="AD44" s="1161"/>
      <c r="AE44" s="1161"/>
      <c r="AF44" s="1161"/>
      <c r="AG44" s="1161"/>
      <c r="AH44" s="1162"/>
    </row>
    <row r="45" spans="1:43" x14ac:dyDescent="0.2">
      <c r="D45" s="306"/>
      <c r="X45" s="306" t="s">
        <v>398</v>
      </c>
    </row>
    <row r="46" spans="1:43" x14ac:dyDescent="0.2">
      <c r="D46" s="306"/>
    </row>
    <row r="47" spans="1:43" x14ac:dyDescent="0.2">
      <c r="A47" s="306" t="s">
        <v>397</v>
      </c>
      <c r="D47" s="306"/>
      <c r="AG47" s="310"/>
      <c r="AH47" s="310"/>
      <c r="AI47" s="310"/>
      <c r="AJ47" s="310"/>
      <c r="AK47" s="310"/>
      <c r="AO47" s="324">
        <v>0</v>
      </c>
      <c r="AP47" s="325" t="s">
        <v>743</v>
      </c>
      <c r="AQ47" s="326" t="s">
        <v>743</v>
      </c>
    </row>
    <row r="48" spans="1:43" ht="13.5" thickBot="1" x14ac:dyDescent="0.25">
      <c r="D48" s="306" t="s">
        <v>332</v>
      </c>
      <c r="I48" s="306" t="s">
        <v>331</v>
      </c>
      <c r="M48" s="306" t="s">
        <v>330</v>
      </c>
      <c r="AG48" s="310"/>
      <c r="AH48" s="310"/>
      <c r="AI48" s="310"/>
      <c r="AJ48" s="310"/>
      <c r="AK48" s="310"/>
      <c r="AO48" s="324">
        <v>101</v>
      </c>
      <c r="AP48" s="327">
        <v>1.03</v>
      </c>
      <c r="AQ48" s="328">
        <v>3</v>
      </c>
    </row>
    <row r="49" spans="3:43" x14ac:dyDescent="0.2">
      <c r="C49" s="329"/>
      <c r="D49" s="1047" t="e">
        <f>W21</f>
        <v>#DIV/0!</v>
      </c>
      <c r="E49" s="1048"/>
      <c r="F49" s="1048"/>
      <c r="G49" s="1048"/>
      <c r="H49" s="499" t="s">
        <v>733</v>
      </c>
      <c r="I49" s="1049" t="e">
        <f>VLOOKUP(D49,AO47:AQ61,2)</f>
        <v>#DIV/0!</v>
      </c>
      <c r="J49" s="1049"/>
      <c r="K49" s="1049"/>
      <c r="L49" s="329" t="s">
        <v>743</v>
      </c>
      <c r="M49" s="1048" t="e">
        <f>VLOOKUP(D49,AO47:AQ61,3)</f>
        <v>#DIV/0!</v>
      </c>
      <c r="N49" s="1048"/>
      <c r="O49" s="1048"/>
      <c r="P49" s="329"/>
      <c r="Q49" s="1050" t="s">
        <v>727</v>
      </c>
      <c r="R49" s="1051" t="e">
        <f>IF(D49&lt;101,1,ROUND((D49*I49-M49)/H50,3))</f>
        <v>#DIV/0!</v>
      </c>
      <c r="S49" s="1052"/>
      <c r="T49" s="1052"/>
      <c r="U49" s="1052"/>
      <c r="V49" s="1053"/>
      <c r="W49" s="1054" t="s">
        <v>753</v>
      </c>
      <c r="X49" s="1054"/>
      <c r="Y49" s="1054"/>
      <c r="Z49" s="1054"/>
      <c r="AA49" s="1054"/>
      <c r="AB49" s="1054"/>
      <c r="AG49" s="310"/>
      <c r="AH49" s="310"/>
      <c r="AI49" s="310"/>
      <c r="AJ49" s="310"/>
      <c r="AK49" s="310"/>
      <c r="AO49" s="324">
        <v>201</v>
      </c>
      <c r="AP49" s="330">
        <v>1.1000000000000001</v>
      </c>
      <c r="AQ49" s="331">
        <v>17</v>
      </c>
    </row>
    <row r="50" spans="3:43" ht="13.5" thickBot="1" x14ac:dyDescent="0.25">
      <c r="D50" s="306"/>
      <c r="H50" s="1055" t="e">
        <f>D49</f>
        <v>#DIV/0!</v>
      </c>
      <c r="I50" s="1056"/>
      <c r="J50" s="1056"/>
      <c r="K50" s="1056"/>
      <c r="Q50" s="1050"/>
      <c r="R50" s="1146"/>
      <c r="S50" s="1147"/>
      <c r="T50" s="1147"/>
      <c r="U50" s="1147"/>
      <c r="V50" s="1148"/>
      <c r="W50" s="1054"/>
      <c r="X50" s="1054"/>
      <c r="Y50" s="1054"/>
      <c r="Z50" s="1054"/>
      <c r="AA50" s="1054"/>
      <c r="AB50" s="1054"/>
      <c r="AG50" s="310"/>
      <c r="AH50" s="310"/>
      <c r="AI50" s="310"/>
      <c r="AJ50" s="310"/>
      <c r="AK50" s="310"/>
      <c r="AO50" s="324">
        <v>301</v>
      </c>
      <c r="AP50" s="330">
        <v>1.1499999999999999</v>
      </c>
      <c r="AQ50" s="331">
        <v>32</v>
      </c>
    </row>
    <row r="51" spans="3:43" x14ac:dyDescent="0.2">
      <c r="D51" s="306"/>
      <c r="H51" s="306" t="s">
        <v>332</v>
      </c>
      <c r="R51" s="306" t="s">
        <v>73</v>
      </c>
      <c r="AG51" s="310"/>
      <c r="AH51" s="310"/>
      <c r="AI51" s="310"/>
      <c r="AJ51" s="310"/>
      <c r="AK51" s="310"/>
      <c r="AO51" s="324">
        <v>401</v>
      </c>
      <c r="AP51" s="330">
        <v>1.2</v>
      </c>
      <c r="AQ51" s="331">
        <v>52</v>
      </c>
    </row>
    <row r="52" spans="3:43" x14ac:dyDescent="0.2">
      <c r="AG52" s="310"/>
      <c r="AH52" s="310"/>
      <c r="AI52" s="310"/>
      <c r="AJ52" s="310"/>
      <c r="AK52" s="310"/>
      <c r="AO52" s="324">
        <v>501</v>
      </c>
      <c r="AP52" s="330">
        <v>1.29</v>
      </c>
      <c r="AQ52" s="331">
        <v>97</v>
      </c>
    </row>
    <row r="53" spans="3:43" x14ac:dyDescent="0.2">
      <c r="AO53" s="324">
        <v>701</v>
      </c>
      <c r="AP53" s="330">
        <v>1.41</v>
      </c>
      <c r="AQ53" s="331">
        <v>181</v>
      </c>
    </row>
    <row r="54" spans="3:43" x14ac:dyDescent="0.2">
      <c r="AO54" s="324">
        <v>1001</v>
      </c>
      <c r="AP54" s="330">
        <v>1.58</v>
      </c>
      <c r="AQ54" s="331">
        <v>351</v>
      </c>
    </row>
    <row r="55" spans="3:43" x14ac:dyDescent="0.2">
      <c r="AO55" s="324">
        <v>1501</v>
      </c>
      <c r="AP55" s="330">
        <v>1.76</v>
      </c>
      <c r="AQ55" s="331">
        <v>621</v>
      </c>
    </row>
    <row r="56" spans="3:43" x14ac:dyDescent="0.2">
      <c r="AO56" s="324">
        <v>2001</v>
      </c>
      <c r="AP56" s="330">
        <v>1.9</v>
      </c>
      <c r="AQ56" s="331">
        <v>901</v>
      </c>
    </row>
    <row r="57" spans="3:43" x14ac:dyDescent="0.2">
      <c r="AO57" s="324">
        <v>2501</v>
      </c>
      <c r="AP57" s="330">
        <v>1.98</v>
      </c>
      <c r="AQ57" s="331">
        <v>1101</v>
      </c>
    </row>
    <row r="58" spans="3:43" x14ac:dyDescent="0.2">
      <c r="AO58" s="324">
        <v>3001</v>
      </c>
      <c r="AP58" s="330">
        <v>2.04</v>
      </c>
      <c r="AQ58" s="331">
        <v>1281</v>
      </c>
    </row>
    <row r="59" spans="3:43" x14ac:dyDescent="0.2">
      <c r="AO59" s="324">
        <v>3501</v>
      </c>
      <c r="AP59" s="330">
        <v>2.08</v>
      </c>
      <c r="AQ59" s="331">
        <v>1421</v>
      </c>
    </row>
    <row r="60" spans="3:43" x14ac:dyDescent="0.2">
      <c r="AO60" s="324">
        <v>4001</v>
      </c>
      <c r="AP60" s="330">
        <v>2.1</v>
      </c>
      <c r="AQ60" s="331">
        <v>1501</v>
      </c>
    </row>
    <row r="61" spans="3:43" x14ac:dyDescent="0.2">
      <c r="AO61" s="324">
        <v>5001</v>
      </c>
      <c r="AP61" s="330">
        <v>1.8</v>
      </c>
      <c r="AQ61" s="331">
        <v>0</v>
      </c>
    </row>
    <row r="65" spans="4:49" x14ac:dyDescent="0.2">
      <c r="D65" s="306"/>
    </row>
    <row r="66" spans="4:49" x14ac:dyDescent="0.2">
      <c r="D66" s="306"/>
    </row>
    <row r="67" spans="4:49" ht="14" x14ac:dyDescent="0.2">
      <c r="D67" s="306"/>
      <c r="AO67" s="151"/>
      <c r="AP67" s="50"/>
      <c r="AQ67" s="304"/>
      <c r="AR67" s="50"/>
      <c r="AS67" s="50"/>
      <c r="AT67" s="50"/>
      <c r="AU67" s="152"/>
      <c r="AV67" s="50"/>
      <c r="AW67" s="50"/>
    </row>
    <row r="68" spans="4:49" ht="14" x14ac:dyDescent="0.2">
      <c r="D68" s="306"/>
      <c r="AO68" s="151"/>
      <c r="AP68" s="153"/>
      <c r="AQ68" s="154"/>
      <c r="AR68" s="154"/>
      <c r="AS68" s="154"/>
      <c r="AT68" s="1144"/>
      <c r="AU68" s="1145"/>
      <c r="AV68" s="1144"/>
      <c r="AW68" s="50"/>
    </row>
    <row r="69" spans="4:49" ht="14" x14ac:dyDescent="0.2">
      <c r="AO69" s="151"/>
      <c r="AP69" s="50"/>
      <c r="AQ69" s="153"/>
      <c r="AR69" s="50"/>
      <c r="AS69" s="50"/>
      <c r="AT69" s="1144"/>
      <c r="AU69" s="1145"/>
      <c r="AV69" s="1144"/>
      <c r="AW69" s="50"/>
    </row>
    <row r="70" spans="4:49" ht="14" x14ac:dyDescent="0.2">
      <c r="AO70" s="151"/>
      <c r="AP70" s="50"/>
      <c r="AQ70" s="50"/>
      <c r="AR70" s="50"/>
      <c r="AS70" s="50"/>
      <c r="AT70" s="50"/>
      <c r="AU70" s="152"/>
      <c r="AV70" s="50"/>
      <c r="AW70" s="50"/>
    </row>
  </sheetData>
  <customSheetViews>
    <customSheetView guid="{C4E6220D-41C8-40B2-AF0A-6EEC54FEFC3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
      <headerFooter alignWithMargins="0"/>
    </customSheetView>
    <customSheetView guid="{67812C5A-1D79-4D20-9561-724B7A7406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2"/>
      <headerFooter alignWithMargins="0"/>
    </customSheetView>
    <customSheetView guid="{C437A408-6157-48A1-8109-95F4DC2109C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3"/>
      <headerFooter alignWithMargins="0"/>
    </customSheetView>
    <customSheetView guid="{A9FD053A-4046-4DCB-BFF9-69FBE35E214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4"/>
      <headerFooter alignWithMargins="0"/>
    </customSheetView>
    <customSheetView guid="{8D42FC69-A302-4509-9149-10B34FBDD5F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5"/>
      <headerFooter alignWithMargins="0"/>
    </customSheetView>
    <customSheetView guid="{ABA71FD7-2F20-4D89-9682-086673B2D42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6"/>
      <headerFooter alignWithMargins="0"/>
    </customSheetView>
    <customSheetView guid="{28B27DAA-D495-4FE0-A4B0-318BBC5296C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7"/>
      <headerFooter alignWithMargins="0"/>
    </customSheetView>
    <customSheetView guid="{E39192D6-5293-4E96-A0BA-1064052293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8"/>
      <headerFooter alignWithMargins="0"/>
    </customSheetView>
    <customSheetView guid="{B0D27BBA-DB06-47F7-8459-5413A1184B9F}"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9"/>
      <headerFooter alignWithMargins="0"/>
    </customSheetView>
  </customSheetViews>
  <mergeCells count="188">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23:J23"/>
    <mergeCell ref="C28:J29"/>
    <mergeCell ref="K28:M28"/>
    <mergeCell ref="N28:P29"/>
    <mergeCell ref="Q28:T29"/>
    <mergeCell ref="U28:W29"/>
    <mergeCell ref="D21:I21"/>
    <mergeCell ref="K21:P21"/>
    <mergeCell ref="R21:V22"/>
    <mergeCell ref="W21:Z22"/>
    <mergeCell ref="X28:AB29"/>
    <mergeCell ref="AC28:AH29"/>
    <mergeCell ref="K29:M29"/>
    <mergeCell ref="C30:J30"/>
    <mergeCell ref="K30:M30"/>
    <mergeCell ref="N30:P30"/>
    <mergeCell ref="Q30:T30"/>
    <mergeCell ref="U30:W30"/>
    <mergeCell ref="X30:AB30"/>
    <mergeCell ref="AC30:AH30"/>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T68:AT69"/>
    <mergeCell ref="AU68:AU69"/>
    <mergeCell ref="AV68:AV69"/>
    <mergeCell ref="D49:G49"/>
    <mergeCell ref="I49:K49"/>
    <mergeCell ref="M49:O49"/>
    <mergeCell ref="Q49:Q50"/>
    <mergeCell ref="R49:V50"/>
    <mergeCell ref="W49:AB50"/>
    <mergeCell ref="H50:K50"/>
  </mergeCells>
  <phoneticPr fontId="2"/>
  <printOptions horizontalCentered="1"/>
  <pageMargins left="0.59055118110236227" right="0.31496062992125984" top="0.98425196850393704" bottom="0.78740157480314965" header="0.51181102362204722" footer="0.51181102362204722"/>
  <pageSetup paperSize="9" scale="89" orientation="portrait" r:id="rId10"/>
  <headerFooter alignWithMargins="0"/>
  <drawing r:id="rId1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9"/>
  <sheetViews>
    <sheetView showGridLines="0" view="pageBreakPreview" zoomScaleNormal="100" zoomScaleSheetLayoutView="100" workbookViewId="0">
      <selection activeCell="J15" sqref="J15"/>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41" customWidth="1"/>
    <col min="9" max="9" width="2.08984375" style="41" bestFit="1" customWidth="1"/>
    <col min="10" max="10" width="11.90625" style="42" customWidth="1"/>
    <col min="11" max="11" width="4.36328125" style="41" customWidth="1"/>
    <col min="12" max="16384" width="9" style="41"/>
  </cols>
  <sheetData>
    <row r="1" spans="1:11" ht="18.75" customHeight="1" x14ac:dyDescent="0.2">
      <c r="A1" s="815" t="s">
        <v>140</v>
      </c>
      <c r="B1" s="816"/>
      <c r="C1" s="1222" t="s">
        <v>450</v>
      </c>
      <c r="D1" s="1223"/>
      <c r="E1" s="1224"/>
      <c r="H1" s="301" t="s">
        <v>0</v>
      </c>
      <c r="I1" s="820">
        <f>総括表!H4</f>
        <v>0</v>
      </c>
      <c r="J1" s="1225"/>
      <c r="K1" s="820"/>
    </row>
    <row r="2" spans="1:11" ht="18.75" customHeight="1" x14ac:dyDescent="0.2">
      <c r="J2" s="49"/>
    </row>
    <row r="3" spans="1:11" ht="18.75" customHeight="1" x14ac:dyDescent="0.2">
      <c r="A3" s="6" t="s">
        <v>521</v>
      </c>
      <c r="B3" s="37" t="s">
        <v>449</v>
      </c>
    </row>
    <row r="4" spans="1:11" ht="11.25" customHeight="1" x14ac:dyDescent="0.2">
      <c r="A4" s="43"/>
    </row>
    <row r="5" spans="1:11" ht="18.75" customHeight="1" x14ac:dyDescent="0.2">
      <c r="A5" s="43"/>
      <c r="B5" s="804" t="s">
        <v>238</v>
      </c>
      <c r="C5" s="805"/>
      <c r="D5" s="804" t="s">
        <v>106</v>
      </c>
      <c r="E5" s="805"/>
      <c r="F5" s="275" t="s">
        <v>1410</v>
      </c>
      <c r="G5" s="263"/>
      <c r="H5" s="279" t="s">
        <v>152</v>
      </c>
      <c r="I5" s="263"/>
      <c r="J5" s="275" t="s">
        <v>3</v>
      </c>
      <c r="K5" s="261"/>
    </row>
    <row r="6" spans="1:11" ht="15" customHeight="1" x14ac:dyDescent="0.2">
      <c r="A6" s="43"/>
      <c r="B6" s="28"/>
      <c r="C6" s="27"/>
      <c r="D6" s="26"/>
      <c r="E6" s="25"/>
      <c r="F6" s="24" t="s">
        <v>448</v>
      </c>
      <c r="G6" s="22"/>
      <c r="H6" s="22"/>
      <c r="I6" s="22"/>
      <c r="J6" s="21" t="s">
        <v>103</v>
      </c>
      <c r="K6" s="261"/>
    </row>
    <row r="7" spans="1:11" s="1" customFormat="1" ht="15" customHeight="1" x14ac:dyDescent="0.2">
      <c r="B7" s="265">
        <v>1</v>
      </c>
      <c r="C7" s="266" t="s">
        <v>133</v>
      </c>
      <c r="D7" s="818"/>
      <c r="E7" s="819"/>
      <c r="F7" s="269"/>
      <c r="G7" s="262" t="s">
        <v>88</v>
      </c>
      <c r="H7" s="280">
        <v>0.8</v>
      </c>
      <c r="I7" s="262" t="s">
        <v>91</v>
      </c>
      <c r="J7" s="270">
        <f>ROUND(F7*H7,0)</f>
        <v>0</v>
      </c>
      <c r="K7" s="261" t="s">
        <v>101</v>
      </c>
    </row>
    <row r="8" spans="1:11" s="1" customFormat="1" ht="15" customHeight="1" x14ac:dyDescent="0.2">
      <c r="B8" s="265">
        <v>2</v>
      </c>
      <c r="C8" s="266" t="s">
        <v>132</v>
      </c>
      <c r="D8" s="818"/>
      <c r="E8" s="819"/>
      <c r="F8" s="269"/>
      <c r="G8" s="262" t="s">
        <v>88</v>
      </c>
      <c r="H8" s="280">
        <v>0.8</v>
      </c>
      <c r="I8" s="262" t="s">
        <v>1222</v>
      </c>
      <c r="J8" s="270">
        <f t="shared" ref="J8:J13" si="0">ROUND(F8*H8,0)</f>
        <v>0</v>
      </c>
      <c r="K8" s="261" t="s">
        <v>187</v>
      </c>
    </row>
    <row r="9" spans="1:11" s="1" customFormat="1" ht="15" customHeight="1" x14ac:dyDescent="0.2">
      <c r="B9" s="265">
        <v>3</v>
      </c>
      <c r="C9" s="266" t="s">
        <v>131</v>
      </c>
      <c r="D9" s="818"/>
      <c r="E9" s="819"/>
      <c r="F9" s="269"/>
      <c r="G9" s="262" t="s">
        <v>88</v>
      </c>
      <c r="H9" s="280">
        <v>0.8</v>
      </c>
      <c r="I9" s="262" t="s">
        <v>91</v>
      </c>
      <c r="J9" s="270">
        <f t="shared" si="0"/>
        <v>0</v>
      </c>
      <c r="K9" s="261" t="s">
        <v>186</v>
      </c>
    </row>
    <row r="10" spans="1:11" s="1" customFormat="1" ht="15" customHeight="1" x14ac:dyDescent="0.2">
      <c r="B10" s="265">
        <v>4</v>
      </c>
      <c r="C10" s="266" t="s">
        <v>130</v>
      </c>
      <c r="D10" s="818"/>
      <c r="E10" s="819"/>
      <c r="F10" s="269"/>
      <c r="G10" s="262" t="s">
        <v>88</v>
      </c>
      <c r="H10" s="280">
        <v>0.8</v>
      </c>
      <c r="I10" s="262" t="s">
        <v>91</v>
      </c>
      <c r="J10" s="270">
        <f t="shared" si="0"/>
        <v>0</v>
      </c>
      <c r="K10" s="261" t="s">
        <v>185</v>
      </c>
    </row>
    <row r="11" spans="1:11" s="1" customFormat="1" ht="15" customHeight="1" x14ac:dyDescent="0.2">
      <c r="B11" s="265">
        <v>5</v>
      </c>
      <c r="C11" s="266" t="s">
        <v>125</v>
      </c>
      <c r="D11" s="818"/>
      <c r="E11" s="819"/>
      <c r="F11" s="269"/>
      <c r="G11" s="262" t="s">
        <v>88</v>
      </c>
      <c r="H11" s="280">
        <v>0.8</v>
      </c>
      <c r="I11" s="262" t="s">
        <v>91</v>
      </c>
      <c r="J11" s="270">
        <f t="shared" si="0"/>
        <v>0</v>
      </c>
      <c r="K11" s="261" t="s">
        <v>184</v>
      </c>
    </row>
    <row r="12" spans="1:11" s="1" customFormat="1" ht="15" customHeight="1" x14ac:dyDescent="0.2">
      <c r="B12" s="265">
        <v>6</v>
      </c>
      <c r="C12" s="266" t="s">
        <v>124</v>
      </c>
      <c r="D12" s="818"/>
      <c r="E12" s="819"/>
      <c r="F12" s="269"/>
      <c r="G12" s="262" t="s">
        <v>88</v>
      </c>
      <c r="H12" s="280">
        <v>0.8</v>
      </c>
      <c r="I12" s="262" t="s">
        <v>91</v>
      </c>
      <c r="J12" s="270">
        <f t="shared" si="0"/>
        <v>0</v>
      </c>
      <c r="K12" s="261" t="s">
        <v>158</v>
      </c>
    </row>
    <row r="13" spans="1:11" s="1" customFormat="1" ht="15" customHeight="1" thickBot="1" x14ac:dyDescent="0.25">
      <c r="B13" s="272">
        <v>7</v>
      </c>
      <c r="C13" s="268" t="s">
        <v>123</v>
      </c>
      <c r="D13" s="818"/>
      <c r="E13" s="819"/>
      <c r="F13" s="269"/>
      <c r="G13" s="262" t="s">
        <v>88</v>
      </c>
      <c r="H13" s="280">
        <v>0.8</v>
      </c>
      <c r="I13" s="262" t="s">
        <v>91</v>
      </c>
      <c r="J13" s="270">
        <f t="shared" si="0"/>
        <v>0</v>
      </c>
      <c r="K13" s="261" t="s">
        <v>157</v>
      </c>
    </row>
    <row r="14" spans="1:11" s="1" customFormat="1" ht="15" customHeight="1" x14ac:dyDescent="0.2">
      <c r="B14" s="38"/>
      <c r="C14" s="261"/>
      <c r="D14" s="261"/>
      <c r="E14" s="261"/>
      <c r="F14" s="147"/>
      <c r="G14" s="302"/>
      <c r="H14" s="796" t="s">
        <v>1296</v>
      </c>
      <c r="I14" s="797"/>
      <c r="J14" s="9"/>
      <c r="K14" s="261"/>
    </row>
    <row r="15" spans="1:11" ht="18.75" customHeight="1" thickBot="1" x14ac:dyDescent="0.25">
      <c r="F15" s="148"/>
      <c r="G15" s="149"/>
      <c r="H15" s="798" t="s">
        <v>447</v>
      </c>
      <c r="I15" s="799"/>
      <c r="J15" s="8">
        <f>SUM(J7:J13)</f>
        <v>0</v>
      </c>
      <c r="K15" s="261" t="s">
        <v>978</v>
      </c>
    </row>
    <row r="16" spans="1:11" ht="18.75" customHeight="1" x14ac:dyDescent="0.2">
      <c r="B16" s="41"/>
      <c r="F16" s="41"/>
      <c r="J16" s="56"/>
    </row>
    <row r="26" spans="2:13" ht="18.75" customHeight="1" x14ac:dyDescent="0.2">
      <c r="B26" s="41"/>
      <c r="F26" s="41"/>
      <c r="M26" s="42"/>
    </row>
    <row r="28" spans="2:13" ht="18.75" customHeight="1" x14ac:dyDescent="0.2">
      <c r="B28" s="41"/>
      <c r="F28" s="41"/>
    </row>
    <row r="29" spans="2:13" ht="18" customHeight="1" x14ac:dyDescent="0.2"/>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4">
    <mergeCell ref="D7:E7"/>
    <mergeCell ref="A1:B1"/>
    <mergeCell ref="C1:E1"/>
    <mergeCell ref="I1:K1"/>
    <mergeCell ref="B5:C5"/>
    <mergeCell ref="D5:E5"/>
    <mergeCell ref="D13:E13"/>
    <mergeCell ref="H15:I15"/>
    <mergeCell ref="D8:E8"/>
    <mergeCell ref="D9:E9"/>
    <mergeCell ref="D10:E10"/>
    <mergeCell ref="D11:E11"/>
    <mergeCell ref="D12:E12"/>
    <mergeCell ref="H14:I14"/>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58" customWidth="1"/>
    <col min="9" max="9" width="2.08984375" style="41" bestFit="1" customWidth="1"/>
    <col min="10" max="10" width="11.90625" style="42" customWidth="1"/>
    <col min="11" max="11" width="4.453125" style="41" bestFit="1" customWidth="1"/>
    <col min="12" max="16384" width="9" style="41"/>
  </cols>
  <sheetData>
    <row r="1" spans="1:11" ht="18.75" customHeight="1" x14ac:dyDescent="0.2">
      <c r="A1" s="815" t="s">
        <v>140</v>
      </c>
      <c r="B1" s="816"/>
      <c r="C1" s="1222" t="s">
        <v>450</v>
      </c>
      <c r="D1" s="1223"/>
      <c r="E1" s="1224"/>
      <c r="H1" s="301" t="s">
        <v>0</v>
      </c>
      <c r="I1" s="820">
        <f>総括表!H4</f>
        <v>0</v>
      </c>
      <c r="J1" s="1225"/>
      <c r="K1" s="820"/>
    </row>
    <row r="2" spans="1:11" ht="18.75" customHeight="1" x14ac:dyDescent="0.2">
      <c r="J2" s="49"/>
    </row>
    <row r="3" spans="1:11" ht="18.75" customHeight="1" x14ac:dyDescent="0.2">
      <c r="A3" s="6" t="s">
        <v>979</v>
      </c>
      <c r="B3" s="37" t="s">
        <v>1409</v>
      </c>
    </row>
    <row r="4" spans="1:11" ht="11.25" customHeight="1" x14ac:dyDescent="0.2">
      <c r="A4" s="43"/>
    </row>
    <row r="5" spans="1:11" ht="18.75" customHeight="1" x14ac:dyDescent="0.2">
      <c r="A5" s="43"/>
      <c r="B5" s="804" t="s">
        <v>107</v>
      </c>
      <c r="C5" s="805"/>
      <c r="D5" s="804" t="s">
        <v>106</v>
      </c>
      <c r="E5" s="805"/>
      <c r="F5" s="275" t="s">
        <v>105</v>
      </c>
      <c r="G5" s="263"/>
      <c r="H5" s="281" t="s">
        <v>104</v>
      </c>
      <c r="I5" s="263"/>
      <c r="J5" s="275" t="s">
        <v>3</v>
      </c>
      <c r="K5" s="261"/>
    </row>
    <row r="6" spans="1:11" ht="15" customHeight="1" x14ac:dyDescent="0.2">
      <c r="A6" s="43"/>
      <c r="B6" s="28"/>
      <c r="C6" s="27"/>
      <c r="D6" s="26"/>
      <c r="E6" s="25"/>
      <c r="F6" s="24"/>
      <c r="G6" s="22"/>
      <c r="H6" s="136"/>
      <c r="I6" s="22"/>
      <c r="J6" s="21" t="s">
        <v>980</v>
      </c>
      <c r="K6" s="261"/>
    </row>
    <row r="7" spans="1:11" s="1" customFormat="1" ht="15" customHeight="1" x14ac:dyDescent="0.2">
      <c r="B7" s="265">
        <v>1</v>
      </c>
      <c r="C7" s="266" t="s">
        <v>113</v>
      </c>
      <c r="D7" s="267"/>
      <c r="E7" s="268" t="s">
        <v>985</v>
      </c>
      <c r="F7" s="269"/>
      <c r="G7" s="262" t="s">
        <v>983</v>
      </c>
      <c r="H7" s="297">
        <v>0.05</v>
      </c>
      <c r="I7" s="262" t="s">
        <v>984</v>
      </c>
      <c r="J7" s="270">
        <f>ROUND(F7*H7,0)</f>
        <v>0</v>
      </c>
      <c r="K7" s="261" t="s">
        <v>188</v>
      </c>
    </row>
    <row r="8" spans="1:11" s="1" customFormat="1" ht="15" customHeight="1" x14ac:dyDescent="0.2">
      <c r="B8" s="495">
        <v>2</v>
      </c>
      <c r="C8" s="266" t="s">
        <v>113</v>
      </c>
      <c r="D8" s="267"/>
      <c r="E8" s="268" t="s">
        <v>986</v>
      </c>
      <c r="F8" s="269"/>
      <c r="G8" s="262" t="s">
        <v>983</v>
      </c>
      <c r="H8" s="297">
        <v>4.3999999999999997E-2</v>
      </c>
      <c r="I8" s="262" t="s">
        <v>984</v>
      </c>
      <c r="J8" s="270">
        <f t="shared" ref="J8:J47" si="0">ROUND(F8*H8,0)</f>
        <v>0</v>
      </c>
      <c r="K8" s="261" t="s">
        <v>187</v>
      </c>
    </row>
    <row r="9" spans="1:11" s="1" customFormat="1" ht="15" customHeight="1" x14ac:dyDescent="0.2">
      <c r="B9" s="495">
        <v>3</v>
      </c>
      <c r="C9" s="266" t="s">
        <v>113</v>
      </c>
      <c r="D9" s="267"/>
      <c r="E9" s="268" t="s">
        <v>987</v>
      </c>
      <c r="F9" s="269"/>
      <c r="G9" s="262" t="s">
        <v>983</v>
      </c>
      <c r="H9" s="297">
        <v>3.3000000000000002E-2</v>
      </c>
      <c r="I9" s="262" t="s">
        <v>984</v>
      </c>
      <c r="J9" s="270">
        <f t="shared" si="0"/>
        <v>0</v>
      </c>
      <c r="K9" s="261" t="s">
        <v>186</v>
      </c>
    </row>
    <row r="10" spans="1:11" s="1" customFormat="1" ht="15" customHeight="1" x14ac:dyDescent="0.2">
      <c r="B10" s="495">
        <v>4</v>
      </c>
      <c r="C10" s="266" t="s">
        <v>112</v>
      </c>
      <c r="D10" s="794"/>
      <c r="E10" s="795"/>
      <c r="F10" s="269"/>
      <c r="G10" s="262" t="s">
        <v>983</v>
      </c>
      <c r="H10" s="297">
        <v>6.2E-2</v>
      </c>
      <c r="I10" s="262" t="s">
        <v>984</v>
      </c>
      <c r="J10" s="270">
        <f t="shared" si="0"/>
        <v>0</v>
      </c>
      <c r="K10" s="261" t="s">
        <v>185</v>
      </c>
    </row>
    <row r="11" spans="1:11" s="1" customFormat="1" ht="15" customHeight="1" x14ac:dyDescent="0.2">
      <c r="B11" s="495">
        <v>5</v>
      </c>
      <c r="C11" s="266" t="s">
        <v>100</v>
      </c>
      <c r="D11" s="267"/>
      <c r="E11" s="268" t="s">
        <v>988</v>
      </c>
      <c r="F11" s="269"/>
      <c r="G11" s="262" t="s">
        <v>983</v>
      </c>
      <c r="H11" s="297">
        <v>0.22700000000000001</v>
      </c>
      <c r="I11" s="262" t="s">
        <v>984</v>
      </c>
      <c r="J11" s="270">
        <f t="shared" si="0"/>
        <v>0</v>
      </c>
      <c r="K11" s="261" t="s">
        <v>184</v>
      </c>
    </row>
    <row r="12" spans="1:11" s="1" customFormat="1" ht="15" customHeight="1" x14ac:dyDescent="0.2">
      <c r="B12" s="495">
        <v>6</v>
      </c>
      <c r="C12" s="268" t="s">
        <v>100</v>
      </c>
      <c r="D12" s="267"/>
      <c r="E12" s="268" t="s">
        <v>987</v>
      </c>
      <c r="F12" s="269"/>
      <c r="G12" s="262" t="s">
        <v>983</v>
      </c>
      <c r="H12" s="297">
        <v>0.12</v>
      </c>
      <c r="I12" s="262" t="s">
        <v>984</v>
      </c>
      <c r="J12" s="270">
        <f t="shared" si="0"/>
        <v>0</v>
      </c>
      <c r="K12" s="261" t="s">
        <v>158</v>
      </c>
    </row>
    <row r="13" spans="1:11" s="1" customFormat="1" ht="15" customHeight="1" x14ac:dyDescent="0.2">
      <c r="B13" s="495">
        <v>7</v>
      </c>
      <c r="C13" s="266" t="s">
        <v>98</v>
      </c>
      <c r="D13" s="267"/>
      <c r="E13" s="268" t="s">
        <v>989</v>
      </c>
      <c r="F13" s="269"/>
      <c r="G13" s="262" t="s">
        <v>506</v>
      </c>
      <c r="H13" s="297">
        <v>0.22700000000000001</v>
      </c>
      <c r="I13" s="262" t="s">
        <v>508</v>
      </c>
      <c r="J13" s="270">
        <f t="shared" si="0"/>
        <v>0</v>
      </c>
      <c r="K13" s="261" t="s">
        <v>157</v>
      </c>
    </row>
    <row r="14" spans="1:11" s="1" customFormat="1" ht="15" customHeight="1" x14ac:dyDescent="0.2">
      <c r="B14" s="495">
        <v>8</v>
      </c>
      <c r="C14" s="266" t="s">
        <v>98</v>
      </c>
      <c r="D14" s="267"/>
      <c r="E14" s="268" t="s">
        <v>754</v>
      </c>
      <c r="F14" s="269"/>
      <c r="G14" s="262" t="s">
        <v>506</v>
      </c>
      <c r="H14" s="297">
        <v>0.189</v>
      </c>
      <c r="I14" s="262" t="s">
        <v>508</v>
      </c>
      <c r="J14" s="270">
        <f t="shared" si="0"/>
        <v>0</v>
      </c>
      <c r="K14" s="261" t="s">
        <v>156</v>
      </c>
    </row>
    <row r="15" spans="1:11" s="1" customFormat="1" ht="15" customHeight="1" x14ac:dyDescent="0.2">
      <c r="B15" s="495">
        <v>9</v>
      </c>
      <c r="C15" s="266" t="s">
        <v>96</v>
      </c>
      <c r="D15" s="267"/>
      <c r="E15" s="268" t="s">
        <v>755</v>
      </c>
      <c r="F15" s="269"/>
      <c r="G15" s="262" t="s">
        <v>506</v>
      </c>
      <c r="H15" s="297">
        <v>0.28299999999999997</v>
      </c>
      <c r="I15" s="262" t="s">
        <v>508</v>
      </c>
      <c r="J15" s="270">
        <f t="shared" si="0"/>
        <v>0</v>
      </c>
      <c r="K15" s="261" t="s">
        <v>155</v>
      </c>
    </row>
    <row r="16" spans="1:11" s="1" customFormat="1" ht="15" customHeight="1" x14ac:dyDescent="0.2">
      <c r="B16" s="495">
        <v>10</v>
      </c>
      <c r="C16" s="268" t="s">
        <v>96</v>
      </c>
      <c r="D16" s="267"/>
      <c r="E16" s="268" t="s">
        <v>754</v>
      </c>
      <c r="F16" s="269"/>
      <c r="G16" s="262" t="s">
        <v>506</v>
      </c>
      <c r="H16" s="297">
        <v>0.23599999999999999</v>
      </c>
      <c r="I16" s="262" t="s">
        <v>508</v>
      </c>
      <c r="J16" s="270">
        <f t="shared" si="0"/>
        <v>0</v>
      </c>
      <c r="K16" s="261" t="s">
        <v>183</v>
      </c>
    </row>
    <row r="17" spans="2:11" s="1" customFormat="1" ht="15" customHeight="1" x14ac:dyDescent="0.2">
      <c r="B17" s="495">
        <v>11</v>
      </c>
      <c r="C17" s="266" t="s">
        <v>94</v>
      </c>
      <c r="D17" s="267"/>
      <c r="E17" s="268" t="s">
        <v>755</v>
      </c>
      <c r="F17" s="269"/>
      <c r="G17" s="262" t="s">
        <v>506</v>
      </c>
      <c r="H17" s="297">
        <v>0.318</v>
      </c>
      <c r="I17" s="262" t="s">
        <v>508</v>
      </c>
      <c r="J17" s="270">
        <f t="shared" si="0"/>
        <v>0</v>
      </c>
      <c r="K17" s="261" t="s">
        <v>162</v>
      </c>
    </row>
    <row r="18" spans="2:11" s="1" customFormat="1" ht="15" customHeight="1" x14ac:dyDescent="0.2">
      <c r="B18" s="495">
        <v>12</v>
      </c>
      <c r="C18" s="268" t="s">
        <v>94</v>
      </c>
      <c r="D18" s="267"/>
      <c r="E18" s="268" t="s">
        <v>754</v>
      </c>
      <c r="F18" s="269"/>
      <c r="G18" s="262" t="s">
        <v>506</v>
      </c>
      <c r="H18" s="297">
        <v>0.26500000000000001</v>
      </c>
      <c r="I18" s="262" t="s">
        <v>508</v>
      </c>
      <c r="J18" s="270">
        <f t="shared" si="0"/>
        <v>0</v>
      </c>
      <c r="K18" s="261" t="s">
        <v>182</v>
      </c>
    </row>
    <row r="19" spans="2:11" s="1" customFormat="1" ht="15" customHeight="1" x14ac:dyDescent="0.2">
      <c r="B19" s="495">
        <v>13</v>
      </c>
      <c r="C19" s="266" t="s">
        <v>92</v>
      </c>
      <c r="D19" s="267"/>
      <c r="E19" s="268" t="s">
        <v>755</v>
      </c>
      <c r="F19" s="269"/>
      <c r="G19" s="262" t="s">
        <v>506</v>
      </c>
      <c r="H19" s="297">
        <v>0.32400000000000001</v>
      </c>
      <c r="I19" s="262" t="s">
        <v>508</v>
      </c>
      <c r="J19" s="270">
        <f t="shared" si="0"/>
        <v>0</v>
      </c>
      <c r="K19" s="261" t="s">
        <v>118</v>
      </c>
    </row>
    <row r="20" spans="2:11" s="1" customFormat="1" ht="15" customHeight="1" x14ac:dyDescent="0.2">
      <c r="B20" s="495">
        <v>14</v>
      </c>
      <c r="C20" s="268" t="s">
        <v>92</v>
      </c>
      <c r="D20" s="267"/>
      <c r="E20" s="268" t="s">
        <v>754</v>
      </c>
      <c r="F20" s="269"/>
      <c r="G20" s="262" t="s">
        <v>506</v>
      </c>
      <c r="H20" s="297">
        <v>0.27</v>
      </c>
      <c r="I20" s="262" t="s">
        <v>508</v>
      </c>
      <c r="J20" s="270">
        <f t="shared" si="0"/>
        <v>0</v>
      </c>
      <c r="K20" s="261" t="s">
        <v>117</v>
      </c>
    </row>
    <row r="21" spans="2:11" s="1" customFormat="1" ht="15" customHeight="1" x14ac:dyDescent="0.2">
      <c r="B21" s="495">
        <v>15</v>
      </c>
      <c r="C21" s="266" t="s">
        <v>465</v>
      </c>
      <c r="D21" s="267"/>
      <c r="E21" s="268" t="s">
        <v>755</v>
      </c>
      <c r="F21" s="269"/>
      <c r="G21" s="262" t="s">
        <v>506</v>
      </c>
      <c r="H21" s="297">
        <v>0.34699999999999998</v>
      </c>
      <c r="I21" s="262" t="s">
        <v>508</v>
      </c>
      <c r="J21" s="270">
        <f t="shared" si="0"/>
        <v>0</v>
      </c>
      <c r="K21" s="261" t="s">
        <v>116</v>
      </c>
    </row>
    <row r="22" spans="2:11" s="1" customFormat="1" ht="15" customHeight="1" x14ac:dyDescent="0.2">
      <c r="B22" s="495">
        <v>16</v>
      </c>
      <c r="C22" s="268" t="s">
        <v>465</v>
      </c>
      <c r="D22" s="267"/>
      <c r="E22" s="268" t="s">
        <v>754</v>
      </c>
      <c r="F22" s="269"/>
      <c r="G22" s="262" t="s">
        <v>506</v>
      </c>
      <c r="H22" s="297">
        <v>0.28899999999999998</v>
      </c>
      <c r="I22" s="262" t="s">
        <v>508</v>
      </c>
      <c r="J22" s="270">
        <f t="shared" si="0"/>
        <v>0</v>
      </c>
      <c r="K22" s="261" t="s">
        <v>636</v>
      </c>
    </row>
    <row r="23" spans="2:11" s="1" customFormat="1" ht="15" customHeight="1" x14ac:dyDescent="0.2">
      <c r="B23" s="495">
        <v>17</v>
      </c>
      <c r="C23" s="266" t="s">
        <v>485</v>
      </c>
      <c r="D23" s="267"/>
      <c r="E23" s="268" t="s">
        <v>755</v>
      </c>
      <c r="F23" s="269"/>
      <c r="G23" s="262" t="s">
        <v>506</v>
      </c>
      <c r="H23" s="297">
        <v>0.38300000000000001</v>
      </c>
      <c r="I23" s="262" t="s">
        <v>508</v>
      </c>
      <c r="J23" s="270">
        <f t="shared" si="0"/>
        <v>0</v>
      </c>
      <c r="K23" s="261" t="s">
        <v>515</v>
      </c>
    </row>
    <row r="24" spans="2:11" s="1" customFormat="1" ht="15" customHeight="1" x14ac:dyDescent="0.2">
      <c r="B24" s="495">
        <v>18</v>
      </c>
      <c r="C24" s="268" t="s">
        <v>485</v>
      </c>
      <c r="D24" s="267"/>
      <c r="E24" s="268" t="s">
        <v>754</v>
      </c>
      <c r="F24" s="269"/>
      <c r="G24" s="262" t="s">
        <v>506</v>
      </c>
      <c r="H24" s="297">
        <v>0.31900000000000001</v>
      </c>
      <c r="I24" s="262" t="s">
        <v>508</v>
      </c>
      <c r="J24" s="270">
        <f t="shared" si="0"/>
        <v>0</v>
      </c>
      <c r="K24" s="261" t="s">
        <v>681</v>
      </c>
    </row>
    <row r="25" spans="2:11" s="1" customFormat="1" ht="15" customHeight="1" x14ac:dyDescent="0.2">
      <c r="B25" s="495">
        <v>19</v>
      </c>
      <c r="C25" s="268" t="s">
        <v>485</v>
      </c>
      <c r="D25" s="267"/>
      <c r="E25" s="268" t="s">
        <v>757</v>
      </c>
      <c r="F25" s="269"/>
      <c r="G25" s="262" t="s">
        <v>506</v>
      </c>
      <c r="H25" s="297">
        <v>0.28699999999999998</v>
      </c>
      <c r="I25" s="262" t="s">
        <v>508</v>
      </c>
      <c r="J25" s="270">
        <f t="shared" si="0"/>
        <v>0</v>
      </c>
      <c r="K25" s="261" t="s">
        <v>517</v>
      </c>
    </row>
    <row r="26" spans="2:11" s="1" customFormat="1" ht="15" customHeight="1" x14ac:dyDescent="0.2">
      <c r="B26" s="495">
        <v>20</v>
      </c>
      <c r="C26" s="268" t="s">
        <v>525</v>
      </c>
      <c r="D26" s="267"/>
      <c r="E26" s="268" t="s">
        <v>759</v>
      </c>
      <c r="F26" s="269"/>
      <c r="G26" s="262" t="s">
        <v>506</v>
      </c>
      <c r="H26" s="297">
        <v>0.55900000000000005</v>
      </c>
      <c r="I26" s="262" t="s">
        <v>508</v>
      </c>
      <c r="J26" s="270">
        <f t="shared" si="0"/>
        <v>0</v>
      </c>
      <c r="K26" s="261" t="s">
        <v>707</v>
      </c>
    </row>
    <row r="27" spans="2:11" s="1" customFormat="1" ht="15" customHeight="1" x14ac:dyDescent="0.2">
      <c r="B27" s="495">
        <v>21</v>
      </c>
      <c r="C27" s="268" t="s">
        <v>525</v>
      </c>
      <c r="D27" s="267"/>
      <c r="E27" s="268" t="s">
        <v>754</v>
      </c>
      <c r="F27" s="269"/>
      <c r="G27" s="262" t="s">
        <v>506</v>
      </c>
      <c r="H27" s="297">
        <v>0.34899999999999998</v>
      </c>
      <c r="I27" s="262" t="s">
        <v>508</v>
      </c>
      <c r="J27" s="270">
        <f t="shared" si="0"/>
        <v>0</v>
      </c>
      <c r="K27" s="261" t="s">
        <v>756</v>
      </c>
    </row>
    <row r="28" spans="2:11" s="1" customFormat="1" ht="15" customHeight="1" x14ac:dyDescent="0.2">
      <c r="B28" s="495">
        <v>22</v>
      </c>
      <c r="C28" s="266" t="s">
        <v>565</v>
      </c>
      <c r="D28" s="267"/>
      <c r="E28" s="268" t="s">
        <v>755</v>
      </c>
      <c r="F28" s="269"/>
      <c r="G28" s="262" t="s">
        <v>506</v>
      </c>
      <c r="H28" s="297">
        <v>0.44900000000000001</v>
      </c>
      <c r="I28" s="262" t="s">
        <v>508</v>
      </c>
      <c r="J28" s="270">
        <f>ROUND(F28*H28,0)</f>
        <v>0</v>
      </c>
      <c r="K28" s="261" t="s">
        <v>758</v>
      </c>
    </row>
    <row r="29" spans="2:11" s="1" customFormat="1" ht="15" customHeight="1" x14ac:dyDescent="0.2">
      <c r="B29" s="495">
        <v>23</v>
      </c>
      <c r="C29" s="268" t="s">
        <v>565</v>
      </c>
      <c r="D29" s="267"/>
      <c r="E29" s="268" t="s">
        <v>754</v>
      </c>
      <c r="F29" s="269"/>
      <c r="G29" s="262" t="s">
        <v>506</v>
      </c>
      <c r="H29" s="297">
        <v>0.374</v>
      </c>
      <c r="I29" s="262" t="s">
        <v>508</v>
      </c>
      <c r="J29" s="270">
        <f>ROUND(F29*H29,0)</f>
        <v>0</v>
      </c>
      <c r="K29" s="261" t="s">
        <v>760</v>
      </c>
    </row>
    <row r="30" spans="2:11" s="1" customFormat="1" ht="15" customHeight="1" x14ac:dyDescent="0.2">
      <c r="B30" s="495">
        <v>24</v>
      </c>
      <c r="C30" s="266" t="s">
        <v>603</v>
      </c>
      <c r="D30" s="267"/>
      <c r="E30" s="268" t="s">
        <v>755</v>
      </c>
      <c r="F30" s="269"/>
      <c r="G30" s="262" t="s">
        <v>506</v>
      </c>
      <c r="H30" s="297">
        <v>0.48099999999999998</v>
      </c>
      <c r="I30" s="262" t="s">
        <v>508</v>
      </c>
      <c r="J30" s="270">
        <f t="shared" si="0"/>
        <v>0</v>
      </c>
      <c r="K30" s="261" t="s">
        <v>761</v>
      </c>
    </row>
    <row r="31" spans="2:11" s="1" customFormat="1" ht="15" customHeight="1" x14ac:dyDescent="0.2">
      <c r="B31" s="495">
        <v>25</v>
      </c>
      <c r="C31" s="268" t="s">
        <v>603</v>
      </c>
      <c r="D31" s="267"/>
      <c r="E31" s="268" t="s">
        <v>754</v>
      </c>
      <c r="F31" s="269"/>
      <c r="G31" s="262" t="s">
        <v>506</v>
      </c>
      <c r="H31" s="297">
        <v>0.40100000000000002</v>
      </c>
      <c r="I31" s="262" t="s">
        <v>508</v>
      </c>
      <c r="J31" s="270">
        <f t="shared" si="0"/>
        <v>0</v>
      </c>
      <c r="K31" s="261" t="s">
        <v>762</v>
      </c>
    </row>
    <row r="32" spans="2:11" s="1" customFormat="1" ht="15" customHeight="1" x14ac:dyDescent="0.2">
      <c r="B32" s="495">
        <v>26</v>
      </c>
      <c r="C32" s="268" t="s">
        <v>634</v>
      </c>
      <c r="D32" s="267"/>
      <c r="E32" s="268" t="s">
        <v>766</v>
      </c>
      <c r="F32" s="269"/>
      <c r="G32" s="262" t="s">
        <v>506</v>
      </c>
      <c r="H32" s="297">
        <v>0.51</v>
      </c>
      <c r="I32" s="262" t="s">
        <v>508</v>
      </c>
      <c r="J32" s="270">
        <f t="shared" si="0"/>
        <v>0</v>
      </c>
      <c r="K32" s="261" t="s">
        <v>763</v>
      </c>
    </row>
    <row r="33" spans="2:11" s="1" customFormat="1" ht="15" customHeight="1" x14ac:dyDescent="0.2">
      <c r="B33" s="495">
        <v>27</v>
      </c>
      <c r="C33" s="268" t="s">
        <v>634</v>
      </c>
      <c r="D33" s="267"/>
      <c r="E33" s="268" t="s">
        <v>768</v>
      </c>
      <c r="F33" s="269"/>
      <c r="G33" s="262" t="s">
        <v>506</v>
      </c>
      <c r="H33" s="297">
        <v>0.42499999999999999</v>
      </c>
      <c r="I33" s="262" t="s">
        <v>508</v>
      </c>
      <c r="J33" s="270">
        <f t="shared" si="0"/>
        <v>0</v>
      </c>
      <c r="K33" s="261" t="s">
        <v>764</v>
      </c>
    </row>
    <row r="34" spans="2:11" s="1" customFormat="1" ht="15" customHeight="1" x14ac:dyDescent="0.2">
      <c r="B34" s="495">
        <v>28</v>
      </c>
      <c r="C34" s="268" t="s">
        <v>669</v>
      </c>
      <c r="D34" s="267"/>
      <c r="E34" s="268" t="s">
        <v>766</v>
      </c>
      <c r="F34" s="269"/>
      <c r="G34" s="262" t="s">
        <v>506</v>
      </c>
      <c r="H34" s="297">
        <v>0.54</v>
      </c>
      <c r="I34" s="262" t="s">
        <v>508</v>
      </c>
      <c r="J34" s="270">
        <f t="shared" si="0"/>
        <v>0</v>
      </c>
      <c r="K34" s="261" t="s">
        <v>765</v>
      </c>
    </row>
    <row r="35" spans="2:11" s="1" customFormat="1" ht="15" customHeight="1" x14ac:dyDescent="0.2">
      <c r="B35" s="495">
        <v>29</v>
      </c>
      <c r="C35" s="268" t="s">
        <v>669</v>
      </c>
      <c r="D35" s="267"/>
      <c r="E35" s="268" t="s">
        <v>768</v>
      </c>
      <c r="F35" s="269"/>
      <c r="G35" s="262" t="s">
        <v>506</v>
      </c>
      <c r="H35" s="297">
        <v>0.45</v>
      </c>
      <c r="I35" s="262" t="s">
        <v>508</v>
      </c>
      <c r="J35" s="270">
        <f t="shared" si="0"/>
        <v>0</v>
      </c>
      <c r="K35" s="261" t="s">
        <v>767</v>
      </c>
    </row>
    <row r="36" spans="2:11" s="1" customFormat="1" ht="15" customHeight="1" x14ac:dyDescent="0.2">
      <c r="B36" s="495">
        <v>30</v>
      </c>
      <c r="C36" s="268" t="s">
        <v>702</v>
      </c>
      <c r="D36" s="267"/>
      <c r="E36" s="268" t="s">
        <v>771</v>
      </c>
      <c r="F36" s="269"/>
      <c r="G36" s="262" t="s">
        <v>506</v>
      </c>
      <c r="H36" s="297">
        <v>0.76100000000000001</v>
      </c>
      <c r="I36" s="262" t="s">
        <v>508</v>
      </c>
      <c r="J36" s="270">
        <f t="shared" si="0"/>
        <v>0</v>
      </c>
      <c r="K36" s="261" t="s">
        <v>769</v>
      </c>
    </row>
    <row r="37" spans="2:11" s="1" customFormat="1" ht="15" customHeight="1" x14ac:dyDescent="0.2">
      <c r="B37" s="495">
        <v>31</v>
      </c>
      <c r="C37" s="268" t="s">
        <v>702</v>
      </c>
      <c r="D37" s="267"/>
      <c r="E37" s="268" t="s">
        <v>766</v>
      </c>
      <c r="F37" s="269"/>
      <c r="G37" s="262" t="s">
        <v>506</v>
      </c>
      <c r="H37" s="297">
        <v>0.56999999999999995</v>
      </c>
      <c r="I37" s="262" t="s">
        <v>508</v>
      </c>
      <c r="J37" s="270">
        <f t="shared" si="0"/>
        <v>0</v>
      </c>
      <c r="K37" s="261" t="s">
        <v>713</v>
      </c>
    </row>
    <row r="38" spans="2:11" s="1" customFormat="1" ht="15" customHeight="1" x14ac:dyDescent="0.2">
      <c r="B38" s="495">
        <v>32</v>
      </c>
      <c r="C38" s="268" t="s">
        <v>702</v>
      </c>
      <c r="D38" s="267"/>
      <c r="E38" s="268" t="s">
        <v>768</v>
      </c>
      <c r="F38" s="269"/>
      <c r="G38" s="262" t="s">
        <v>506</v>
      </c>
      <c r="H38" s="297">
        <v>0.47499999999999998</v>
      </c>
      <c r="I38" s="262" t="s">
        <v>508</v>
      </c>
      <c r="J38" s="270">
        <f t="shared" si="0"/>
        <v>0</v>
      </c>
      <c r="K38" s="261" t="s">
        <v>770</v>
      </c>
    </row>
    <row r="39" spans="2:11" s="1" customFormat="1" ht="15" customHeight="1" x14ac:dyDescent="0.2">
      <c r="B39" s="495">
        <v>33</v>
      </c>
      <c r="C39" s="268" t="s">
        <v>708</v>
      </c>
      <c r="D39" s="267"/>
      <c r="E39" s="268" t="s">
        <v>771</v>
      </c>
      <c r="F39" s="269"/>
      <c r="G39" s="262" t="s">
        <v>88</v>
      </c>
      <c r="H39" s="297">
        <v>0.8</v>
      </c>
      <c r="I39" s="262" t="s">
        <v>91</v>
      </c>
      <c r="J39" s="270">
        <f t="shared" ref="J39:J41" si="1">ROUND(F39*H39,0)</f>
        <v>0</v>
      </c>
      <c r="K39" s="261" t="s">
        <v>722</v>
      </c>
    </row>
    <row r="40" spans="2:11" s="1" customFormat="1" ht="15" customHeight="1" x14ac:dyDescent="0.2">
      <c r="B40" s="495">
        <v>34</v>
      </c>
      <c r="C40" s="268" t="s">
        <v>708</v>
      </c>
      <c r="D40" s="267"/>
      <c r="E40" s="268" t="s">
        <v>766</v>
      </c>
      <c r="F40" s="269"/>
      <c r="G40" s="262" t="s">
        <v>88</v>
      </c>
      <c r="H40" s="297">
        <v>0.6</v>
      </c>
      <c r="I40" s="262" t="s">
        <v>91</v>
      </c>
      <c r="J40" s="270">
        <f t="shared" si="1"/>
        <v>0</v>
      </c>
      <c r="K40" s="261" t="s">
        <v>723</v>
      </c>
    </row>
    <row r="41" spans="2:11" s="1" customFormat="1" ht="15" customHeight="1" x14ac:dyDescent="0.2">
      <c r="B41" s="495">
        <v>35</v>
      </c>
      <c r="C41" s="268" t="s">
        <v>708</v>
      </c>
      <c r="D41" s="267"/>
      <c r="E41" s="268" t="s">
        <v>768</v>
      </c>
      <c r="F41" s="269"/>
      <c r="G41" s="262" t="s">
        <v>88</v>
      </c>
      <c r="H41" s="297">
        <v>0.5</v>
      </c>
      <c r="I41" s="262" t="s">
        <v>91</v>
      </c>
      <c r="J41" s="270">
        <f t="shared" si="1"/>
        <v>0</v>
      </c>
      <c r="K41" s="261" t="s">
        <v>772</v>
      </c>
    </row>
    <row r="42" spans="2:11" s="1" customFormat="1" ht="15" customHeight="1" x14ac:dyDescent="0.2">
      <c r="B42" s="495">
        <v>36</v>
      </c>
      <c r="C42" s="268" t="s">
        <v>1011</v>
      </c>
      <c r="D42" s="267"/>
      <c r="E42" s="268" t="s">
        <v>771</v>
      </c>
      <c r="F42" s="269"/>
      <c r="G42" s="262" t="s">
        <v>506</v>
      </c>
      <c r="H42" s="297">
        <v>0.8</v>
      </c>
      <c r="I42" s="262" t="s">
        <v>508</v>
      </c>
      <c r="J42" s="270">
        <f t="shared" si="0"/>
        <v>0</v>
      </c>
      <c r="K42" s="261" t="s">
        <v>861</v>
      </c>
    </row>
    <row r="43" spans="2:11" s="1" customFormat="1" ht="15" customHeight="1" x14ac:dyDescent="0.2">
      <c r="B43" s="495">
        <v>37</v>
      </c>
      <c r="C43" s="268" t="s">
        <v>1011</v>
      </c>
      <c r="D43" s="267"/>
      <c r="E43" s="268" t="s">
        <v>766</v>
      </c>
      <c r="F43" s="269"/>
      <c r="G43" s="262" t="s">
        <v>506</v>
      </c>
      <c r="H43" s="297">
        <v>0.6</v>
      </c>
      <c r="I43" s="262" t="s">
        <v>508</v>
      </c>
      <c r="J43" s="270">
        <f t="shared" si="0"/>
        <v>0</v>
      </c>
      <c r="K43" s="261" t="s">
        <v>862</v>
      </c>
    </row>
    <row r="44" spans="2:11" s="1" customFormat="1" ht="15" customHeight="1" x14ac:dyDescent="0.2">
      <c r="B44" s="495">
        <v>38</v>
      </c>
      <c r="C44" s="268" t="s">
        <v>1011</v>
      </c>
      <c r="D44" s="267"/>
      <c r="E44" s="268" t="s">
        <v>768</v>
      </c>
      <c r="F44" s="269"/>
      <c r="G44" s="262" t="s">
        <v>506</v>
      </c>
      <c r="H44" s="297">
        <v>0.5</v>
      </c>
      <c r="I44" s="262" t="s">
        <v>508</v>
      </c>
      <c r="J44" s="270">
        <f t="shared" si="0"/>
        <v>0</v>
      </c>
      <c r="K44" s="261" t="s">
        <v>990</v>
      </c>
    </row>
    <row r="45" spans="2:11" s="1" customFormat="1" ht="15" customHeight="1" x14ac:dyDescent="0.2">
      <c r="B45" s="495">
        <v>39</v>
      </c>
      <c r="C45" s="268" t="s">
        <v>1223</v>
      </c>
      <c r="D45" s="267"/>
      <c r="E45" s="268" t="s">
        <v>1224</v>
      </c>
      <c r="F45" s="269"/>
      <c r="G45" s="262" t="s">
        <v>88</v>
      </c>
      <c r="H45" s="297">
        <v>0.8</v>
      </c>
      <c r="I45" s="262" t="s">
        <v>1225</v>
      </c>
      <c r="J45" s="270">
        <f t="shared" si="0"/>
        <v>0</v>
      </c>
      <c r="K45" s="261" t="s">
        <v>1153</v>
      </c>
    </row>
    <row r="46" spans="2:11" s="1" customFormat="1" ht="15" customHeight="1" x14ac:dyDescent="0.2">
      <c r="B46" s="495">
        <v>40</v>
      </c>
      <c r="C46" s="268" t="s">
        <v>1223</v>
      </c>
      <c r="D46" s="267"/>
      <c r="E46" s="268" t="s">
        <v>1227</v>
      </c>
      <c r="F46" s="269"/>
      <c r="G46" s="262" t="s">
        <v>1228</v>
      </c>
      <c r="H46" s="297">
        <v>0.6</v>
      </c>
      <c r="I46" s="262" t="s">
        <v>1225</v>
      </c>
      <c r="J46" s="270">
        <f t="shared" si="0"/>
        <v>0</v>
      </c>
      <c r="K46" s="261" t="s">
        <v>1154</v>
      </c>
    </row>
    <row r="47" spans="2:11" s="1" customFormat="1" ht="15" customHeight="1" x14ac:dyDescent="0.2">
      <c r="B47" s="495">
        <v>41</v>
      </c>
      <c r="C47" s="268" t="s">
        <v>1223</v>
      </c>
      <c r="D47" s="267"/>
      <c r="E47" s="268" t="s">
        <v>1229</v>
      </c>
      <c r="F47" s="269"/>
      <c r="G47" s="262" t="s">
        <v>88</v>
      </c>
      <c r="H47" s="297">
        <v>0.5</v>
      </c>
      <c r="I47" s="262" t="s">
        <v>1230</v>
      </c>
      <c r="J47" s="270">
        <f t="shared" si="0"/>
        <v>0</v>
      </c>
      <c r="K47" s="261" t="s">
        <v>1155</v>
      </c>
    </row>
    <row r="48" spans="2:11" s="479" customFormat="1" ht="15" customHeight="1" x14ac:dyDescent="0.2">
      <c r="B48" s="495">
        <v>42</v>
      </c>
      <c r="C48" s="268" t="s">
        <v>1335</v>
      </c>
      <c r="D48" s="267"/>
      <c r="E48" s="268" t="s">
        <v>771</v>
      </c>
      <c r="F48" s="269"/>
      <c r="G48" s="494" t="s">
        <v>88</v>
      </c>
      <c r="H48" s="297">
        <v>0.8</v>
      </c>
      <c r="I48" s="494" t="s">
        <v>91</v>
      </c>
      <c r="J48" s="270">
        <f t="shared" ref="J48:J50" si="2">ROUND(F48*H48,0)</f>
        <v>0</v>
      </c>
      <c r="K48" s="261" t="s">
        <v>1226</v>
      </c>
    </row>
    <row r="49" spans="2:11" s="479" customFormat="1" ht="15" customHeight="1" x14ac:dyDescent="0.2">
      <c r="B49" s="495">
        <v>43</v>
      </c>
      <c r="C49" s="268" t="s">
        <v>1335</v>
      </c>
      <c r="D49" s="267"/>
      <c r="E49" s="268" t="s">
        <v>766</v>
      </c>
      <c r="F49" s="269"/>
      <c r="G49" s="494" t="s">
        <v>88</v>
      </c>
      <c r="H49" s="297">
        <v>0.6</v>
      </c>
      <c r="I49" s="494" t="s">
        <v>91</v>
      </c>
      <c r="J49" s="270">
        <f t="shared" si="2"/>
        <v>0</v>
      </c>
      <c r="K49" s="261" t="s">
        <v>1232</v>
      </c>
    </row>
    <row r="50" spans="2:11" s="479" customFormat="1" ht="15" customHeight="1" thickBot="1" x14ac:dyDescent="0.25">
      <c r="B50" s="493">
        <v>44</v>
      </c>
      <c r="C50" s="268" t="s">
        <v>1335</v>
      </c>
      <c r="D50" s="267"/>
      <c r="E50" s="268" t="s">
        <v>768</v>
      </c>
      <c r="F50" s="269"/>
      <c r="G50" s="494" t="s">
        <v>88</v>
      </c>
      <c r="H50" s="297">
        <v>0.5</v>
      </c>
      <c r="I50" s="494" t="s">
        <v>91</v>
      </c>
      <c r="J50" s="270">
        <f t="shared" si="2"/>
        <v>0</v>
      </c>
      <c r="K50" s="261" t="s">
        <v>1233</v>
      </c>
    </row>
    <row r="51" spans="2:11" s="1" customFormat="1" ht="15" customHeight="1" x14ac:dyDescent="0.2">
      <c r="B51" s="40"/>
      <c r="C51" s="13"/>
      <c r="D51" s="12"/>
      <c r="E51" s="12"/>
      <c r="F51" s="11"/>
      <c r="G51" s="302"/>
      <c r="H51" s="800" t="s">
        <v>1295</v>
      </c>
      <c r="I51" s="801"/>
      <c r="J51" s="9"/>
      <c r="K51" s="261"/>
    </row>
    <row r="52" spans="2:11" s="1" customFormat="1" ht="15" customHeight="1" thickBot="1" x14ac:dyDescent="0.25">
      <c r="B52" s="38"/>
      <c r="C52" s="261"/>
      <c r="D52" s="261"/>
      <c r="E52" s="261"/>
      <c r="F52" s="10"/>
      <c r="G52" s="261"/>
      <c r="H52" s="802" t="s">
        <v>89</v>
      </c>
      <c r="I52" s="803"/>
      <c r="J52" s="8">
        <f>SUM(J7:J50)</f>
        <v>0</v>
      </c>
      <c r="K52" s="261" t="s">
        <v>1231</v>
      </c>
    </row>
    <row r="53" spans="2:11" s="1" customFormat="1" ht="18.75" customHeight="1" x14ac:dyDescent="0.2">
      <c r="B53" s="38"/>
      <c r="C53" s="261"/>
      <c r="D53" s="261"/>
      <c r="E53" s="261"/>
      <c r="F53" s="10"/>
      <c r="G53" s="39"/>
      <c r="H53" s="146"/>
      <c r="I53" s="302"/>
      <c r="J53" s="11"/>
      <c r="K53" s="261"/>
    </row>
    <row r="54" spans="2:11" s="1" customFormat="1" ht="18.75" customHeight="1" x14ac:dyDescent="0.2">
      <c r="B54" s="38"/>
      <c r="C54" s="261"/>
      <c r="D54" s="261"/>
      <c r="E54" s="261"/>
      <c r="F54" s="10"/>
      <c r="G54" s="39"/>
      <c r="H54" s="146"/>
      <c r="I54" s="302"/>
      <c r="J54" s="11"/>
      <c r="K54" s="261"/>
    </row>
    <row r="55" spans="2:11" s="1" customFormat="1" ht="18.75" customHeight="1" x14ac:dyDescent="0.2">
      <c r="B55" s="38"/>
      <c r="C55" s="261"/>
      <c r="D55" s="261"/>
      <c r="E55" s="261"/>
      <c r="F55" s="10"/>
      <c r="G55" s="39"/>
      <c r="H55" s="146"/>
      <c r="I55" s="302"/>
      <c r="J55" s="11"/>
      <c r="K55" s="261"/>
    </row>
    <row r="56" spans="2:11" s="1" customFormat="1" ht="18.75" customHeight="1" x14ac:dyDescent="0.2">
      <c r="B56" s="38"/>
      <c r="C56" s="261"/>
      <c r="D56" s="261"/>
      <c r="E56" s="261"/>
      <c r="F56" s="10"/>
      <c r="G56" s="39"/>
      <c r="H56" s="146"/>
      <c r="I56" s="302"/>
      <c r="J56" s="11"/>
      <c r="K56" s="261"/>
    </row>
    <row r="57" spans="2:11" s="1" customFormat="1" ht="18.75" customHeight="1" x14ac:dyDescent="0.2">
      <c r="B57" s="38"/>
      <c r="C57" s="261"/>
      <c r="D57" s="261"/>
      <c r="E57" s="261"/>
      <c r="F57" s="10"/>
      <c r="G57" s="39"/>
      <c r="H57" s="146"/>
      <c r="I57" s="302"/>
      <c r="J57" s="11"/>
      <c r="K57" s="261"/>
    </row>
    <row r="58" spans="2:11" s="1" customFormat="1" ht="18.75" customHeight="1" x14ac:dyDescent="0.2">
      <c r="B58" s="38"/>
      <c r="C58" s="261"/>
      <c r="D58" s="261"/>
      <c r="E58" s="261"/>
      <c r="F58" s="10"/>
      <c r="G58" s="39"/>
      <c r="H58" s="146"/>
      <c r="I58" s="302"/>
      <c r="J58" s="11"/>
      <c r="K58" s="261"/>
    </row>
    <row r="59" spans="2:11" s="1" customFormat="1" ht="18.75" customHeight="1" x14ac:dyDescent="0.2">
      <c r="B59" s="38"/>
      <c r="C59" s="261"/>
      <c r="D59" s="261"/>
      <c r="E59" s="261"/>
      <c r="F59" s="10"/>
      <c r="G59" s="39"/>
      <c r="H59" s="146"/>
      <c r="I59" s="302"/>
      <c r="J59" s="11"/>
      <c r="K59" s="261"/>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8">
    <mergeCell ref="H51:I51"/>
    <mergeCell ref="H52:I52"/>
    <mergeCell ref="D10:E10"/>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scale="97" orientation="portrait" r:id="rId10"/>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4"/>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58" customWidth="1"/>
    <col min="9" max="9" width="2.08984375" style="41" bestFit="1" customWidth="1"/>
    <col min="10" max="10" width="11.90625" style="42" customWidth="1"/>
    <col min="11" max="11" width="4.453125" style="41" bestFit="1" customWidth="1"/>
    <col min="12" max="16384" width="9" style="41"/>
  </cols>
  <sheetData>
    <row r="1" spans="1:11" ht="18.75" customHeight="1" x14ac:dyDescent="0.2">
      <c r="A1" s="815" t="s">
        <v>140</v>
      </c>
      <c r="B1" s="816"/>
      <c r="C1" s="1222" t="s">
        <v>558</v>
      </c>
      <c r="D1" s="1223"/>
      <c r="E1" s="1224"/>
      <c r="H1" s="301" t="s">
        <v>0</v>
      </c>
      <c r="I1" s="820">
        <f>総括表!H4</f>
        <v>0</v>
      </c>
      <c r="J1" s="820"/>
      <c r="K1" s="820"/>
    </row>
    <row r="2" spans="1:11" ht="18.75" customHeight="1" x14ac:dyDescent="0.2">
      <c r="J2" s="49"/>
    </row>
    <row r="3" spans="1:11" ht="18.75" customHeight="1" x14ac:dyDescent="0.2">
      <c r="A3" s="6" t="s">
        <v>1234</v>
      </c>
      <c r="B3" s="37" t="s">
        <v>559</v>
      </c>
    </row>
    <row r="4" spans="1:11" ht="11.25" customHeight="1" x14ac:dyDescent="0.2">
      <c r="A4" s="43"/>
    </row>
    <row r="5" spans="1:11" ht="18.75" customHeight="1" x14ac:dyDescent="0.2">
      <c r="A5" s="43"/>
      <c r="B5" s="804" t="s">
        <v>107</v>
      </c>
      <c r="C5" s="805"/>
      <c r="D5" s="804" t="s">
        <v>106</v>
      </c>
      <c r="E5" s="805"/>
      <c r="F5" s="275" t="s">
        <v>105</v>
      </c>
      <c r="G5" s="263"/>
      <c r="H5" s="281" t="s">
        <v>104</v>
      </c>
      <c r="I5" s="263"/>
      <c r="J5" s="275" t="s">
        <v>3</v>
      </c>
      <c r="K5" s="261"/>
    </row>
    <row r="6" spans="1:11" ht="15" customHeight="1" x14ac:dyDescent="0.2">
      <c r="A6" s="43"/>
      <c r="B6" s="28"/>
      <c r="C6" s="27"/>
      <c r="D6" s="26"/>
      <c r="E6" s="25"/>
      <c r="F6" s="24"/>
      <c r="G6" s="22"/>
      <c r="H6" s="136"/>
      <c r="I6" s="22"/>
      <c r="J6" s="21" t="s">
        <v>103</v>
      </c>
      <c r="K6" s="261"/>
    </row>
    <row r="7" spans="1:11" s="1" customFormat="1" ht="15" customHeight="1" x14ac:dyDescent="0.2">
      <c r="B7" s="265">
        <v>1</v>
      </c>
      <c r="C7" s="266" t="s">
        <v>113</v>
      </c>
      <c r="D7" s="818"/>
      <c r="E7" s="819"/>
      <c r="F7" s="269"/>
      <c r="G7" s="262" t="s">
        <v>1237</v>
      </c>
      <c r="H7" s="297">
        <v>4.7E-2</v>
      </c>
      <c r="I7" s="262" t="s">
        <v>1230</v>
      </c>
      <c r="J7" s="270">
        <f>ROUND(F7*H7,0)</f>
        <v>0</v>
      </c>
      <c r="K7" s="261" t="s">
        <v>188</v>
      </c>
    </row>
    <row r="8" spans="1:11" s="1" customFormat="1" ht="15" customHeight="1" x14ac:dyDescent="0.2">
      <c r="B8" s="495">
        <v>2</v>
      </c>
      <c r="C8" s="266" t="s">
        <v>112</v>
      </c>
      <c r="D8" s="818"/>
      <c r="E8" s="819"/>
      <c r="F8" s="269"/>
      <c r="G8" s="262" t="s">
        <v>88</v>
      </c>
      <c r="H8" s="305">
        <v>9.4E-2</v>
      </c>
      <c r="I8" s="263" t="s">
        <v>91</v>
      </c>
      <c r="J8" s="271">
        <f t="shared" ref="J8:J30" si="0">ROUND(F8*H8,0)</f>
        <v>0</v>
      </c>
      <c r="K8" s="261" t="s">
        <v>187</v>
      </c>
    </row>
    <row r="9" spans="1:11" s="1" customFormat="1" ht="15" customHeight="1" x14ac:dyDescent="0.2">
      <c r="B9" s="495">
        <v>3</v>
      </c>
      <c r="C9" s="266" t="s">
        <v>102</v>
      </c>
      <c r="D9" s="818"/>
      <c r="E9" s="819"/>
      <c r="F9" s="269"/>
      <c r="G9" s="262" t="s">
        <v>88</v>
      </c>
      <c r="H9" s="297">
        <v>0.13300000000000001</v>
      </c>
      <c r="I9" s="262" t="s">
        <v>91</v>
      </c>
      <c r="J9" s="270">
        <f t="shared" si="0"/>
        <v>0</v>
      </c>
      <c r="K9" s="261" t="s">
        <v>186</v>
      </c>
    </row>
    <row r="10" spans="1:11" s="1" customFormat="1" ht="15" customHeight="1" x14ac:dyDescent="0.2">
      <c r="B10" s="495">
        <v>4</v>
      </c>
      <c r="C10" s="266" t="s">
        <v>100</v>
      </c>
      <c r="D10" s="818"/>
      <c r="E10" s="819"/>
      <c r="F10" s="269"/>
      <c r="G10" s="262" t="s">
        <v>1238</v>
      </c>
      <c r="H10" s="297">
        <v>0.17699999999999999</v>
      </c>
      <c r="I10" s="262" t="s">
        <v>1230</v>
      </c>
      <c r="J10" s="270">
        <f t="shared" si="0"/>
        <v>0</v>
      </c>
      <c r="K10" s="261" t="s">
        <v>185</v>
      </c>
    </row>
    <row r="11" spans="1:11" s="1" customFormat="1" ht="15" customHeight="1" x14ac:dyDescent="0.2">
      <c r="B11" s="495">
        <v>5</v>
      </c>
      <c r="C11" s="266" t="s">
        <v>98</v>
      </c>
      <c r="D11" s="818"/>
      <c r="E11" s="819"/>
      <c r="F11" s="269"/>
      <c r="G11" s="262" t="s">
        <v>88</v>
      </c>
      <c r="H11" s="305">
        <v>0.221</v>
      </c>
      <c r="I11" s="263" t="s">
        <v>91</v>
      </c>
      <c r="J11" s="271">
        <f t="shared" si="0"/>
        <v>0</v>
      </c>
      <c r="K11" s="261" t="s">
        <v>184</v>
      </c>
    </row>
    <row r="12" spans="1:11" s="1" customFormat="1" ht="15" customHeight="1" x14ac:dyDescent="0.2">
      <c r="B12" s="495">
        <v>6</v>
      </c>
      <c r="C12" s="268" t="s">
        <v>96</v>
      </c>
      <c r="D12" s="818"/>
      <c r="E12" s="819"/>
      <c r="F12" s="269"/>
      <c r="G12" s="262" t="s">
        <v>88</v>
      </c>
      <c r="H12" s="297">
        <v>0.26500000000000001</v>
      </c>
      <c r="I12" s="262" t="s">
        <v>91</v>
      </c>
      <c r="J12" s="270">
        <f t="shared" si="0"/>
        <v>0</v>
      </c>
      <c r="K12" s="261" t="s">
        <v>158</v>
      </c>
    </row>
    <row r="13" spans="1:11" s="1" customFormat="1" ht="15" customHeight="1" x14ac:dyDescent="0.2">
      <c r="B13" s="495">
        <v>7</v>
      </c>
      <c r="C13" s="268" t="s">
        <v>94</v>
      </c>
      <c r="D13" s="818"/>
      <c r="E13" s="819"/>
      <c r="F13" s="269"/>
      <c r="G13" s="262" t="s">
        <v>88</v>
      </c>
      <c r="H13" s="297">
        <v>0.309</v>
      </c>
      <c r="I13" s="262" t="s">
        <v>91</v>
      </c>
      <c r="J13" s="270">
        <f t="shared" si="0"/>
        <v>0</v>
      </c>
      <c r="K13" s="261" t="s">
        <v>157</v>
      </c>
    </row>
    <row r="14" spans="1:11" s="1" customFormat="1" ht="15" customHeight="1" x14ac:dyDescent="0.2">
      <c r="B14" s="495">
        <v>8</v>
      </c>
      <c r="C14" s="268" t="s">
        <v>92</v>
      </c>
      <c r="D14" s="818"/>
      <c r="E14" s="819"/>
      <c r="F14" s="269"/>
      <c r="G14" s="262" t="s">
        <v>1238</v>
      </c>
      <c r="H14" s="297">
        <v>0.35299999999999998</v>
      </c>
      <c r="I14" s="262" t="s">
        <v>1239</v>
      </c>
      <c r="J14" s="270">
        <f t="shared" si="0"/>
        <v>0</v>
      </c>
      <c r="K14" s="261" t="s">
        <v>156</v>
      </c>
    </row>
    <row r="15" spans="1:11" s="1" customFormat="1" ht="15" customHeight="1" x14ac:dyDescent="0.2">
      <c r="B15" s="495">
        <v>9</v>
      </c>
      <c r="C15" s="268" t="s">
        <v>465</v>
      </c>
      <c r="D15" s="818"/>
      <c r="E15" s="819"/>
      <c r="F15" s="269"/>
      <c r="G15" s="262" t="s">
        <v>88</v>
      </c>
      <c r="H15" s="297">
        <v>0.39700000000000002</v>
      </c>
      <c r="I15" s="262" t="s">
        <v>91</v>
      </c>
      <c r="J15" s="270">
        <f t="shared" si="0"/>
        <v>0</v>
      </c>
      <c r="K15" s="261" t="s">
        <v>155</v>
      </c>
    </row>
    <row r="16" spans="1:11" s="1" customFormat="1" ht="15" customHeight="1" x14ac:dyDescent="0.2">
      <c r="B16" s="495">
        <v>10</v>
      </c>
      <c r="C16" s="268" t="s">
        <v>485</v>
      </c>
      <c r="D16" s="818"/>
      <c r="E16" s="819"/>
      <c r="F16" s="269"/>
      <c r="G16" s="262" t="s">
        <v>1240</v>
      </c>
      <c r="H16" s="297">
        <v>0.441</v>
      </c>
      <c r="I16" s="262" t="s">
        <v>1241</v>
      </c>
      <c r="J16" s="270">
        <f>ROUND(F16*H16,0)</f>
        <v>0</v>
      </c>
      <c r="K16" s="261" t="s">
        <v>183</v>
      </c>
    </row>
    <row r="17" spans="2:11" s="1" customFormat="1" ht="15" customHeight="1" x14ac:dyDescent="0.2">
      <c r="B17" s="495">
        <v>11</v>
      </c>
      <c r="C17" s="268" t="s">
        <v>525</v>
      </c>
      <c r="D17" s="818"/>
      <c r="E17" s="819"/>
      <c r="F17" s="269"/>
      <c r="G17" s="262" t="s">
        <v>88</v>
      </c>
      <c r="H17" s="297">
        <v>0.48499999999999999</v>
      </c>
      <c r="I17" s="262" t="s">
        <v>91</v>
      </c>
      <c r="J17" s="270">
        <f t="shared" si="0"/>
        <v>0</v>
      </c>
      <c r="K17" s="261" t="s">
        <v>162</v>
      </c>
    </row>
    <row r="18" spans="2:11" s="1" customFormat="1" ht="15" customHeight="1" x14ac:dyDescent="0.2">
      <c r="B18" s="495">
        <v>12</v>
      </c>
      <c r="C18" s="268" t="s">
        <v>565</v>
      </c>
      <c r="D18" s="818"/>
      <c r="E18" s="819"/>
      <c r="F18" s="269"/>
      <c r="G18" s="262" t="s">
        <v>1240</v>
      </c>
      <c r="H18" s="297">
        <v>0.53</v>
      </c>
      <c r="I18" s="262" t="s">
        <v>1239</v>
      </c>
      <c r="J18" s="270">
        <f t="shared" si="0"/>
        <v>0</v>
      </c>
      <c r="K18" s="261" t="s">
        <v>182</v>
      </c>
    </row>
    <row r="19" spans="2:11" s="1" customFormat="1" ht="15" customHeight="1" x14ac:dyDescent="0.2">
      <c r="B19" s="495">
        <v>13</v>
      </c>
      <c r="C19" s="268" t="s">
        <v>603</v>
      </c>
      <c r="D19" s="818"/>
      <c r="E19" s="819"/>
      <c r="F19" s="269"/>
      <c r="G19" s="262" t="s">
        <v>1235</v>
      </c>
      <c r="H19" s="297">
        <v>0.57399999999999995</v>
      </c>
      <c r="I19" s="262" t="s">
        <v>1242</v>
      </c>
      <c r="J19" s="270">
        <f t="shared" si="0"/>
        <v>0</v>
      </c>
      <c r="K19" s="261" t="s">
        <v>181</v>
      </c>
    </row>
    <row r="20" spans="2:11" s="1" customFormat="1" ht="15" customHeight="1" x14ac:dyDescent="0.2">
      <c r="B20" s="495">
        <v>14</v>
      </c>
      <c r="C20" s="268" t="s">
        <v>634</v>
      </c>
      <c r="D20" s="818"/>
      <c r="E20" s="819"/>
      <c r="F20" s="269"/>
      <c r="G20" s="262" t="s">
        <v>88</v>
      </c>
      <c r="H20" s="297">
        <v>0.61799999999999999</v>
      </c>
      <c r="I20" s="262" t="s">
        <v>91</v>
      </c>
      <c r="J20" s="270">
        <f t="shared" si="0"/>
        <v>0</v>
      </c>
      <c r="K20" s="261" t="s">
        <v>180</v>
      </c>
    </row>
    <row r="21" spans="2:11" s="1" customFormat="1" ht="15" customHeight="1" x14ac:dyDescent="0.2">
      <c r="B21" s="495">
        <v>15</v>
      </c>
      <c r="C21" s="268" t="s">
        <v>669</v>
      </c>
      <c r="D21" s="818"/>
      <c r="E21" s="819"/>
      <c r="F21" s="269"/>
      <c r="G21" s="262" t="s">
        <v>88</v>
      </c>
      <c r="H21" s="297">
        <v>0.66200000000000003</v>
      </c>
      <c r="I21" s="262" t="s">
        <v>1230</v>
      </c>
      <c r="J21" s="270">
        <f t="shared" si="0"/>
        <v>0</v>
      </c>
      <c r="K21" s="261" t="s">
        <v>179</v>
      </c>
    </row>
    <row r="22" spans="2:11" s="1" customFormat="1" ht="15" customHeight="1" x14ac:dyDescent="0.2">
      <c r="B22" s="495">
        <v>16</v>
      </c>
      <c r="C22" s="268" t="s">
        <v>702</v>
      </c>
      <c r="D22" s="818"/>
      <c r="E22" s="819"/>
      <c r="F22" s="269"/>
      <c r="G22" s="262" t="s">
        <v>1240</v>
      </c>
      <c r="H22" s="297">
        <v>0.70599999999999996</v>
      </c>
      <c r="I22" s="262" t="s">
        <v>1243</v>
      </c>
      <c r="J22" s="270">
        <f t="shared" si="0"/>
        <v>0</v>
      </c>
      <c r="K22" s="261" t="s">
        <v>178</v>
      </c>
    </row>
    <row r="23" spans="2:11" s="1" customFormat="1" ht="15" customHeight="1" x14ac:dyDescent="0.2">
      <c r="B23" s="495">
        <v>17</v>
      </c>
      <c r="C23" s="268" t="s">
        <v>708</v>
      </c>
      <c r="D23" s="818"/>
      <c r="E23" s="819"/>
      <c r="F23" s="269"/>
      <c r="G23" s="262" t="s">
        <v>1238</v>
      </c>
      <c r="H23" s="297">
        <v>0.75</v>
      </c>
      <c r="I23" s="262" t="s">
        <v>1241</v>
      </c>
      <c r="J23" s="270">
        <f t="shared" si="0"/>
        <v>0</v>
      </c>
      <c r="K23" s="261" t="s">
        <v>177</v>
      </c>
    </row>
    <row r="24" spans="2:11" s="1" customFormat="1" ht="15" customHeight="1" x14ac:dyDescent="0.2">
      <c r="B24" s="495">
        <v>18</v>
      </c>
      <c r="C24" s="268" t="s">
        <v>1011</v>
      </c>
      <c r="D24" s="818"/>
      <c r="E24" s="819"/>
      <c r="F24" s="269"/>
      <c r="G24" s="262" t="s">
        <v>1238</v>
      </c>
      <c r="H24" s="297">
        <v>0.75</v>
      </c>
      <c r="I24" s="262" t="s">
        <v>91</v>
      </c>
      <c r="J24" s="270">
        <f t="shared" si="0"/>
        <v>0</v>
      </c>
      <c r="K24" s="261" t="s">
        <v>176</v>
      </c>
    </row>
    <row r="25" spans="2:11" s="1" customFormat="1" ht="15" customHeight="1" x14ac:dyDescent="0.2">
      <c r="B25" s="495">
        <v>19</v>
      </c>
      <c r="C25" s="268" t="s">
        <v>1223</v>
      </c>
      <c r="D25" s="818"/>
      <c r="E25" s="819"/>
      <c r="F25" s="269"/>
      <c r="G25" s="262" t="s">
        <v>88</v>
      </c>
      <c r="H25" s="297">
        <v>0.75</v>
      </c>
      <c r="I25" s="262" t="s">
        <v>91</v>
      </c>
      <c r="J25" s="270">
        <f t="shared" si="0"/>
        <v>0</v>
      </c>
      <c r="K25" s="261" t="s">
        <v>175</v>
      </c>
    </row>
    <row r="26" spans="2:11" s="479" customFormat="1" ht="15" customHeight="1" x14ac:dyDescent="0.2">
      <c r="B26" s="504">
        <v>20</v>
      </c>
      <c r="C26" s="268" t="s">
        <v>1335</v>
      </c>
      <c r="D26" s="1226" t="s">
        <v>1403</v>
      </c>
      <c r="E26" s="1227"/>
      <c r="F26" s="269"/>
      <c r="G26" s="503" t="s">
        <v>88</v>
      </c>
      <c r="H26" s="297">
        <v>0.75</v>
      </c>
      <c r="I26" s="503"/>
      <c r="J26" s="270">
        <f t="shared" si="0"/>
        <v>0</v>
      </c>
      <c r="K26" s="261" t="s">
        <v>1396</v>
      </c>
    </row>
    <row r="27" spans="2:11" s="479" customFormat="1" ht="15" customHeight="1" x14ac:dyDescent="0.2">
      <c r="B27" s="504">
        <v>21</v>
      </c>
      <c r="C27" s="268" t="s">
        <v>1335</v>
      </c>
      <c r="D27" s="1226" t="s">
        <v>1404</v>
      </c>
      <c r="E27" s="1227"/>
      <c r="F27" s="269"/>
      <c r="G27" s="503" t="s">
        <v>88</v>
      </c>
      <c r="H27" s="297">
        <v>0.75</v>
      </c>
      <c r="I27" s="503"/>
      <c r="J27" s="270">
        <f t="shared" si="0"/>
        <v>0</v>
      </c>
      <c r="K27" s="261" t="s">
        <v>1397</v>
      </c>
    </row>
    <row r="28" spans="2:11" s="479" customFormat="1" ht="15" customHeight="1" x14ac:dyDescent="0.2">
      <c r="B28" s="504">
        <v>22</v>
      </c>
      <c r="C28" s="268" t="s">
        <v>1335</v>
      </c>
      <c r="D28" s="1226" t="s">
        <v>1405</v>
      </c>
      <c r="E28" s="1227"/>
      <c r="F28" s="269"/>
      <c r="G28" s="503" t="s">
        <v>88</v>
      </c>
      <c r="H28" s="297">
        <v>0.75</v>
      </c>
      <c r="I28" s="503"/>
      <c r="J28" s="270">
        <f t="shared" si="0"/>
        <v>0</v>
      </c>
      <c r="K28" s="261" t="s">
        <v>1398</v>
      </c>
    </row>
    <row r="29" spans="2:11" s="479" customFormat="1" ht="15" customHeight="1" x14ac:dyDescent="0.2">
      <c r="B29" s="504">
        <v>23</v>
      </c>
      <c r="C29" s="268" t="s">
        <v>1335</v>
      </c>
      <c r="D29" s="1226" t="s">
        <v>1406</v>
      </c>
      <c r="E29" s="1227"/>
      <c r="F29" s="269"/>
      <c r="G29" s="503" t="s">
        <v>88</v>
      </c>
      <c r="H29" s="297">
        <v>0.75</v>
      </c>
      <c r="I29" s="503"/>
      <c r="J29" s="270">
        <f t="shared" si="0"/>
        <v>0</v>
      </c>
      <c r="K29" s="261" t="s">
        <v>1399</v>
      </c>
    </row>
    <row r="30" spans="2:11" s="479" customFormat="1" ht="15" customHeight="1" x14ac:dyDescent="0.2">
      <c r="B30" s="504">
        <v>24</v>
      </c>
      <c r="C30" s="268" t="s">
        <v>1335</v>
      </c>
      <c r="D30" s="1226" t="s">
        <v>1407</v>
      </c>
      <c r="E30" s="1227"/>
      <c r="F30" s="269"/>
      <c r="G30" s="503" t="s">
        <v>88</v>
      </c>
      <c r="H30" s="297">
        <v>1</v>
      </c>
      <c r="I30" s="503"/>
      <c r="J30" s="270">
        <f t="shared" si="0"/>
        <v>0</v>
      </c>
      <c r="K30" s="261" t="s">
        <v>1400</v>
      </c>
    </row>
    <row r="31" spans="2:11" s="479" customFormat="1" ht="15" customHeight="1" thickBot="1" x14ac:dyDescent="0.25">
      <c r="B31" s="502">
        <v>25</v>
      </c>
      <c r="C31" s="268" t="s">
        <v>1335</v>
      </c>
      <c r="D31" s="1226" t="s">
        <v>1408</v>
      </c>
      <c r="E31" s="1227"/>
      <c r="F31" s="269"/>
      <c r="G31" s="494" t="s">
        <v>88</v>
      </c>
      <c r="H31" s="297">
        <v>1</v>
      </c>
      <c r="I31" s="494" t="s">
        <v>91</v>
      </c>
      <c r="J31" s="270">
        <f>ROUND(F31*H31,0)</f>
        <v>0</v>
      </c>
      <c r="K31" s="261" t="s">
        <v>1401</v>
      </c>
    </row>
    <row r="32" spans="2:11" s="1" customFormat="1" ht="15" customHeight="1" x14ac:dyDescent="0.2">
      <c r="B32" s="40"/>
      <c r="C32" s="13"/>
      <c r="D32" s="12"/>
      <c r="E32" s="12"/>
      <c r="F32" s="11"/>
      <c r="G32" s="302"/>
      <c r="H32" s="800" t="s">
        <v>1402</v>
      </c>
      <c r="I32" s="801"/>
      <c r="J32" s="9"/>
      <c r="K32" s="261"/>
    </row>
    <row r="33" spans="2:11" s="1" customFormat="1" ht="15" customHeight="1" thickBot="1" x14ac:dyDescent="0.25">
      <c r="B33" s="38"/>
      <c r="C33" s="261"/>
      <c r="D33" s="261"/>
      <c r="E33" s="261"/>
      <c r="F33" s="10"/>
      <c r="G33" s="261"/>
      <c r="H33" s="802" t="s">
        <v>89</v>
      </c>
      <c r="I33" s="803"/>
      <c r="J33" s="8">
        <f>SUM(J7:J31)</f>
        <v>0</v>
      </c>
      <c r="K33" s="261" t="s">
        <v>7</v>
      </c>
    </row>
    <row r="34" spans="2:11" s="1" customFormat="1" ht="18.75" customHeight="1" x14ac:dyDescent="0.2">
      <c r="B34" s="37"/>
      <c r="F34" s="3"/>
      <c r="H34" s="57"/>
      <c r="J34" s="3"/>
    </row>
    <row r="35" spans="2:11" s="1" customFormat="1" ht="18.75" customHeight="1" x14ac:dyDescent="0.2">
      <c r="B35" s="37"/>
      <c r="F35" s="3"/>
      <c r="H35" s="57"/>
      <c r="J35" s="3"/>
    </row>
    <row r="36" spans="2:11" s="1" customFormat="1" ht="18.75" customHeight="1" x14ac:dyDescent="0.2">
      <c r="B36" s="38"/>
      <c r="C36" s="261"/>
      <c r="D36" s="261"/>
      <c r="E36" s="261"/>
      <c r="F36" s="10"/>
      <c r="G36" s="39"/>
      <c r="H36" s="146"/>
      <c r="I36" s="302"/>
      <c r="J36" s="11"/>
    </row>
    <row r="37" spans="2:11" s="1" customFormat="1" ht="18.75" customHeight="1" x14ac:dyDescent="0.2">
      <c r="B37" s="38"/>
      <c r="C37" s="261"/>
      <c r="D37" s="261"/>
      <c r="E37" s="261"/>
      <c r="F37" s="10"/>
      <c r="G37" s="39"/>
      <c r="H37" s="146"/>
      <c r="I37" s="302"/>
      <c r="J37" s="11"/>
      <c r="K37" s="261"/>
    </row>
    <row r="38" spans="2:11" s="1" customFormat="1" ht="18.75" customHeight="1" x14ac:dyDescent="0.2">
      <c r="B38" s="38"/>
      <c r="C38" s="261"/>
      <c r="D38" s="261"/>
      <c r="E38" s="261"/>
      <c r="F38" s="10"/>
      <c r="G38" s="39"/>
      <c r="H38" s="146"/>
      <c r="I38" s="302"/>
      <c r="J38" s="11"/>
      <c r="K38" s="261"/>
    </row>
    <row r="39" spans="2:11" s="1" customFormat="1" ht="18.75" customHeight="1" x14ac:dyDescent="0.2">
      <c r="B39" s="38"/>
      <c r="C39" s="261"/>
      <c r="D39" s="261"/>
      <c r="E39" s="261"/>
      <c r="F39" s="10"/>
      <c r="G39" s="39"/>
      <c r="H39" s="146"/>
      <c r="I39" s="302"/>
      <c r="J39" s="11"/>
      <c r="K39" s="261"/>
    </row>
    <row r="40" spans="2:11" s="1" customFormat="1" ht="18.75" customHeight="1" x14ac:dyDescent="0.2">
      <c r="B40" s="38"/>
      <c r="C40" s="261"/>
      <c r="D40" s="261"/>
      <c r="E40" s="261"/>
      <c r="F40" s="10"/>
      <c r="G40" s="39"/>
      <c r="H40" s="146"/>
      <c r="I40" s="302"/>
      <c r="J40" s="11"/>
      <c r="K40" s="261"/>
    </row>
    <row r="41" spans="2:11" s="1" customFormat="1" ht="18.75" customHeight="1" x14ac:dyDescent="0.2">
      <c r="B41" s="38"/>
      <c r="C41" s="261"/>
      <c r="D41" s="261"/>
      <c r="E41" s="261"/>
      <c r="F41" s="10"/>
      <c r="G41" s="39"/>
      <c r="H41" s="146"/>
      <c r="I41" s="302"/>
      <c r="J41" s="11"/>
      <c r="K41" s="261"/>
    </row>
    <row r="42" spans="2:11" s="1" customFormat="1" ht="18.75" customHeight="1" x14ac:dyDescent="0.2">
      <c r="B42" s="38"/>
      <c r="C42" s="261"/>
      <c r="D42" s="261"/>
      <c r="E42" s="261"/>
      <c r="F42" s="10"/>
      <c r="G42" s="39"/>
      <c r="H42" s="146"/>
      <c r="I42" s="302"/>
      <c r="J42" s="11"/>
      <c r="K42" s="261"/>
    </row>
    <row r="43" spans="2:11" s="1" customFormat="1" ht="18.75" customHeight="1" x14ac:dyDescent="0.2">
      <c r="B43" s="38"/>
      <c r="C43" s="261"/>
      <c r="D43" s="261"/>
      <c r="E43" s="261"/>
      <c r="F43" s="10"/>
      <c r="G43" s="39"/>
      <c r="H43" s="146"/>
      <c r="I43" s="302"/>
      <c r="J43" s="11"/>
      <c r="K43" s="261"/>
    </row>
    <row r="44" spans="2:11" ht="18.75" customHeight="1" x14ac:dyDescent="0.2">
      <c r="K44" s="261"/>
    </row>
  </sheetData>
  <customSheetViews>
    <customSheetView guid="{C4E6220D-41C8-40B2-AF0A-6EEC54FEFC3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32">
    <mergeCell ref="D28:E28"/>
    <mergeCell ref="D29:E29"/>
    <mergeCell ref="D30:E30"/>
    <mergeCell ref="I1:K1"/>
    <mergeCell ref="B5:C5"/>
    <mergeCell ref="D5:E5"/>
    <mergeCell ref="D8:E8"/>
    <mergeCell ref="D9:E9"/>
    <mergeCell ref="D7:E7"/>
    <mergeCell ref="D14:E14"/>
    <mergeCell ref="A1:B1"/>
    <mergeCell ref="C1:E1"/>
    <mergeCell ref="D10:E10"/>
    <mergeCell ref="D11:E11"/>
    <mergeCell ref="D12:E12"/>
    <mergeCell ref="D13:E13"/>
    <mergeCell ref="H33:I33"/>
    <mergeCell ref="D15:E15"/>
    <mergeCell ref="D16:E16"/>
    <mergeCell ref="D17:E17"/>
    <mergeCell ref="D18:E18"/>
    <mergeCell ref="D19:E19"/>
    <mergeCell ref="D20:E20"/>
    <mergeCell ref="D21:E21"/>
    <mergeCell ref="D22:E22"/>
    <mergeCell ref="D23:E23"/>
    <mergeCell ref="D25:E25"/>
    <mergeCell ref="H32:I32"/>
    <mergeCell ref="D24:E24"/>
    <mergeCell ref="D31:E31"/>
    <mergeCell ref="D26:E26"/>
    <mergeCell ref="D27:E27"/>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41" customWidth="1"/>
    <col min="9" max="9" width="2.08984375" style="41" bestFit="1" customWidth="1"/>
    <col min="10" max="10" width="11.90625" style="42" customWidth="1"/>
    <col min="11" max="11" width="4.453125" style="41" bestFit="1" customWidth="1"/>
    <col min="12" max="16384" width="9" style="41"/>
  </cols>
  <sheetData>
    <row r="1" spans="1:11" ht="18.75" customHeight="1" x14ac:dyDescent="0.2">
      <c r="A1" s="829" t="s">
        <v>140</v>
      </c>
      <c r="B1" s="830"/>
      <c r="C1" s="908" t="s">
        <v>452</v>
      </c>
      <c r="D1" s="1228"/>
      <c r="E1" s="909"/>
      <c r="H1" s="210" t="s">
        <v>0</v>
      </c>
      <c r="I1" s="820">
        <f>総括表!H4</f>
        <v>0</v>
      </c>
      <c r="J1" s="1225"/>
      <c r="K1" s="820"/>
    </row>
    <row r="2" spans="1:11" ht="18.75" customHeight="1" x14ac:dyDescent="0.2">
      <c r="A2" s="1"/>
      <c r="B2" s="37"/>
      <c r="C2" s="1"/>
      <c r="D2" s="1"/>
      <c r="E2" s="1"/>
      <c r="J2" s="49"/>
    </row>
    <row r="3" spans="1:11" ht="18.75" customHeight="1" x14ac:dyDescent="0.2">
      <c r="A3" s="6" t="s">
        <v>775</v>
      </c>
      <c r="B3" s="37" t="s">
        <v>451</v>
      </c>
    </row>
    <row r="4" spans="1:11" ht="11.25" customHeight="1" x14ac:dyDescent="0.2">
      <c r="A4" s="43"/>
    </row>
    <row r="5" spans="1:11" ht="18.75" customHeight="1" x14ac:dyDescent="0.2">
      <c r="A5" s="43"/>
      <c r="B5" s="827" t="s">
        <v>143</v>
      </c>
      <c r="C5" s="828"/>
      <c r="D5" s="827" t="s">
        <v>106</v>
      </c>
      <c r="E5" s="828"/>
      <c r="F5" s="29" t="s">
        <v>142</v>
      </c>
      <c r="G5" s="30"/>
      <c r="H5" s="30" t="s">
        <v>104</v>
      </c>
      <c r="I5" s="29"/>
      <c r="J5" s="29" t="s">
        <v>3</v>
      </c>
      <c r="K5" s="7"/>
    </row>
    <row r="6" spans="1:11" ht="15" customHeight="1" x14ac:dyDescent="0.2">
      <c r="A6" s="43"/>
      <c r="B6" s="28"/>
      <c r="C6" s="27"/>
      <c r="D6" s="26"/>
      <c r="E6" s="25"/>
      <c r="F6" s="24"/>
      <c r="G6" s="22"/>
      <c r="H6" s="22"/>
      <c r="I6" s="22"/>
      <c r="J6" s="21" t="s">
        <v>776</v>
      </c>
      <c r="K6" s="7"/>
    </row>
    <row r="7" spans="1:11" s="1" customFormat="1" ht="15" customHeight="1" thickBot="1" x14ac:dyDescent="0.25">
      <c r="B7" s="18">
        <v>1</v>
      </c>
      <c r="C7" s="17" t="s">
        <v>125</v>
      </c>
      <c r="D7" s="794"/>
      <c r="E7" s="795"/>
      <c r="F7" s="16"/>
      <c r="G7" s="15" t="s">
        <v>747</v>
      </c>
      <c r="H7" s="171">
        <v>2.9000000000000001E-2</v>
      </c>
      <c r="I7" s="30" t="s">
        <v>748</v>
      </c>
      <c r="J7" s="33">
        <f>ROUND(F7*H7,0)</f>
        <v>0</v>
      </c>
      <c r="K7" s="7"/>
    </row>
    <row r="8" spans="1:11" s="1" customFormat="1" ht="15" customHeight="1" x14ac:dyDescent="0.2">
      <c r="B8" s="40"/>
      <c r="C8" s="13"/>
      <c r="D8" s="12"/>
      <c r="E8" s="12"/>
      <c r="F8" s="11"/>
      <c r="G8" s="211"/>
      <c r="H8" s="800"/>
      <c r="I8" s="801"/>
      <c r="J8" s="9"/>
      <c r="K8" s="7"/>
    </row>
    <row r="9" spans="1:11" s="1" customFormat="1" ht="15" customHeight="1" thickBot="1" x14ac:dyDescent="0.25">
      <c r="B9" s="38"/>
      <c r="C9" s="7"/>
      <c r="D9" s="7"/>
      <c r="E9" s="7"/>
      <c r="F9" s="10"/>
      <c r="G9" s="7"/>
      <c r="H9" s="802" t="s">
        <v>89</v>
      </c>
      <c r="I9" s="803"/>
      <c r="J9" s="8">
        <f>SUM(J7:J7)</f>
        <v>0</v>
      </c>
      <c r="K9" s="7" t="s">
        <v>777</v>
      </c>
    </row>
    <row r="10" spans="1:11" s="1" customFormat="1" ht="18.75" customHeight="1" x14ac:dyDescent="0.2">
      <c r="B10" s="37"/>
      <c r="F10" s="3"/>
      <c r="J10" s="3"/>
    </row>
  </sheetData>
  <customSheetViews>
    <customSheetView guid="{C4E6220D-41C8-40B2-AF0A-6EEC54FEFC3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8"/>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10" style="41" customWidth="1"/>
    <col min="4" max="4" width="7.453125" style="41" customWidth="1"/>
    <col min="5" max="5" width="12" style="41" customWidth="1"/>
    <col min="6" max="6" width="12.453125" style="42" customWidth="1"/>
    <col min="7" max="7" width="2.08984375" style="41" bestFit="1" customWidth="1"/>
    <col min="8" max="8" width="12.453125" style="58" customWidth="1"/>
    <col min="9" max="9" width="2.08984375" style="41" bestFit="1" customWidth="1"/>
    <col min="10" max="10" width="12.453125" style="42" customWidth="1"/>
    <col min="11" max="11" width="4.453125" style="41" bestFit="1" customWidth="1"/>
    <col min="12" max="16384" width="9" style="41"/>
  </cols>
  <sheetData>
    <row r="1" spans="1:11" ht="18.75" customHeight="1" x14ac:dyDescent="0.2">
      <c r="A1" s="815" t="s">
        <v>140</v>
      </c>
      <c r="B1" s="816"/>
      <c r="C1" s="1222" t="s">
        <v>453</v>
      </c>
      <c r="D1" s="1223"/>
      <c r="E1" s="1224"/>
      <c r="H1" s="139" t="s">
        <v>0</v>
      </c>
      <c r="I1" s="820">
        <f>総括表!H4</f>
        <v>0</v>
      </c>
      <c r="J1" s="820"/>
      <c r="K1" s="820"/>
    </row>
    <row r="2" spans="1:11" ht="18.75" customHeight="1" x14ac:dyDescent="0.2">
      <c r="J2" s="49"/>
    </row>
    <row r="3" spans="1:11" ht="18.75" customHeight="1" x14ac:dyDescent="0.2">
      <c r="A3" s="6" t="s">
        <v>1</v>
      </c>
      <c r="B3" s="37" t="s">
        <v>9</v>
      </c>
    </row>
    <row r="4" spans="1:11" ht="11.25" customHeight="1" x14ac:dyDescent="0.2">
      <c r="A4" s="43"/>
    </row>
    <row r="5" spans="1:11" ht="18.75" customHeight="1" x14ac:dyDescent="0.2">
      <c r="A5" s="43"/>
      <c r="B5" s="804" t="s">
        <v>107</v>
      </c>
      <c r="C5" s="805"/>
      <c r="D5" s="804" t="s">
        <v>106</v>
      </c>
      <c r="E5" s="805"/>
      <c r="F5" s="275" t="s">
        <v>105</v>
      </c>
      <c r="G5" s="263"/>
      <c r="H5" s="281" t="s">
        <v>104</v>
      </c>
      <c r="I5" s="263"/>
      <c r="J5" s="275" t="s">
        <v>3</v>
      </c>
      <c r="K5" s="261"/>
    </row>
    <row r="6" spans="1:11" ht="15" customHeight="1" x14ac:dyDescent="0.2">
      <c r="A6" s="43"/>
      <c r="B6" s="28"/>
      <c r="C6" s="27"/>
      <c r="D6" s="26"/>
      <c r="E6" s="25"/>
      <c r="F6" s="24"/>
      <c r="G6" s="22"/>
      <c r="H6" s="136"/>
      <c r="I6" s="22"/>
      <c r="J6" s="21" t="s">
        <v>103</v>
      </c>
      <c r="K6" s="261"/>
    </row>
    <row r="7" spans="1:11" s="1" customFormat="1" ht="15" customHeight="1" x14ac:dyDescent="0.2">
      <c r="B7" s="265">
        <v>1</v>
      </c>
      <c r="C7" s="266" t="s">
        <v>113</v>
      </c>
      <c r="D7" s="818"/>
      <c r="E7" s="819"/>
      <c r="F7" s="269"/>
      <c r="G7" s="262" t="s">
        <v>88</v>
      </c>
      <c r="H7" s="305">
        <v>5.2999999999999999E-2</v>
      </c>
      <c r="I7" s="263" t="s">
        <v>91</v>
      </c>
      <c r="J7" s="271">
        <f>ROUND(F7*H7,0)</f>
        <v>0</v>
      </c>
      <c r="K7" s="261" t="s">
        <v>188</v>
      </c>
    </row>
    <row r="8" spans="1:11" s="1" customFormat="1" ht="15" customHeight="1" x14ac:dyDescent="0.2">
      <c r="B8" s="495">
        <v>2</v>
      </c>
      <c r="C8" s="266" t="s">
        <v>112</v>
      </c>
      <c r="D8" s="818"/>
      <c r="E8" s="819"/>
      <c r="F8" s="269"/>
      <c r="G8" s="262" t="s">
        <v>88</v>
      </c>
      <c r="H8" s="297">
        <v>6.2E-2</v>
      </c>
      <c r="I8" s="262" t="s">
        <v>91</v>
      </c>
      <c r="J8" s="270">
        <f t="shared" ref="J8:J25" si="0">ROUND(F8*H8,0)</f>
        <v>0</v>
      </c>
      <c r="K8" s="261" t="s">
        <v>187</v>
      </c>
    </row>
    <row r="9" spans="1:11" s="1" customFormat="1" ht="15" customHeight="1" x14ac:dyDescent="0.2">
      <c r="B9" s="495">
        <v>3</v>
      </c>
      <c r="C9" s="266" t="s">
        <v>102</v>
      </c>
      <c r="D9" s="818"/>
      <c r="E9" s="819"/>
      <c r="F9" s="269"/>
      <c r="G9" s="262" t="s">
        <v>1235</v>
      </c>
      <c r="H9" s="305">
        <v>9.7000000000000003E-2</v>
      </c>
      <c r="I9" s="263" t="s">
        <v>91</v>
      </c>
      <c r="J9" s="271">
        <f t="shared" si="0"/>
        <v>0</v>
      </c>
      <c r="K9" s="261" t="s">
        <v>186</v>
      </c>
    </row>
    <row r="10" spans="1:11" s="1" customFormat="1" ht="15" customHeight="1" x14ac:dyDescent="0.2">
      <c r="B10" s="495">
        <v>4</v>
      </c>
      <c r="C10" s="266" t="s">
        <v>100</v>
      </c>
      <c r="D10" s="818"/>
      <c r="E10" s="819"/>
      <c r="F10" s="269"/>
      <c r="G10" s="262" t="s">
        <v>88</v>
      </c>
      <c r="H10" s="297">
        <v>0.126</v>
      </c>
      <c r="I10" s="262" t="s">
        <v>91</v>
      </c>
      <c r="J10" s="270">
        <f t="shared" si="0"/>
        <v>0</v>
      </c>
      <c r="K10" s="261" t="s">
        <v>185</v>
      </c>
    </row>
    <row r="11" spans="1:11" s="1" customFormat="1" ht="15" customHeight="1" x14ac:dyDescent="0.2">
      <c r="B11" s="495">
        <v>5</v>
      </c>
      <c r="C11" s="266" t="s">
        <v>98</v>
      </c>
      <c r="D11" s="818"/>
      <c r="E11" s="819"/>
      <c r="F11" s="269"/>
      <c r="G11" s="262" t="s">
        <v>88</v>
      </c>
      <c r="H11" s="305">
        <v>0.189</v>
      </c>
      <c r="I11" s="263" t="s">
        <v>91</v>
      </c>
      <c r="J11" s="271">
        <f t="shared" si="0"/>
        <v>0</v>
      </c>
      <c r="K11" s="261" t="s">
        <v>184</v>
      </c>
    </row>
    <row r="12" spans="1:11" s="1" customFormat="1" ht="15" customHeight="1" x14ac:dyDescent="0.2">
      <c r="B12" s="495">
        <v>6</v>
      </c>
      <c r="C12" s="268" t="s">
        <v>96</v>
      </c>
      <c r="D12" s="818"/>
      <c r="E12" s="819"/>
      <c r="F12" s="269"/>
      <c r="G12" s="262" t="s">
        <v>88</v>
      </c>
      <c r="H12" s="297">
        <v>0.23599999999999999</v>
      </c>
      <c r="I12" s="262" t="s">
        <v>91</v>
      </c>
      <c r="J12" s="270">
        <f t="shared" si="0"/>
        <v>0</v>
      </c>
      <c r="K12" s="261" t="s">
        <v>158</v>
      </c>
    </row>
    <row r="13" spans="1:11" s="1" customFormat="1" ht="15" customHeight="1" x14ac:dyDescent="0.2">
      <c r="B13" s="495">
        <v>7</v>
      </c>
      <c r="C13" s="268" t="s">
        <v>94</v>
      </c>
      <c r="D13" s="818"/>
      <c r="E13" s="819"/>
      <c r="F13" s="269"/>
      <c r="G13" s="262" t="s">
        <v>88</v>
      </c>
      <c r="H13" s="297">
        <v>0.26500000000000001</v>
      </c>
      <c r="I13" s="262" t="s">
        <v>91</v>
      </c>
      <c r="J13" s="270">
        <f t="shared" si="0"/>
        <v>0</v>
      </c>
      <c r="K13" s="261" t="s">
        <v>157</v>
      </c>
    </row>
    <row r="14" spans="1:11" s="1" customFormat="1" ht="15" customHeight="1" x14ac:dyDescent="0.2">
      <c r="B14" s="495">
        <v>8</v>
      </c>
      <c r="C14" s="268" t="s">
        <v>92</v>
      </c>
      <c r="D14" s="818"/>
      <c r="E14" s="819"/>
      <c r="F14" s="269"/>
      <c r="G14" s="262" t="s">
        <v>88</v>
      </c>
      <c r="H14" s="297">
        <v>0.27</v>
      </c>
      <c r="I14" s="262" t="s">
        <v>1225</v>
      </c>
      <c r="J14" s="270">
        <f t="shared" si="0"/>
        <v>0</v>
      </c>
      <c r="K14" s="261" t="s">
        <v>156</v>
      </c>
    </row>
    <row r="15" spans="1:11" s="1" customFormat="1" ht="15" customHeight="1" x14ac:dyDescent="0.2">
      <c r="B15" s="495">
        <v>9</v>
      </c>
      <c r="C15" s="268" t="s">
        <v>465</v>
      </c>
      <c r="D15" s="818"/>
      <c r="E15" s="819"/>
      <c r="F15" s="269"/>
      <c r="G15" s="262" t="s">
        <v>1235</v>
      </c>
      <c r="H15" s="297">
        <v>0.28899999999999998</v>
      </c>
      <c r="I15" s="262" t="s">
        <v>1243</v>
      </c>
      <c r="J15" s="270">
        <f t="shared" si="0"/>
        <v>0</v>
      </c>
      <c r="K15" s="261" t="s">
        <v>155</v>
      </c>
    </row>
    <row r="16" spans="1:11" s="1" customFormat="1" ht="15" customHeight="1" x14ac:dyDescent="0.2">
      <c r="B16" s="495">
        <v>10</v>
      </c>
      <c r="C16" s="268" t="s">
        <v>485</v>
      </c>
      <c r="D16" s="818"/>
      <c r="E16" s="819"/>
      <c r="F16" s="269"/>
      <c r="G16" s="262" t="s">
        <v>1235</v>
      </c>
      <c r="H16" s="297">
        <v>0.31900000000000001</v>
      </c>
      <c r="I16" s="262" t="s">
        <v>91</v>
      </c>
      <c r="J16" s="270">
        <f>ROUND(F16*H16,0)</f>
        <v>0</v>
      </c>
      <c r="K16" s="261" t="s">
        <v>183</v>
      </c>
    </row>
    <row r="17" spans="2:11" s="1" customFormat="1" ht="15" customHeight="1" x14ac:dyDescent="0.2">
      <c r="B17" s="495">
        <v>11</v>
      </c>
      <c r="C17" s="268" t="s">
        <v>525</v>
      </c>
      <c r="D17" s="818"/>
      <c r="E17" s="819"/>
      <c r="F17" s="269"/>
      <c r="G17" s="262" t="s">
        <v>88</v>
      </c>
      <c r="H17" s="297">
        <v>0.34899999999999998</v>
      </c>
      <c r="I17" s="262" t="s">
        <v>1225</v>
      </c>
      <c r="J17" s="270">
        <f t="shared" si="0"/>
        <v>0</v>
      </c>
      <c r="K17" s="261" t="s">
        <v>162</v>
      </c>
    </row>
    <row r="18" spans="2:11" s="1" customFormat="1" ht="15" customHeight="1" x14ac:dyDescent="0.2">
      <c r="B18" s="495">
        <v>12</v>
      </c>
      <c r="C18" s="268" t="s">
        <v>565</v>
      </c>
      <c r="D18" s="818"/>
      <c r="E18" s="819"/>
      <c r="F18" s="269"/>
      <c r="G18" s="262" t="s">
        <v>88</v>
      </c>
      <c r="H18" s="297">
        <v>0.374</v>
      </c>
      <c r="I18" s="262" t="s">
        <v>91</v>
      </c>
      <c r="J18" s="270">
        <f t="shared" si="0"/>
        <v>0</v>
      </c>
      <c r="K18" s="261" t="s">
        <v>182</v>
      </c>
    </row>
    <row r="19" spans="2:11" s="1" customFormat="1" ht="15" customHeight="1" x14ac:dyDescent="0.2">
      <c r="B19" s="495">
        <v>13</v>
      </c>
      <c r="C19" s="268" t="s">
        <v>603</v>
      </c>
      <c r="D19" s="818"/>
      <c r="E19" s="819"/>
      <c r="F19" s="269"/>
      <c r="G19" s="262" t="s">
        <v>1228</v>
      </c>
      <c r="H19" s="297">
        <v>0.40100000000000002</v>
      </c>
      <c r="I19" s="262" t="s">
        <v>91</v>
      </c>
      <c r="J19" s="270">
        <f t="shared" si="0"/>
        <v>0</v>
      </c>
      <c r="K19" s="261" t="s">
        <v>181</v>
      </c>
    </row>
    <row r="20" spans="2:11" s="1" customFormat="1" ht="15" customHeight="1" x14ac:dyDescent="0.2">
      <c r="B20" s="495">
        <v>14</v>
      </c>
      <c r="C20" s="268" t="s">
        <v>634</v>
      </c>
      <c r="D20" s="818"/>
      <c r="E20" s="819"/>
      <c r="F20" s="269"/>
      <c r="G20" s="262" t="s">
        <v>88</v>
      </c>
      <c r="H20" s="297">
        <v>0.42499999999999999</v>
      </c>
      <c r="I20" s="262" t="s">
        <v>1225</v>
      </c>
      <c r="J20" s="270">
        <f t="shared" si="0"/>
        <v>0</v>
      </c>
      <c r="K20" s="261" t="s">
        <v>180</v>
      </c>
    </row>
    <row r="21" spans="2:11" s="1" customFormat="1" ht="15" customHeight="1" x14ac:dyDescent="0.2">
      <c r="B21" s="495">
        <v>15</v>
      </c>
      <c r="C21" s="268" t="s">
        <v>669</v>
      </c>
      <c r="D21" s="818"/>
      <c r="E21" s="819"/>
      <c r="F21" s="269"/>
      <c r="G21" s="262" t="s">
        <v>88</v>
      </c>
      <c r="H21" s="297">
        <v>0.45</v>
      </c>
      <c r="I21" s="262" t="s">
        <v>91</v>
      </c>
      <c r="J21" s="270">
        <f>ROUND(F21*H21,0)</f>
        <v>0</v>
      </c>
      <c r="K21" s="261" t="s">
        <v>179</v>
      </c>
    </row>
    <row r="22" spans="2:11" s="1" customFormat="1" ht="15" customHeight="1" x14ac:dyDescent="0.2">
      <c r="B22" s="495">
        <v>16</v>
      </c>
      <c r="C22" s="268" t="s">
        <v>702</v>
      </c>
      <c r="D22" s="818"/>
      <c r="E22" s="819"/>
      <c r="F22" s="269"/>
      <c r="G22" s="262" t="s">
        <v>88</v>
      </c>
      <c r="H22" s="297">
        <v>0.47499999999999998</v>
      </c>
      <c r="I22" s="262" t="s">
        <v>91</v>
      </c>
      <c r="J22" s="270">
        <f t="shared" si="0"/>
        <v>0</v>
      </c>
      <c r="K22" s="261" t="s">
        <v>178</v>
      </c>
    </row>
    <row r="23" spans="2:11" s="1" customFormat="1" ht="15" customHeight="1" x14ac:dyDescent="0.2">
      <c r="B23" s="495">
        <v>17</v>
      </c>
      <c r="C23" s="268" t="s">
        <v>708</v>
      </c>
      <c r="D23" s="818"/>
      <c r="E23" s="819"/>
      <c r="F23" s="269"/>
      <c r="G23" s="262" t="s">
        <v>1235</v>
      </c>
      <c r="H23" s="297">
        <v>0.5</v>
      </c>
      <c r="I23" s="262" t="s">
        <v>91</v>
      </c>
      <c r="J23" s="270">
        <f t="shared" si="0"/>
        <v>0</v>
      </c>
      <c r="K23" s="261" t="s">
        <v>177</v>
      </c>
    </row>
    <row r="24" spans="2:11" s="1" customFormat="1" ht="15" customHeight="1" x14ac:dyDescent="0.2">
      <c r="B24" s="495">
        <v>18</v>
      </c>
      <c r="C24" s="268" t="s">
        <v>1011</v>
      </c>
      <c r="D24" s="818"/>
      <c r="E24" s="819"/>
      <c r="F24" s="269"/>
      <c r="G24" s="262" t="s">
        <v>88</v>
      </c>
      <c r="H24" s="297">
        <v>0.5</v>
      </c>
      <c r="I24" s="262" t="s">
        <v>91</v>
      </c>
      <c r="J24" s="270">
        <f t="shared" si="0"/>
        <v>0</v>
      </c>
      <c r="K24" s="261" t="s">
        <v>176</v>
      </c>
    </row>
    <row r="25" spans="2:11" s="1" customFormat="1" ht="15" customHeight="1" x14ac:dyDescent="0.2">
      <c r="B25" s="495">
        <v>19</v>
      </c>
      <c r="C25" s="268" t="s">
        <v>1223</v>
      </c>
      <c r="D25" s="818"/>
      <c r="E25" s="819"/>
      <c r="F25" s="269"/>
      <c r="G25" s="262" t="s">
        <v>88</v>
      </c>
      <c r="H25" s="297">
        <v>0.5</v>
      </c>
      <c r="I25" s="262" t="s">
        <v>1243</v>
      </c>
      <c r="J25" s="270">
        <f t="shared" si="0"/>
        <v>0</v>
      </c>
      <c r="K25" s="261" t="s">
        <v>175</v>
      </c>
    </row>
    <row r="26" spans="2:11" s="479" customFormat="1" ht="15" customHeight="1" thickBot="1" x14ac:dyDescent="0.25">
      <c r="B26" s="493">
        <v>20</v>
      </c>
      <c r="C26" s="268" t="s">
        <v>1335</v>
      </c>
      <c r="D26" s="818"/>
      <c r="E26" s="819"/>
      <c r="F26" s="269"/>
      <c r="G26" s="494" t="s">
        <v>88</v>
      </c>
      <c r="H26" s="297">
        <v>0.5</v>
      </c>
      <c r="I26" s="494" t="s">
        <v>91</v>
      </c>
      <c r="J26" s="270">
        <f t="shared" ref="J26" si="1">ROUND(F26*H26,0)</f>
        <v>0</v>
      </c>
      <c r="K26" s="261" t="s">
        <v>174</v>
      </c>
    </row>
    <row r="27" spans="2:11" s="1" customFormat="1" ht="15" customHeight="1" x14ac:dyDescent="0.2">
      <c r="B27" s="40"/>
      <c r="C27" s="13"/>
      <c r="D27" s="12"/>
      <c r="E27" s="12"/>
      <c r="F27" s="11"/>
      <c r="G27" s="302"/>
      <c r="H27" s="800" t="s">
        <v>1199</v>
      </c>
      <c r="I27" s="801"/>
      <c r="J27" s="9"/>
    </row>
    <row r="28" spans="2:11" s="1" customFormat="1" ht="15" customHeight="1" thickBot="1" x14ac:dyDescent="0.25">
      <c r="B28" s="38"/>
      <c r="C28" s="261"/>
      <c r="D28" s="261"/>
      <c r="E28" s="261"/>
      <c r="F28" s="10"/>
      <c r="G28" s="261"/>
      <c r="H28" s="802" t="s">
        <v>89</v>
      </c>
      <c r="I28" s="803"/>
      <c r="J28" s="8">
        <f>SUM(J7:J26)</f>
        <v>0</v>
      </c>
      <c r="K28" s="261" t="s">
        <v>1244</v>
      </c>
    </row>
    <row r="29" spans="2:11" s="1" customFormat="1" ht="18.75" customHeight="1" x14ac:dyDescent="0.2">
      <c r="B29" s="37"/>
      <c r="F29" s="3"/>
      <c r="H29" s="57"/>
      <c r="J29" s="3"/>
    </row>
    <row r="30" spans="2:11" s="1" customFormat="1" ht="18.75" customHeight="1" x14ac:dyDescent="0.2">
      <c r="B30" s="37"/>
      <c r="F30" s="3"/>
      <c r="H30" s="57"/>
      <c r="J30" s="3"/>
    </row>
    <row r="31" spans="2:11" s="1" customFormat="1" ht="18.75" customHeight="1" x14ac:dyDescent="0.2">
      <c r="B31" s="38"/>
      <c r="C31" s="261"/>
      <c r="D31" s="261"/>
      <c r="E31" s="261"/>
      <c r="F31" s="10"/>
      <c r="G31" s="39"/>
      <c r="H31" s="146"/>
      <c r="I31" s="302"/>
      <c r="J31" s="11"/>
      <c r="K31" s="261"/>
    </row>
    <row r="32" spans="2:11" s="1" customFormat="1" ht="18.75" customHeight="1" x14ac:dyDescent="0.2">
      <c r="B32" s="38"/>
      <c r="C32" s="261"/>
      <c r="D32" s="261"/>
      <c r="E32" s="261"/>
      <c r="F32" s="10"/>
      <c r="G32" s="39"/>
      <c r="H32" s="146"/>
      <c r="I32" s="302"/>
      <c r="J32" s="11"/>
      <c r="K32" s="261"/>
    </row>
    <row r="33" spans="2:11" s="1" customFormat="1" ht="18.75" customHeight="1" x14ac:dyDescent="0.2">
      <c r="B33" s="38"/>
      <c r="C33" s="261"/>
      <c r="D33" s="261"/>
      <c r="E33" s="261"/>
      <c r="F33" s="10"/>
      <c r="G33" s="39"/>
      <c r="H33" s="146"/>
      <c r="I33" s="302"/>
      <c r="J33" s="11"/>
      <c r="K33" s="261"/>
    </row>
    <row r="34" spans="2:11" s="1" customFormat="1" ht="18.75" customHeight="1" x14ac:dyDescent="0.2">
      <c r="B34" s="38"/>
      <c r="C34" s="261"/>
      <c r="D34" s="261"/>
      <c r="E34" s="261"/>
      <c r="F34" s="10"/>
      <c r="G34" s="39"/>
      <c r="H34" s="146"/>
      <c r="I34" s="302"/>
      <c r="J34" s="11"/>
      <c r="K34" s="261"/>
    </row>
    <row r="35" spans="2:11" s="1" customFormat="1" ht="18.75" customHeight="1" x14ac:dyDescent="0.2">
      <c r="B35" s="38"/>
      <c r="C35" s="261"/>
      <c r="D35" s="261"/>
      <c r="E35" s="261"/>
      <c r="F35" s="10"/>
      <c r="G35" s="39"/>
      <c r="H35" s="146"/>
      <c r="I35" s="302"/>
      <c r="J35" s="11"/>
      <c r="K35" s="261"/>
    </row>
    <row r="36" spans="2:11" s="1" customFormat="1" ht="18.75" customHeight="1" x14ac:dyDescent="0.2">
      <c r="B36" s="38"/>
      <c r="C36" s="261"/>
      <c r="D36" s="261"/>
      <c r="E36" s="261"/>
      <c r="F36" s="10"/>
      <c r="G36" s="39"/>
      <c r="H36" s="146"/>
      <c r="I36" s="302"/>
      <c r="J36" s="11"/>
      <c r="K36" s="261"/>
    </row>
    <row r="37" spans="2:11" s="1" customFormat="1" ht="18.75" customHeight="1" x14ac:dyDescent="0.2">
      <c r="B37" s="38"/>
      <c r="C37" s="261"/>
      <c r="D37" s="261"/>
      <c r="E37" s="261"/>
      <c r="F37" s="10"/>
      <c r="G37" s="39"/>
      <c r="H37" s="146"/>
      <c r="I37" s="302"/>
      <c r="J37" s="11"/>
      <c r="K37" s="261"/>
    </row>
    <row r="38" spans="2:11" s="1" customFormat="1" ht="18.75" customHeight="1" x14ac:dyDescent="0.2">
      <c r="B38" s="38"/>
      <c r="C38" s="261"/>
      <c r="D38" s="261"/>
      <c r="E38" s="261"/>
      <c r="F38" s="10"/>
      <c r="G38" s="39"/>
      <c r="H38" s="146"/>
      <c r="I38" s="302"/>
      <c r="J38" s="11"/>
      <c r="K38" s="261"/>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27">
    <mergeCell ref="D8:E8"/>
    <mergeCell ref="A1:B1"/>
    <mergeCell ref="C1:E1"/>
    <mergeCell ref="I1:K1"/>
    <mergeCell ref="B5:C5"/>
    <mergeCell ref="D5:E5"/>
    <mergeCell ref="D7:E7"/>
    <mergeCell ref="D20:E20"/>
    <mergeCell ref="D9:E9"/>
    <mergeCell ref="D10:E10"/>
    <mergeCell ref="D11:E11"/>
    <mergeCell ref="D12:E12"/>
    <mergeCell ref="D13:E13"/>
    <mergeCell ref="D14:E14"/>
    <mergeCell ref="D15:E15"/>
    <mergeCell ref="D16:E16"/>
    <mergeCell ref="D17:E17"/>
    <mergeCell ref="D18:E18"/>
    <mergeCell ref="D19:E19"/>
    <mergeCell ref="D21:E21"/>
    <mergeCell ref="D22:E22"/>
    <mergeCell ref="D23:E23"/>
    <mergeCell ref="D24:E24"/>
    <mergeCell ref="H28:I28"/>
    <mergeCell ref="D25:E25"/>
    <mergeCell ref="H27:I27"/>
    <mergeCell ref="D26:E26"/>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N238"/>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3" style="478" bestFit="1" customWidth="1"/>
    <col min="5" max="5" width="12" style="478" customWidth="1"/>
    <col min="6" max="6" width="11.90625" style="478" customWidth="1"/>
    <col min="7" max="7" width="2.08984375" style="478" bestFit="1" customWidth="1"/>
    <col min="8" max="8" width="11.90625" style="188" customWidth="1"/>
    <col min="9" max="9" width="2.08984375" style="478" bestFit="1" customWidth="1"/>
    <col min="10" max="10" width="11.90625" style="478" customWidth="1"/>
    <col min="11" max="11" width="3.08984375" style="478" customWidth="1"/>
    <col min="12" max="12" width="9" style="478"/>
    <col min="13" max="13" width="4.453125" style="478" customWidth="1"/>
    <col min="14" max="16384" width="9" style="478"/>
  </cols>
  <sheetData>
    <row r="1" spans="1:12" ht="18.75" customHeight="1" x14ac:dyDescent="0.2">
      <c r="A1" s="815" t="s">
        <v>140</v>
      </c>
      <c r="B1" s="816"/>
      <c r="C1" s="815" t="s">
        <v>29</v>
      </c>
      <c r="D1" s="817"/>
      <c r="E1" s="816"/>
      <c r="H1" s="187" t="s">
        <v>0</v>
      </c>
      <c r="I1" s="814">
        <f>総括表!H4</f>
        <v>0</v>
      </c>
      <c r="J1" s="814"/>
      <c r="K1" s="814"/>
    </row>
    <row r="2" spans="1:12" ht="18.75" customHeight="1" x14ac:dyDescent="0.2">
      <c r="J2" s="195"/>
    </row>
    <row r="3" spans="1:12" ht="18.75" customHeight="1" x14ac:dyDescent="0.2">
      <c r="A3" s="6" t="s">
        <v>958</v>
      </c>
      <c r="B3" s="37" t="s">
        <v>139</v>
      </c>
    </row>
    <row r="4" spans="1:12" ht="11.25" customHeight="1" x14ac:dyDescent="0.2">
      <c r="A4" s="480"/>
    </row>
    <row r="5" spans="1:12" ht="15" customHeight="1" x14ac:dyDescent="0.2">
      <c r="A5" s="480"/>
      <c r="B5" s="804" t="s">
        <v>107</v>
      </c>
      <c r="C5" s="805"/>
      <c r="D5" s="804" t="s">
        <v>106</v>
      </c>
      <c r="E5" s="805"/>
      <c r="F5" s="593" t="s">
        <v>105</v>
      </c>
      <c r="G5" s="593"/>
      <c r="H5" s="264" t="s">
        <v>104</v>
      </c>
      <c r="I5" s="593"/>
      <c r="J5" s="593" t="s">
        <v>3</v>
      </c>
      <c r="K5" s="261"/>
    </row>
    <row r="6" spans="1:12" ht="15" customHeight="1" x14ac:dyDescent="0.2">
      <c r="A6" s="480"/>
      <c r="B6" s="28"/>
      <c r="C6" s="591"/>
      <c r="D6" s="26"/>
      <c r="E6" s="592"/>
      <c r="F6" s="595"/>
      <c r="G6" s="595"/>
      <c r="H6" s="189"/>
      <c r="I6" s="595"/>
      <c r="J6" s="196" t="s">
        <v>959</v>
      </c>
      <c r="K6" s="261"/>
    </row>
    <row r="7" spans="1:12" s="479" customFormat="1" ht="15" customHeight="1" x14ac:dyDescent="0.2">
      <c r="B7" s="585">
        <v>1</v>
      </c>
      <c r="C7" s="266" t="s">
        <v>113</v>
      </c>
      <c r="D7" s="794"/>
      <c r="E7" s="795"/>
      <c r="F7" s="269"/>
      <c r="G7" s="589" t="s">
        <v>899</v>
      </c>
      <c r="H7" s="646">
        <v>1.6E-2</v>
      </c>
      <c r="I7" s="589" t="s">
        <v>900</v>
      </c>
      <c r="J7" s="270">
        <f t="shared" ref="J7:J14" si="0">ROUND(F7*H7,0)</f>
        <v>0</v>
      </c>
      <c r="K7" s="261" t="s">
        <v>188</v>
      </c>
    </row>
    <row r="8" spans="1:12" s="479" customFormat="1" ht="15" customHeight="1" x14ac:dyDescent="0.2">
      <c r="B8" s="585">
        <f t="shared" ref="B8:B14" si="1">B7+1</f>
        <v>2</v>
      </c>
      <c r="C8" s="266" t="s">
        <v>112</v>
      </c>
      <c r="D8" s="794"/>
      <c r="E8" s="795"/>
      <c r="F8" s="269"/>
      <c r="G8" s="589" t="s">
        <v>899</v>
      </c>
      <c r="H8" s="646">
        <v>0.03</v>
      </c>
      <c r="I8" s="589" t="s">
        <v>900</v>
      </c>
      <c r="J8" s="270">
        <f t="shared" si="0"/>
        <v>0</v>
      </c>
      <c r="K8" s="261" t="s">
        <v>187</v>
      </c>
    </row>
    <row r="9" spans="1:12" s="479" customFormat="1" ht="15" customHeight="1" x14ac:dyDescent="0.2">
      <c r="B9" s="585">
        <f t="shared" si="1"/>
        <v>3</v>
      </c>
      <c r="C9" s="266" t="s">
        <v>102</v>
      </c>
      <c r="D9" s="794"/>
      <c r="E9" s="795"/>
      <c r="F9" s="269"/>
      <c r="G9" s="589" t="s">
        <v>899</v>
      </c>
      <c r="H9" s="646">
        <v>5.3999999999999999E-2</v>
      </c>
      <c r="I9" s="589" t="s">
        <v>900</v>
      </c>
      <c r="J9" s="270">
        <f t="shared" si="0"/>
        <v>0</v>
      </c>
      <c r="K9" s="261" t="s">
        <v>186</v>
      </c>
    </row>
    <row r="10" spans="1:12" s="479" customFormat="1" ht="15" customHeight="1" x14ac:dyDescent="0.2">
      <c r="B10" s="585">
        <f t="shared" si="1"/>
        <v>4</v>
      </c>
      <c r="C10" s="266" t="s">
        <v>100</v>
      </c>
      <c r="D10" s="794"/>
      <c r="E10" s="795"/>
      <c r="F10" s="269"/>
      <c r="G10" s="589" t="s">
        <v>88</v>
      </c>
      <c r="H10" s="646">
        <v>7.0999999999999994E-2</v>
      </c>
      <c r="I10" s="589" t="s">
        <v>900</v>
      </c>
      <c r="J10" s="270">
        <f t="shared" si="0"/>
        <v>0</v>
      </c>
      <c r="K10" s="261" t="s">
        <v>185</v>
      </c>
    </row>
    <row r="11" spans="1:12" s="479" customFormat="1" ht="15" customHeight="1" x14ac:dyDescent="0.2">
      <c r="B11" s="585">
        <f t="shared" si="1"/>
        <v>5</v>
      </c>
      <c r="C11" s="266" t="s">
        <v>98</v>
      </c>
      <c r="D11" s="794"/>
      <c r="E11" s="795"/>
      <c r="F11" s="269"/>
      <c r="G11" s="589" t="s">
        <v>899</v>
      </c>
      <c r="H11" s="646">
        <v>0.107</v>
      </c>
      <c r="I11" s="589" t="s">
        <v>900</v>
      </c>
      <c r="J11" s="270">
        <f t="shared" si="0"/>
        <v>0</v>
      </c>
      <c r="K11" s="261" t="s">
        <v>184</v>
      </c>
    </row>
    <row r="12" spans="1:12" s="479" customFormat="1" ht="15" customHeight="1" x14ac:dyDescent="0.2">
      <c r="B12" s="585">
        <f t="shared" si="1"/>
        <v>6</v>
      </c>
      <c r="C12" s="266" t="s">
        <v>96</v>
      </c>
      <c r="D12" s="794"/>
      <c r="E12" s="795"/>
      <c r="F12" s="269"/>
      <c r="G12" s="589" t="s">
        <v>899</v>
      </c>
      <c r="H12" s="646">
        <v>0.127</v>
      </c>
      <c r="I12" s="589" t="s">
        <v>900</v>
      </c>
      <c r="J12" s="270">
        <f t="shared" si="0"/>
        <v>0</v>
      </c>
      <c r="K12" s="261" t="s">
        <v>158</v>
      </c>
    </row>
    <row r="13" spans="1:12" s="479" customFormat="1" ht="15" customHeight="1" x14ac:dyDescent="0.2">
      <c r="B13" s="585">
        <f t="shared" si="1"/>
        <v>7</v>
      </c>
      <c r="C13" s="268" t="s">
        <v>94</v>
      </c>
      <c r="D13" s="794"/>
      <c r="E13" s="795"/>
      <c r="F13" s="269"/>
      <c r="G13" s="589" t="s">
        <v>899</v>
      </c>
      <c r="H13" s="646">
        <v>0.14599999999999999</v>
      </c>
      <c r="I13" s="589" t="s">
        <v>900</v>
      </c>
      <c r="J13" s="270">
        <f t="shared" si="0"/>
        <v>0</v>
      </c>
      <c r="K13" s="261" t="s">
        <v>157</v>
      </c>
    </row>
    <row r="14" spans="1:12" s="479" customFormat="1" ht="15" customHeight="1" thickBot="1" x14ac:dyDescent="0.25">
      <c r="B14" s="584">
        <f t="shared" si="1"/>
        <v>8</v>
      </c>
      <c r="C14" s="268" t="s">
        <v>92</v>
      </c>
      <c r="D14" s="794"/>
      <c r="E14" s="795"/>
      <c r="F14" s="269"/>
      <c r="G14" s="589" t="s">
        <v>899</v>
      </c>
      <c r="H14" s="646">
        <v>0.16</v>
      </c>
      <c r="I14" s="589" t="s">
        <v>900</v>
      </c>
      <c r="J14" s="270">
        <f t="shared" si="0"/>
        <v>0</v>
      </c>
      <c r="K14" s="261" t="s">
        <v>1334</v>
      </c>
    </row>
    <row r="15" spans="1:12" s="479" customFormat="1" ht="15" customHeight="1" x14ac:dyDescent="0.2">
      <c r="B15" s="40"/>
      <c r="C15" s="13"/>
      <c r="D15" s="12"/>
      <c r="E15" s="12"/>
      <c r="F15" s="39"/>
      <c r="G15" s="598"/>
      <c r="H15" s="800" t="s">
        <v>813</v>
      </c>
      <c r="I15" s="801"/>
      <c r="J15" s="9"/>
      <c r="K15" s="261"/>
    </row>
    <row r="16" spans="1:12" s="479" customFormat="1" ht="15" customHeight="1" thickBot="1" x14ac:dyDescent="0.25">
      <c r="B16" s="38"/>
      <c r="C16" s="261"/>
      <c r="D16" s="261"/>
      <c r="E16" s="261"/>
      <c r="F16" s="261"/>
      <c r="G16" s="261"/>
      <c r="H16" s="802" t="s">
        <v>89</v>
      </c>
      <c r="I16" s="803"/>
      <c r="J16" s="8">
        <f>SUM(J7:J14)</f>
        <v>0</v>
      </c>
      <c r="K16" s="261" t="s">
        <v>902</v>
      </c>
      <c r="L16" s="479" t="s">
        <v>905</v>
      </c>
    </row>
    <row r="17" spans="1:14" s="479" customFormat="1" ht="15" customHeight="1" x14ac:dyDescent="0.2">
      <c r="B17" s="37"/>
      <c r="H17" s="190"/>
    </row>
    <row r="18" spans="1:14" s="479" customFormat="1" ht="15" customHeight="1" x14ac:dyDescent="0.2">
      <c r="B18" s="37"/>
      <c r="H18" s="190"/>
    </row>
    <row r="19" spans="1:14" s="479" customFormat="1" ht="18.75" customHeight="1" x14ac:dyDescent="0.2">
      <c r="A19" s="6" t="s">
        <v>903</v>
      </c>
      <c r="B19" s="37" t="s">
        <v>134</v>
      </c>
      <c r="C19" s="478"/>
      <c r="D19" s="478"/>
      <c r="E19" s="478"/>
      <c r="F19" s="478"/>
      <c r="G19" s="478"/>
      <c r="H19" s="188"/>
      <c r="I19" s="478"/>
      <c r="J19" s="478"/>
      <c r="K19" s="478"/>
      <c r="L19" s="478"/>
    </row>
    <row r="20" spans="1:14" s="479" customFormat="1" ht="18.75" customHeight="1" x14ac:dyDescent="0.2">
      <c r="A20" s="480"/>
      <c r="B20" s="135"/>
      <c r="C20" s="478"/>
      <c r="D20" s="478"/>
      <c r="E20" s="478"/>
      <c r="F20" s="478"/>
      <c r="G20" s="478"/>
      <c r="H20" s="188"/>
      <c r="I20" s="478"/>
      <c r="J20" s="478"/>
      <c r="K20" s="478"/>
      <c r="L20" s="478"/>
    </row>
    <row r="21" spans="1:14" ht="15" customHeight="1" x14ac:dyDescent="0.2">
      <c r="A21" s="480"/>
      <c r="B21" s="804" t="s">
        <v>107</v>
      </c>
      <c r="C21" s="805"/>
      <c r="D21" s="804" t="s">
        <v>106</v>
      </c>
      <c r="E21" s="805"/>
      <c r="F21" s="593" t="s">
        <v>105</v>
      </c>
      <c r="G21" s="593"/>
      <c r="H21" s="264" t="s">
        <v>104</v>
      </c>
      <c r="I21" s="593"/>
      <c r="J21" s="593" t="s">
        <v>3</v>
      </c>
      <c r="K21" s="261"/>
    </row>
    <row r="22" spans="1:14" ht="15" customHeight="1" x14ac:dyDescent="0.2">
      <c r="A22" s="480"/>
      <c r="B22" s="28"/>
      <c r="C22" s="591"/>
      <c r="D22" s="26"/>
      <c r="E22" s="592"/>
      <c r="F22" s="595"/>
      <c r="G22" s="595"/>
      <c r="H22" s="189"/>
      <c r="I22" s="595"/>
      <c r="J22" s="196" t="s">
        <v>904</v>
      </c>
      <c r="K22" s="261"/>
    </row>
    <row r="23" spans="1:14" s="479" customFormat="1" ht="15" customHeight="1" x14ac:dyDescent="0.2">
      <c r="B23" s="585">
        <v>1</v>
      </c>
      <c r="C23" s="266" t="s">
        <v>113</v>
      </c>
      <c r="D23" s="794"/>
      <c r="E23" s="795"/>
      <c r="F23" s="269"/>
      <c r="G23" s="589" t="s">
        <v>899</v>
      </c>
      <c r="H23" s="646">
        <v>0.01</v>
      </c>
      <c r="I23" s="589" t="s">
        <v>900</v>
      </c>
      <c r="J23" s="270">
        <f t="shared" ref="J23" si="2">ROUND(F23*H23,0)</f>
        <v>0</v>
      </c>
      <c r="K23" s="261" t="s">
        <v>188</v>
      </c>
      <c r="M23" s="261"/>
      <c r="N23" s="261"/>
    </row>
    <row r="24" spans="1:14" s="479" customFormat="1" ht="15" customHeight="1" x14ac:dyDescent="0.2">
      <c r="B24" s="806" t="s">
        <v>127</v>
      </c>
      <c r="C24" s="807"/>
      <c r="D24" s="794"/>
      <c r="E24" s="795"/>
      <c r="F24" s="197"/>
      <c r="G24" s="34"/>
      <c r="H24" s="48"/>
      <c r="I24" s="34"/>
      <c r="J24" s="271">
        <f>SUM(J23:J23)</f>
        <v>0</v>
      </c>
      <c r="K24" s="261" t="s">
        <v>960</v>
      </c>
      <c r="M24" s="261"/>
      <c r="N24" s="261"/>
    </row>
    <row r="25" spans="1:14" s="479" customFormat="1" ht="15" customHeight="1" x14ac:dyDescent="0.2">
      <c r="B25" s="808"/>
      <c r="C25" s="809"/>
      <c r="D25" s="808"/>
      <c r="E25" s="809"/>
      <c r="F25" s="273" t="s">
        <v>129</v>
      </c>
      <c r="G25" s="593"/>
      <c r="H25" s="459" t="s">
        <v>1419</v>
      </c>
      <c r="I25" s="593"/>
      <c r="J25" s="274"/>
      <c r="K25" s="261"/>
      <c r="N25" s="261"/>
    </row>
    <row r="26" spans="1:14" s="479" customFormat="1" ht="15" customHeight="1" x14ac:dyDescent="0.2">
      <c r="B26" s="810"/>
      <c r="C26" s="811"/>
      <c r="D26" s="810"/>
      <c r="E26" s="811"/>
      <c r="F26" s="32">
        <f>J24</f>
        <v>0</v>
      </c>
      <c r="G26" s="594" t="s">
        <v>899</v>
      </c>
      <c r="H26" s="174" t="e">
        <f>●財政力附表!S28</f>
        <v>#DIV/0!</v>
      </c>
      <c r="I26" s="594" t="s">
        <v>900</v>
      </c>
      <c r="J26" s="32" t="e">
        <f>ROUND(F26*H26,0)</f>
        <v>#DIV/0!</v>
      </c>
      <c r="K26" s="261" t="s">
        <v>961</v>
      </c>
      <c r="N26" s="261"/>
    </row>
    <row r="27" spans="1:14" s="479" customFormat="1" ht="15" customHeight="1" x14ac:dyDescent="0.2">
      <c r="B27" s="812"/>
      <c r="C27" s="813"/>
      <c r="D27" s="812"/>
      <c r="E27" s="813"/>
      <c r="F27" s="198"/>
      <c r="G27" s="23"/>
      <c r="H27" s="175" t="s">
        <v>128</v>
      </c>
      <c r="I27" s="176"/>
      <c r="J27" s="177"/>
      <c r="K27" s="261"/>
      <c r="N27" s="261"/>
    </row>
    <row r="28" spans="1:14" s="479" customFormat="1" ht="15" customHeight="1" x14ac:dyDescent="0.2">
      <c r="B28" s="585">
        <f>B23+1</f>
        <v>2</v>
      </c>
      <c r="C28" s="266" t="s">
        <v>112</v>
      </c>
      <c r="D28" s="794"/>
      <c r="E28" s="795"/>
      <c r="F28" s="269"/>
      <c r="G28" s="589" t="s">
        <v>899</v>
      </c>
      <c r="H28" s="646">
        <v>2.1999999999999999E-2</v>
      </c>
      <c r="I28" s="589" t="s">
        <v>900</v>
      </c>
      <c r="J28" s="270">
        <f t="shared" ref="J28:J34" si="3">ROUND(F28*H28,0)</f>
        <v>0</v>
      </c>
      <c r="K28" s="261" t="s">
        <v>187</v>
      </c>
      <c r="N28" s="261"/>
    </row>
    <row r="29" spans="1:14" s="479" customFormat="1" ht="15" customHeight="1" x14ac:dyDescent="0.2">
      <c r="B29" s="585">
        <f t="shared" ref="B29:B34" si="4">B28+1</f>
        <v>3</v>
      </c>
      <c r="C29" s="266" t="s">
        <v>102</v>
      </c>
      <c r="D29" s="794"/>
      <c r="E29" s="795"/>
      <c r="F29" s="269"/>
      <c r="G29" s="589" t="s">
        <v>899</v>
      </c>
      <c r="H29" s="646">
        <v>5.3999999999999999E-2</v>
      </c>
      <c r="I29" s="589" t="s">
        <v>900</v>
      </c>
      <c r="J29" s="270">
        <f t="shared" si="3"/>
        <v>0</v>
      </c>
      <c r="K29" s="261" t="s">
        <v>186</v>
      </c>
      <c r="N29" s="261"/>
    </row>
    <row r="30" spans="1:14" s="479" customFormat="1" ht="15" customHeight="1" x14ac:dyDescent="0.2">
      <c r="B30" s="585">
        <f t="shared" si="4"/>
        <v>4</v>
      </c>
      <c r="C30" s="266" t="s">
        <v>100</v>
      </c>
      <c r="D30" s="794"/>
      <c r="E30" s="795"/>
      <c r="F30" s="269"/>
      <c r="G30" s="589" t="s">
        <v>899</v>
      </c>
      <c r="H30" s="646">
        <v>7.0999999999999994E-2</v>
      </c>
      <c r="I30" s="589" t="s">
        <v>91</v>
      </c>
      <c r="J30" s="270">
        <f t="shared" si="3"/>
        <v>0</v>
      </c>
      <c r="K30" s="261" t="s">
        <v>185</v>
      </c>
      <c r="N30" s="261"/>
    </row>
    <row r="31" spans="1:14" s="479" customFormat="1" ht="15" customHeight="1" x14ac:dyDescent="0.2">
      <c r="B31" s="585">
        <f t="shared" si="4"/>
        <v>5</v>
      </c>
      <c r="C31" s="266" t="s">
        <v>98</v>
      </c>
      <c r="D31" s="794"/>
      <c r="E31" s="795"/>
      <c r="F31" s="269"/>
      <c r="G31" s="589" t="s">
        <v>88</v>
      </c>
      <c r="H31" s="646">
        <v>0.107</v>
      </c>
      <c r="I31" s="589" t="s">
        <v>91</v>
      </c>
      <c r="J31" s="270">
        <f t="shared" si="3"/>
        <v>0</v>
      </c>
      <c r="K31" s="261" t="s">
        <v>184</v>
      </c>
    </row>
    <row r="32" spans="1:14" s="479" customFormat="1" ht="15" customHeight="1" x14ac:dyDescent="0.2">
      <c r="B32" s="585">
        <f t="shared" si="4"/>
        <v>6</v>
      </c>
      <c r="C32" s="266" t="s">
        <v>96</v>
      </c>
      <c r="D32" s="794"/>
      <c r="E32" s="795"/>
      <c r="F32" s="269"/>
      <c r="G32" s="589" t="s">
        <v>88</v>
      </c>
      <c r="H32" s="646">
        <v>0.127</v>
      </c>
      <c r="I32" s="589" t="s">
        <v>91</v>
      </c>
      <c r="J32" s="270">
        <f t="shared" si="3"/>
        <v>0</v>
      </c>
      <c r="K32" s="261" t="s">
        <v>158</v>
      </c>
    </row>
    <row r="33" spans="1:13" s="479" customFormat="1" ht="15" customHeight="1" x14ac:dyDescent="0.2">
      <c r="B33" s="585">
        <f t="shared" si="4"/>
        <v>7</v>
      </c>
      <c r="C33" s="266" t="s">
        <v>94</v>
      </c>
      <c r="D33" s="794"/>
      <c r="E33" s="795"/>
      <c r="F33" s="269"/>
      <c r="G33" s="589" t="s">
        <v>88</v>
      </c>
      <c r="H33" s="646">
        <v>0.14599999999999999</v>
      </c>
      <c r="I33" s="589" t="s">
        <v>91</v>
      </c>
      <c r="J33" s="270">
        <f t="shared" si="3"/>
        <v>0</v>
      </c>
      <c r="K33" s="261" t="s">
        <v>157</v>
      </c>
    </row>
    <row r="34" spans="1:13" s="479" customFormat="1" ht="15" customHeight="1" x14ac:dyDescent="0.2">
      <c r="B34" s="585">
        <f t="shared" si="4"/>
        <v>8</v>
      </c>
      <c r="C34" s="266" t="s">
        <v>92</v>
      </c>
      <c r="D34" s="794"/>
      <c r="E34" s="795"/>
      <c r="F34" s="269"/>
      <c r="G34" s="589" t="s">
        <v>88</v>
      </c>
      <c r="H34" s="646">
        <v>0.16</v>
      </c>
      <c r="I34" s="589" t="s">
        <v>91</v>
      </c>
      <c r="J34" s="270">
        <f t="shared" si="3"/>
        <v>0</v>
      </c>
      <c r="K34" s="261" t="s">
        <v>156</v>
      </c>
    </row>
    <row r="35" spans="1:13" s="479" customFormat="1" ht="15" customHeight="1" thickBot="1" x14ac:dyDescent="0.25">
      <c r="B35" s="806" t="s">
        <v>127</v>
      </c>
      <c r="C35" s="807"/>
      <c r="D35" s="794"/>
      <c r="E35" s="795"/>
      <c r="F35" s="197"/>
      <c r="G35" s="34"/>
      <c r="H35" s="48"/>
      <c r="I35" s="34"/>
      <c r="J35" s="271">
        <f>SUM(J28:J34)</f>
        <v>0</v>
      </c>
      <c r="K35" s="261" t="s">
        <v>675</v>
      </c>
    </row>
    <row r="36" spans="1:13" s="479" customFormat="1" ht="15" customHeight="1" x14ac:dyDescent="0.2">
      <c r="B36" s="40"/>
      <c r="C36" s="13"/>
      <c r="D36" s="12"/>
      <c r="E36" s="12"/>
      <c r="F36" s="39"/>
      <c r="G36" s="598"/>
      <c r="H36" s="800" t="s">
        <v>908</v>
      </c>
      <c r="I36" s="801"/>
      <c r="J36" s="9"/>
      <c r="K36" s="261"/>
    </row>
    <row r="37" spans="1:13" s="479" customFormat="1" ht="15" customHeight="1" thickBot="1" x14ac:dyDescent="0.25">
      <c r="B37" s="38"/>
      <c r="C37" s="261"/>
      <c r="D37" s="261"/>
      <c r="E37" s="261"/>
      <c r="F37" s="261"/>
      <c r="G37" s="261"/>
      <c r="H37" s="802" t="s">
        <v>89</v>
      </c>
      <c r="I37" s="803"/>
      <c r="J37" s="8" t="e">
        <f>J26+J35</f>
        <v>#DIV/0!</v>
      </c>
      <c r="K37" s="261" t="s">
        <v>909</v>
      </c>
      <c r="L37" s="479" t="s">
        <v>905</v>
      </c>
    </row>
    <row r="38" spans="1:13" s="479" customFormat="1" ht="15" customHeight="1" x14ac:dyDescent="0.2">
      <c r="B38" s="38"/>
      <c r="C38" s="261"/>
      <c r="D38" s="261"/>
      <c r="E38" s="261"/>
      <c r="F38" s="261"/>
      <c r="G38" s="39"/>
      <c r="H38" s="191"/>
      <c r="I38" s="598"/>
      <c r="J38" s="39"/>
      <c r="K38" s="261"/>
    </row>
    <row r="39" spans="1:13" s="479" customFormat="1" ht="15" customHeight="1" x14ac:dyDescent="0.2">
      <c r="B39" s="38"/>
      <c r="C39" s="261"/>
      <c r="D39" s="261"/>
      <c r="E39" s="261"/>
      <c r="F39" s="261"/>
      <c r="G39" s="39"/>
      <c r="H39" s="191"/>
      <c r="I39" s="598"/>
      <c r="J39" s="39"/>
      <c r="K39" s="261"/>
    </row>
    <row r="40" spans="1:13" s="479" customFormat="1" ht="15" customHeight="1" x14ac:dyDescent="0.2">
      <c r="A40" s="6" t="s">
        <v>910</v>
      </c>
      <c r="B40" s="37" t="s">
        <v>126</v>
      </c>
      <c r="C40" s="478"/>
      <c r="D40" s="478"/>
      <c r="E40" s="478"/>
      <c r="F40" s="478"/>
      <c r="G40" s="478"/>
      <c r="H40" s="188"/>
      <c r="I40" s="478"/>
      <c r="J40" s="478"/>
      <c r="K40" s="478"/>
      <c r="L40" s="478"/>
    </row>
    <row r="41" spans="1:13" s="479" customFormat="1" ht="15" customHeight="1" x14ac:dyDescent="0.2">
      <c r="A41" s="480"/>
      <c r="B41" s="135"/>
      <c r="C41" s="478"/>
      <c r="D41" s="478"/>
      <c r="E41" s="478"/>
      <c r="F41" s="478"/>
      <c r="G41" s="478"/>
      <c r="H41" s="188"/>
      <c r="I41" s="478"/>
      <c r="J41" s="478"/>
      <c r="K41" s="478"/>
      <c r="L41" s="478"/>
    </row>
    <row r="42" spans="1:13" s="479" customFormat="1" ht="15" customHeight="1" x14ac:dyDescent="0.2">
      <c r="A42" s="480"/>
      <c r="B42" s="804" t="s">
        <v>107</v>
      </c>
      <c r="C42" s="805"/>
      <c r="D42" s="804" t="s">
        <v>106</v>
      </c>
      <c r="E42" s="805"/>
      <c r="F42" s="593" t="s">
        <v>105</v>
      </c>
      <c r="G42" s="593"/>
      <c r="H42" s="264" t="s">
        <v>104</v>
      </c>
      <c r="I42" s="593"/>
      <c r="J42" s="593" t="s">
        <v>3</v>
      </c>
      <c r="K42" s="261"/>
      <c r="L42" s="478"/>
    </row>
    <row r="43" spans="1:13" s="479" customFormat="1" ht="15" customHeight="1" x14ac:dyDescent="0.2">
      <c r="A43" s="480"/>
      <c r="B43" s="28"/>
      <c r="C43" s="591"/>
      <c r="D43" s="26"/>
      <c r="E43" s="592"/>
      <c r="F43" s="595"/>
      <c r="G43" s="595"/>
      <c r="H43" s="189"/>
      <c r="I43" s="595"/>
      <c r="J43" s="196" t="s">
        <v>904</v>
      </c>
      <c r="K43" s="261"/>
      <c r="L43" s="478"/>
      <c r="M43" s="261"/>
    </row>
    <row r="44" spans="1:13" s="479" customFormat="1" ht="15" customHeight="1" x14ac:dyDescent="0.2">
      <c r="B44" s="585">
        <v>1</v>
      </c>
      <c r="C44" s="266" t="s">
        <v>113</v>
      </c>
      <c r="D44" s="794"/>
      <c r="E44" s="795"/>
      <c r="F44" s="269"/>
      <c r="G44" s="589" t="s">
        <v>88</v>
      </c>
      <c r="H44" s="646">
        <v>3.3000000000000002E-2</v>
      </c>
      <c r="I44" s="589" t="s">
        <v>91</v>
      </c>
      <c r="J44" s="270">
        <f t="shared" ref="J44:J50" si="5">ROUND(F44*H44,0)</f>
        <v>0</v>
      </c>
      <c r="K44" s="261" t="s">
        <v>188</v>
      </c>
      <c r="M44" s="261"/>
    </row>
    <row r="45" spans="1:13" s="479" customFormat="1" ht="15" customHeight="1" x14ac:dyDescent="0.2">
      <c r="B45" s="585">
        <f t="shared" ref="B45:B51" si="6">B44+1</f>
        <v>2</v>
      </c>
      <c r="C45" s="266" t="s">
        <v>112</v>
      </c>
      <c r="D45" s="794"/>
      <c r="E45" s="795"/>
      <c r="F45" s="269"/>
      <c r="G45" s="589" t="s">
        <v>88</v>
      </c>
      <c r="H45" s="646">
        <v>3.6999999999999998E-2</v>
      </c>
      <c r="I45" s="589" t="s">
        <v>91</v>
      </c>
      <c r="J45" s="270">
        <f t="shared" si="5"/>
        <v>0</v>
      </c>
      <c r="K45" s="261" t="s">
        <v>187</v>
      </c>
      <c r="M45" s="261"/>
    </row>
    <row r="46" spans="1:13" s="479" customFormat="1" ht="15" customHeight="1" x14ac:dyDescent="0.2">
      <c r="B46" s="585">
        <f t="shared" si="6"/>
        <v>3</v>
      </c>
      <c r="C46" s="266" t="s">
        <v>102</v>
      </c>
      <c r="D46" s="794"/>
      <c r="E46" s="795"/>
      <c r="F46" s="269"/>
      <c r="G46" s="589" t="s">
        <v>88</v>
      </c>
      <c r="H46" s="646">
        <v>0.09</v>
      </c>
      <c r="I46" s="589" t="s">
        <v>91</v>
      </c>
      <c r="J46" s="270">
        <f t="shared" si="5"/>
        <v>0</v>
      </c>
      <c r="K46" s="261" t="s">
        <v>186</v>
      </c>
      <c r="M46" s="261"/>
    </row>
    <row r="47" spans="1:13" s="479" customFormat="1" ht="15" customHeight="1" x14ac:dyDescent="0.2">
      <c r="B47" s="585">
        <f t="shared" si="6"/>
        <v>4</v>
      </c>
      <c r="C47" s="266" t="s">
        <v>100</v>
      </c>
      <c r="D47" s="794"/>
      <c r="E47" s="795"/>
      <c r="F47" s="269"/>
      <c r="G47" s="589" t="s">
        <v>88</v>
      </c>
      <c r="H47" s="646">
        <v>0.11799999999999999</v>
      </c>
      <c r="I47" s="589" t="s">
        <v>91</v>
      </c>
      <c r="J47" s="270">
        <f t="shared" si="5"/>
        <v>0</v>
      </c>
      <c r="K47" s="261" t="s">
        <v>185</v>
      </c>
      <c r="M47" s="261"/>
    </row>
    <row r="48" spans="1:13" s="479" customFormat="1" ht="15" customHeight="1" x14ac:dyDescent="0.2">
      <c r="B48" s="585">
        <f t="shared" si="6"/>
        <v>5</v>
      </c>
      <c r="C48" s="266" t="s">
        <v>98</v>
      </c>
      <c r="D48" s="794"/>
      <c r="E48" s="795"/>
      <c r="F48" s="269"/>
      <c r="G48" s="589" t="s">
        <v>88</v>
      </c>
      <c r="H48" s="646">
        <v>0.17799999999999999</v>
      </c>
      <c r="I48" s="589" t="s">
        <v>91</v>
      </c>
      <c r="J48" s="270">
        <f t="shared" si="5"/>
        <v>0</v>
      </c>
      <c r="K48" s="261" t="s">
        <v>184</v>
      </c>
      <c r="M48" s="261"/>
    </row>
    <row r="49" spans="1:13" s="479" customFormat="1" ht="15" customHeight="1" x14ac:dyDescent="0.2">
      <c r="B49" s="585">
        <f t="shared" si="6"/>
        <v>6</v>
      </c>
      <c r="C49" s="268" t="s">
        <v>96</v>
      </c>
      <c r="D49" s="794"/>
      <c r="E49" s="795"/>
      <c r="F49" s="269"/>
      <c r="G49" s="589" t="s">
        <v>88</v>
      </c>
      <c r="H49" s="646">
        <v>0.21199999999999999</v>
      </c>
      <c r="I49" s="589" t="s">
        <v>91</v>
      </c>
      <c r="J49" s="270">
        <f t="shared" si="5"/>
        <v>0</v>
      </c>
      <c r="K49" s="261" t="s">
        <v>158</v>
      </c>
      <c r="M49" s="261"/>
    </row>
    <row r="50" spans="1:13" s="479" customFormat="1" ht="15" customHeight="1" x14ac:dyDescent="0.2">
      <c r="B50" s="585">
        <f t="shared" si="6"/>
        <v>7</v>
      </c>
      <c r="C50" s="268" t="s">
        <v>94</v>
      </c>
      <c r="D50" s="794"/>
      <c r="E50" s="795"/>
      <c r="F50" s="269"/>
      <c r="G50" s="589" t="s">
        <v>88</v>
      </c>
      <c r="H50" s="646">
        <v>0.24299999999999999</v>
      </c>
      <c r="I50" s="589" t="s">
        <v>91</v>
      </c>
      <c r="J50" s="270">
        <f t="shared" si="5"/>
        <v>0</v>
      </c>
      <c r="K50" s="261" t="s">
        <v>157</v>
      </c>
    </row>
    <row r="51" spans="1:13" s="479" customFormat="1" ht="15" customHeight="1" thickBot="1" x14ac:dyDescent="0.25">
      <c r="B51" s="584">
        <f t="shared" si="6"/>
        <v>8</v>
      </c>
      <c r="C51" s="268" t="s">
        <v>92</v>
      </c>
      <c r="D51" s="794"/>
      <c r="E51" s="795"/>
      <c r="F51" s="269"/>
      <c r="G51" s="589" t="s">
        <v>88</v>
      </c>
      <c r="H51" s="646">
        <v>0.26700000000000002</v>
      </c>
      <c r="I51" s="589" t="s">
        <v>91</v>
      </c>
      <c r="J51" s="270">
        <f>ROUND(F51*H51,0)</f>
        <v>0</v>
      </c>
      <c r="K51" s="261" t="s">
        <v>156</v>
      </c>
    </row>
    <row r="52" spans="1:13" s="479" customFormat="1" ht="15" customHeight="1" x14ac:dyDescent="0.2">
      <c r="B52" s="40"/>
      <c r="C52" s="13"/>
      <c r="D52" s="12"/>
      <c r="E52" s="12"/>
      <c r="F52" s="39"/>
      <c r="G52" s="598"/>
      <c r="H52" s="576" t="s">
        <v>813</v>
      </c>
      <c r="I52" s="577"/>
      <c r="J52" s="9"/>
      <c r="K52" s="261"/>
    </row>
    <row r="53" spans="1:13" s="479" customFormat="1" ht="15" customHeight="1" thickBot="1" x14ac:dyDescent="0.25">
      <c r="B53" s="38"/>
      <c r="C53" s="261"/>
      <c r="D53" s="261"/>
      <c r="E53" s="261"/>
      <c r="F53" s="261"/>
      <c r="G53" s="261"/>
      <c r="H53" s="802" t="s">
        <v>89</v>
      </c>
      <c r="I53" s="803"/>
      <c r="J53" s="8">
        <f>SUM(J44:J51)</f>
        <v>0</v>
      </c>
      <c r="K53" s="261" t="s">
        <v>911</v>
      </c>
      <c r="L53" s="479" t="s">
        <v>905</v>
      </c>
    </row>
    <row r="54" spans="1:13" s="479" customFormat="1" ht="15" customHeight="1" x14ac:dyDescent="0.2">
      <c r="B54" s="38"/>
      <c r="C54" s="261"/>
      <c r="D54" s="261"/>
      <c r="E54" s="261"/>
      <c r="F54" s="261"/>
      <c r="G54" s="39"/>
      <c r="H54" s="191"/>
      <c r="I54" s="598"/>
      <c r="J54" s="39"/>
      <c r="K54" s="261"/>
    </row>
    <row r="55" spans="1:13" s="479" customFormat="1" ht="15" customHeight="1" x14ac:dyDescent="0.2">
      <c r="A55" s="6" t="s">
        <v>912</v>
      </c>
      <c r="B55" s="37" t="s">
        <v>115</v>
      </c>
      <c r="C55" s="478"/>
      <c r="D55" s="478"/>
      <c r="E55" s="478"/>
      <c r="F55" s="478"/>
      <c r="G55" s="478"/>
      <c r="H55" s="188"/>
      <c r="I55" s="478"/>
      <c r="J55" s="478"/>
      <c r="K55" s="478"/>
      <c r="L55" s="478"/>
    </row>
    <row r="56" spans="1:13" s="479" customFormat="1" ht="15" customHeight="1" x14ac:dyDescent="0.2">
      <c r="A56" s="480"/>
      <c r="B56" s="135"/>
      <c r="C56" s="478"/>
      <c r="D56" s="478"/>
      <c r="E56" s="478"/>
      <c r="F56" s="478"/>
      <c r="G56" s="478"/>
      <c r="H56" s="188"/>
      <c r="I56" s="478"/>
      <c r="J56" s="478"/>
      <c r="K56" s="478"/>
      <c r="L56" s="478"/>
    </row>
    <row r="57" spans="1:13" s="479" customFormat="1" ht="15" customHeight="1" x14ac:dyDescent="0.2">
      <c r="A57" s="480"/>
      <c r="B57" s="804" t="s">
        <v>107</v>
      </c>
      <c r="C57" s="805"/>
      <c r="D57" s="804" t="s">
        <v>106</v>
      </c>
      <c r="E57" s="805"/>
      <c r="F57" s="593" t="s">
        <v>105</v>
      </c>
      <c r="G57" s="593"/>
      <c r="H57" s="264" t="s">
        <v>104</v>
      </c>
      <c r="I57" s="593"/>
      <c r="J57" s="593" t="s">
        <v>3</v>
      </c>
      <c r="K57" s="261"/>
      <c r="L57" s="478"/>
    </row>
    <row r="58" spans="1:13" s="479" customFormat="1" ht="15" customHeight="1" x14ac:dyDescent="0.2">
      <c r="A58" s="480"/>
      <c r="B58" s="28"/>
      <c r="C58" s="591"/>
      <c r="D58" s="26"/>
      <c r="E58" s="592"/>
      <c r="F58" s="595"/>
      <c r="G58" s="595"/>
      <c r="H58" s="189"/>
      <c r="I58" s="595"/>
      <c r="J58" s="196" t="s">
        <v>904</v>
      </c>
      <c r="K58" s="261"/>
      <c r="L58" s="478"/>
    </row>
    <row r="59" spans="1:13" s="479" customFormat="1" ht="15" customHeight="1" x14ac:dyDescent="0.2">
      <c r="B59" s="585">
        <v>1</v>
      </c>
      <c r="C59" s="266" t="s">
        <v>113</v>
      </c>
      <c r="D59" s="794"/>
      <c r="E59" s="795"/>
      <c r="F59" s="269"/>
      <c r="G59" s="589" t="s">
        <v>905</v>
      </c>
      <c r="H59" s="646">
        <v>4.7E-2</v>
      </c>
      <c r="I59" s="589" t="s">
        <v>906</v>
      </c>
      <c r="J59" s="270">
        <f t="shared" ref="J59:J66" si="7">ROUND(F59*H59,0)</f>
        <v>0</v>
      </c>
      <c r="K59" s="261" t="s">
        <v>188</v>
      </c>
    </row>
    <row r="60" spans="1:13" ht="15" customHeight="1" x14ac:dyDescent="0.2">
      <c r="A60" s="479"/>
      <c r="B60" s="585">
        <f t="shared" ref="B60:B66" si="8">B59+1</f>
        <v>2</v>
      </c>
      <c r="C60" s="266" t="s">
        <v>112</v>
      </c>
      <c r="D60" s="794"/>
      <c r="E60" s="795"/>
      <c r="F60" s="269"/>
      <c r="G60" s="589" t="s">
        <v>905</v>
      </c>
      <c r="H60" s="646">
        <v>9.4E-2</v>
      </c>
      <c r="I60" s="589" t="s">
        <v>906</v>
      </c>
      <c r="J60" s="270">
        <f t="shared" si="7"/>
        <v>0</v>
      </c>
      <c r="K60" s="261" t="s">
        <v>187</v>
      </c>
      <c r="L60" s="479"/>
      <c r="M60" s="261"/>
    </row>
    <row r="61" spans="1:13" ht="15" customHeight="1" x14ac:dyDescent="0.2">
      <c r="A61" s="479"/>
      <c r="B61" s="585">
        <f t="shared" si="8"/>
        <v>3</v>
      </c>
      <c r="C61" s="266" t="s">
        <v>102</v>
      </c>
      <c r="D61" s="794"/>
      <c r="E61" s="795"/>
      <c r="F61" s="269"/>
      <c r="G61" s="589" t="s">
        <v>905</v>
      </c>
      <c r="H61" s="646">
        <v>0.14399999999999999</v>
      </c>
      <c r="I61" s="589" t="s">
        <v>906</v>
      </c>
      <c r="J61" s="270">
        <f t="shared" si="7"/>
        <v>0</v>
      </c>
      <c r="K61" s="261" t="s">
        <v>186</v>
      </c>
      <c r="L61" s="479"/>
      <c r="M61" s="261"/>
    </row>
    <row r="62" spans="1:13" ht="15" customHeight="1" x14ac:dyDescent="0.2">
      <c r="A62" s="479"/>
      <c r="B62" s="585">
        <f t="shared" si="8"/>
        <v>4</v>
      </c>
      <c r="C62" s="266" t="s">
        <v>100</v>
      </c>
      <c r="D62" s="794"/>
      <c r="E62" s="795"/>
      <c r="F62" s="269"/>
      <c r="G62" s="589" t="s">
        <v>905</v>
      </c>
      <c r="H62" s="646">
        <v>0.189</v>
      </c>
      <c r="I62" s="589" t="s">
        <v>906</v>
      </c>
      <c r="J62" s="270">
        <f t="shared" si="7"/>
        <v>0</v>
      </c>
      <c r="K62" s="261" t="s">
        <v>185</v>
      </c>
      <c r="L62" s="479"/>
      <c r="M62" s="261"/>
    </row>
    <row r="63" spans="1:13" ht="15" customHeight="1" x14ac:dyDescent="0.2">
      <c r="A63" s="479"/>
      <c r="B63" s="585">
        <f t="shared" si="8"/>
        <v>5</v>
      </c>
      <c r="C63" s="266" t="s">
        <v>98</v>
      </c>
      <c r="D63" s="794"/>
      <c r="E63" s="795"/>
      <c r="F63" s="269"/>
      <c r="G63" s="589" t="s">
        <v>905</v>
      </c>
      <c r="H63" s="646">
        <v>0.28499999999999998</v>
      </c>
      <c r="I63" s="589" t="s">
        <v>906</v>
      </c>
      <c r="J63" s="270">
        <f t="shared" si="7"/>
        <v>0</v>
      </c>
      <c r="K63" s="261" t="s">
        <v>184</v>
      </c>
      <c r="L63" s="479"/>
    </row>
    <row r="64" spans="1:13" s="479" customFormat="1" ht="15" customHeight="1" x14ac:dyDescent="0.2">
      <c r="B64" s="585">
        <f t="shared" si="8"/>
        <v>6</v>
      </c>
      <c r="C64" s="268" t="s">
        <v>96</v>
      </c>
      <c r="D64" s="794"/>
      <c r="E64" s="795"/>
      <c r="F64" s="269"/>
      <c r="G64" s="589" t="s">
        <v>905</v>
      </c>
      <c r="H64" s="646">
        <v>0.33800000000000002</v>
      </c>
      <c r="I64" s="589" t="s">
        <v>906</v>
      </c>
      <c r="J64" s="270">
        <f t="shared" si="7"/>
        <v>0</v>
      </c>
      <c r="K64" s="261" t="s">
        <v>158</v>
      </c>
    </row>
    <row r="65" spans="1:13" s="479" customFormat="1" ht="15" customHeight="1" x14ac:dyDescent="0.2">
      <c r="B65" s="584">
        <f t="shared" si="8"/>
        <v>7</v>
      </c>
      <c r="C65" s="268" t="s">
        <v>94</v>
      </c>
      <c r="D65" s="794"/>
      <c r="E65" s="795"/>
      <c r="F65" s="269"/>
      <c r="G65" s="589" t="s">
        <v>905</v>
      </c>
      <c r="H65" s="646">
        <v>0.38900000000000001</v>
      </c>
      <c r="I65" s="589" t="s">
        <v>906</v>
      </c>
      <c r="J65" s="270">
        <f t="shared" si="7"/>
        <v>0</v>
      </c>
      <c r="K65" s="261" t="s">
        <v>157</v>
      </c>
    </row>
    <row r="66" spans="1:13" s="479" customFormat="1" ht="15" customHeight="1" thickBot="1" x14ac:dyDescent="0.25">
      <c r="B66" s="584">
        <f t="shared" si="8"/>
        <v>8</v>
      </c>
      <c r="C66" s="268" t="s">
        <v>92</v>
      </c>
      <c r="D66" s="794"/>
      <c r="E66" s="795"/>
      <c r="F66" s="269"/>
      <c r="G66" s="589" t="s">
        <v>905</v>
      </c>
      <c r="H66" s="646">
        <v>0.42699999999999999</v>
      </c>
      <c r="I66" s="589" t="s">
        <v>906</v>
      </c>
      <c r="J66" s="270">
        <f t="shared" si="7"/>
        <v>0</v>
      </c>
      <c r="K66" s="261" t="s">
        <v>156</v>
      </c>
    </row>
    <row r="67" spans="1:13" s="479" customFormat="1" ht="15" customHeight="1" x14ac:dyDescent="0.2">
      <c r="B67" s="40"/>
      <c r="C67" s="13"/>
      <c r="D67" s="12"/>
      <c r="E67" s="12"/>
      <c r="F67" s="11"/>
      <c r="G67" s="598"/>
      <c r="H67" s="800" t="s">
        <v>1425</v>
      </c>
      <c r="I67" s="801"/>
      <c r="J67" s="9"/>
      <c r="K67" s="261"/>
    </row>
    <row r="68" spans="1:13" s="479" customFormat="1" ht="15" customHeight="1" thickBot="1" x14ac:dyDescent="0.25">
      <c r="B68" s="38"/>
      <c r="C68" s="261"/>
      <c r="D68" s="261"/>
      <c r="E68" s="261"/>
      <c r="F68" s="10"/>
      <c r="G68" s="261"/>
      <c r="H68" s="802" t="s">
        <v>89</v>
      </c>
      <c r="I68" s="803"/>
      <c r="J68" s="8">
        <f>SUM(J59:J66)</f>
        <v>0</v>
      </c>
      <c r="K68" s="261" t="s">
        <v>919</v>
      </c>
      <c r="L68" s="479" t="s">
        <v>905</v>
      </c>
    </row>
    <row r="69" spans="1:13" s="479" customFormat="1" ht="15" customHeight="1" x14ac:dyDescent="0.2">
      <c r="B69" s="38"/>
      <c r="C69" s="261"/>
      <c r="D69" s="261"/>
      <c r="E69" s="261"/>
      <c r="F69" s="10"/>
      <c r="G69" s="39"/>
      <c r="H69" s="191"/>
      <c r="I69" s="598"/>
      <c r="J69" s="11"/>
      <c r="K69" s="261"/>
    </row>
    <row r="70" spans="1:13" s="479" customFormat="1" ht="15" customHeight="1" x14ac:dyDescent="0.2">
      <c r="A70" s="6" t="s">
        <v>920</v>
      </c>
      <c r="B70" s="37" t="s">
        <v>108</v>
      </c>
      <c r="C70" s="478"/>
      <c r="D70" s="478"/>
      <c r="E70" s="478"/>
      <c r="F70" s="42"/>
      <c r="G70" s="478"/>
      <c r="H70" s="188"/>
      <c r="I70" s="478"/>
      <c r="J70" s="42"/>
      <c r="K70" s="478"/>
      <c r="L70" s="478"/>
    </row>
    <row r="71" spans="1:13" s="479" customFormat="1" ht="15" customHeight="1" x14ac:dyDescent="0.2">
      <c r="A71" s="480"/>
      <c r="B71" s="135"/>
      <c r="C71" s="478"/>
      <c r="D71" s="478"/>
      <c r="E71" s="478"/>
      <c r="F71" s="42"/>
      <c r="G71" s="478"/>
      <c r="H71" s="188"/>
      <c r="I71" s="478"/>
      <c r="J71" s="42"/>
      <c r="K71" s="478"/>
      <c r="L71" s="478"/>
    </row>
    <row r="72" spans="1:13" s="479" customFormat="1" ht="15" customHeight="1" x14ac:dyDescent="0.2">
      <c r="A72" s="480"/>
      <c r="B72" s="804" t="s">
        <v>107</v>
      </c>
      <c r="C72" s="805"/>
      <c r="D72" s="804" t="s">
        <v>106</v>
      </c>
      <c r="E72" s="805"/>
      <c r="F72" s="275" t="s">
        <v>105</v>
      </c>
      <c r="G72" s="593"/>
      <c r="H72" s="264" t="s">
        <v>104</v>
      </c>
      <c r="I72" s="593"/>
      <c r="J72" s="275" t="s">
        <v>3</v>
      </c>
      <c r="K72" s="261"/>
      <c r="L72" s="478"/>
    </row>
    <row r="73" spans="1:13" s="479" customFormat="1" ht="15" customHeight="1" x14ac:dyDescent="0.2">
      <c r="A73" s="480"/>
      <c r="B73" s="28"/>
      <c r="C73" s="591"/>
      <c r="D73" s="26"/>
      <c r="E73" s="592"/>
      <c r="F73" s="24"/>
      <c r="G73" s="595"/>
      <c r="H73" s="189"/>
      <c r="I73" s="595"/>
      <c r="J73" s="21" t="s">
        <v>904</v>
      </c>
      <c r="K73" s="261"/>
      <c r="L73" s="478"/>
    </row>
    <row r="74" spans="1:13" s="479" customFormat="1" ht="15" customHeight="1" x14ac:dyDescent="0.2">
      <c r="B74" s="585">
        <v>1</v>
      </c>
      <c r="C74" s="266" t="s">
        <v>102</v>
      </c>
      <c r="D74" s="794"/>
      <c r="E74" s="795"/>
      <c r="F74" s="269"/>
      <c r="G74" s="589" t="s">
        <v>905</v>
      </c>
      <c r="H74" s="647">
        <v>9.7000000000000003E-2</v>
      </c>
      <c r="I74" s="589" t="s">
        <v>906</v>
      </c>
      <c r="J74" s="270">
        <f t="shared" ref="J74:J81" si="9">ROUND(F74*H74,0)</f>
        <v>0</v>
      </c>
      <c r="K74" s="261" t="s">
        <v>913</v>
      </c>
    </row>
    <row r="75" spans="1:13" s="479" customFormat="1" ht="15" customHeight="1" x14ac:dyDescent="0.2">
      <c r="B75" s="585">
        <v>2</v>
      </c>
      <c r="C75" s="266" t="s">
        <v>100</v>
      </c>
      <c r="D75" s="794"/>
      <c r="E75" s="795"/>
      <c r="F75" s="269"/>
      <c r="G75" s="589" t="s">
        <v>905</v>
      </c>
      <c r="H75" s="647">
        <v>0.126</v>
      </c>
      <c r="I75" s="589" t="s">
        <v>906</v>
      </c>
      <c r="J75" s="270">
        <f t="shared" si="9"/>
        <v>0</v>
      </c>
      <c r="K75" s="261" t="s">
        <v>914</v>
      </c>
    </row>
    <row r="76" spans="1:13" ht="15" customHeight="1" x14ac:dyDescent="0.2">
      <c r="A76" s="479"/>
      <c r="B76" s="585">
        <v>3</v>
      </c>
      <c r="C76" s="266" t="s">
        <v>98</v>
      </c>
      <c r="D76" s="794"/>
      <c r="E76" s="795"/>
      <c r="F76" s="269"/>
      <c r="G76" s="589" t="s">
        <v>905</v>
      </c>
      <c r="H76" s="647">
        <v>0.189</v>
      </c>
      <c r="I76" s="589" t="s">
        <v>906</v>
      </c>
      <c r="J76" s="270">
        <f t="shared" si="9"/>
        <v>0</v>
      </c>
      <c r="K76" s="261" t="s">
        <v>915</v>
      </c>
      <c r="L76" s="479"/>
      <c r="M76" s="261"/>
    </row>
    <row r="77" spans="1:13" ht="15" customHeight="1" x14ac:dyDescent="0.2">
      <c r="A77" s="479"/>
      <c r="B77" s="584">
        <v>4</v>
      </c>
      <c r="C77" s="268" t="s">
        <v>96</v>
      </c>
      <c r="D77" s="794"/>
      <c r="E77" s="795"/>
      <c r="F77" s="269"/>
      <c r="G77" s="589" t="s">
        <v>905</v>
      </c>
      <c r="H77" s="647">
        <v>0.23599999999999999</v>
      </c>
      <c r="I77" s="589" t="s">
        <v>906</v>
      </c>
      <c r="J77" s="270">
        <f t="shared" si="9"/>
        <v>0</v>
      </c>
      <c r="K77" s="261" t="s">
        <v>916</v>
      </c>
      <c r="L77" s="479"/>
      <c r="M77" s="261"/>
    </row>
    <row r="78" spans="1:13" ht="15" customHeight="1" x14ac:dyDescent="0.2">
      <c r="A78" s="479"/>
      <c r="B78" s="584">
        <v>5</v>
      </c>
      <c r="C78" s="268" t="s">
        <v>94</v>
      </c>
      <c r="D78" s="794"/>
      <c r="E78" s="795"/>
      <c r="F78" s="269"/>
      <c r="G78" s="589" t="s">
        <v>905</v>
      </c>
      <c r="H78" s="647">
        <v>0.26500000000000001</v>
      </c>
      <c r="I78" s="589" t="s">
        <v>906</v>
      </c>
      <c r="J78" s="270">
        <f t="shared" si="9"/>
        <v>0</v>
      </c>
      <c r="K78" s="261" t="s">
        <v>917</v>
      </c>
      <c r="L78" s="479"/>
      <c r="M78" s="261"/>
    </row>
    <row r="79" spans="1:13" ht="15" customHeight="1" x14ac:dyDescent="0.2">
      <c r="A79" s="479"/>
      <c r="B79" s="584">
        <v>6</v>
      </c>
      <c r="C79" s="268" t="s">
        <v>92</v>
      </c>
      <c r="D79" s="794"/>
      <c r="E79" s="795"/>
      <c r="F79" s="269"/>
      <c r="G79" s="589" t="s">
        <v>905</v>
      </c>
      <c r="H79" s="647">
        <v>0.27</v>
      </c>
      <c r="I79" s="589" t="s">
        <v>906</v>
      </c>
      <c r="J79" s="270">
        <f t="shared" si="9"/>
        <v>0</v>
      </c>
      <c r="K79" s="261" t="s">
        <v>918</v>
      </c>
      <c r="L79" s="479"/>
    </row>
    <row r="80" spans="1:13" s="479" customFormat="1" ht="15" customHeight="1" x14ac:dyDescent="0.2">
      <c r="B80" s="584">
        <v>7</v>
      </c>
      <c r="C80" s="268" t="s">
        <v>465</v>
      </c>
      <c r="D80" s="794"/>
      <c r="E80" s="795"/>
      <c r="F80" s="269"/>
      <c r="G80" s="589" t="s">
        <v>905</v>
      </c>
      <c r="H80" s="646">
        <v>0.28899999999999998</v>
      </c>
      <c r="I80" s="589" t="s">
        <v>906</v>
      </c>
      <c r="J80" s="270">
        <f t="shared" si="9"/>
        <v>0</v>
      </c>
      <c r="K80" s="261" t="s">
        <v>943</v>
      </c>
    </row>
    <row r="81" spans="1:13" s="479" customFormat="1" ht="15" customHeight="1" thickBot="1" x14ac:dyDescent="0.25">
      <c r="B81" s="584">
        <v>8</v>
      </c>
      <c r="C81" s="268" t="s">
        <v>485</v>
      </c>
      <c r="D81" s="794"/>
      <c r="E81" s="795"/>
      <c r="F81" s="269"/>
      <c r="G81" s="589" t="s">
        <v>905</v>
      </c>
      <c r="H81" s="646">
        <v>0.31900000000000001</v>
      </c>
      <c r="I81" s="589" t="s">
        <v>906</v>
      </c>
      <c r="J81" s="270">
        <f t="shared" si="9"/>
        <v>0</v>
      </c>
      <c r="K81" s="261" t="s">
        <v>962</v>
      </c>
    </row>
    <row r="82" spans="1:13" s="479" customFormat="1" ht="15" customHeight="1" x14ac:dyDescent="0.2">
      <c r="B82" s="40"/>
      <c r="C82" s="13"/>
      <c r="D82" s="12"/>
      <c r="E82" s="12"/>
      <c r="F82" s="39"/>
      <c r="G82" s="598"/>
      <c r="H82" s="800" t="s">
        <v>963</v>
      </c>
      <c r="I82" s="801"/>
      <c r="J82" s="9"/>
      <c r="K82" s="261"/>
    </row>
    <row r="83" spans="1:13" s="479" customFormat="1" ht="15" customHeight="1" thickBot="1" x14ac:dyDescent="0.25">
      <c r="B83" s="38"/>
      <c r="C83" s="261"/>
      <c r="D83" s="261"/>
      <c r="E83" s="261"/>
      <c r="F83" s="261"/>
      <c r="G83" s="261"/>
      <c r="H83" s="802" t="s">
        <v>89</v>
      </c>
      <c r="I83" s="803"/>
      <c r="J83" s="8">
        <f>SUM(J74:J81)</f>
        <v>0</v>
      </c>
      <c r="K83" s="261" t="s">
        <v>921</v>
      </c>
      <c r="L83" s="479" t="s">
        <v>905</v>
      </c>
    </row>
    <row r="84" spans="1:13" s="479" customFormat="1" ht="15" customHeight="1" x14ac:dyDescent="0.2">
      <c r="B84" s="38"/>
      <c r="C84" s="261"/>
      <c r="D84" s="261"/>
      <c r="E84" s="261"/>
      <c r="F84" s="261"/>
      <c r="G84" s="39"/>
      <c r="H84" s="191"/>
      <c r="I84" s="598"/>
      <c r="J84" s="11"/>
      <c r="K84" s="261"/>
    </row>
    <row r="85" spans="1:13" s="479" customFormat="1" ht="15" customHeight="1" x14ac:dyDescent="0.2">
      <c r="A85" s="6" t="s">
        <v>922</v>
      </c>
      <c r="B85" s="37" t="s">
        <v>471</v>
      </c>
      <c r="C85" s="478"/>
      <c r="D85" s="478"/>
      <c r="E85" s="478"/>
      <c r="F85" s="42"/>
      <c r="G85" s="478"/>
      <c r="H85" s="188"/>
      <c r="I85" s="478"/>
      <c r="J85" s="42"/>
      <c r="K85" s="478"/>
      <c r="L85" s="478"/>
    </row>
    <row r="86" spans="1:13" s="479" customFormat="1" ht="15" customHeight="1" x14ac:dyDescent="0.2">
      <c r="A86" s="480"/>
      <c r="B86" s="135"/>
      <c r="C86" s="192"/>
      <c r="D86" s="478"/>
      <c r="E86" s="478"/>
      <c r="F86" s="42"/>
      <c r="G86" s="478"/>
      <c r="H86" s="188"/>
      <c r="I86" s="478"/>
      <c r="J86" s="42"/>
      <c r="K86" s="478"/>
      <c r="L86" s="478"/>
    </row>
    <row r="87" spans="1:13" s="479" customFormat="1" ht="15" customHeight="1" x14ac:dyDescent="0.2">
      <c r="A87" s="480"/>
      <c r="B87" s="276" t="s">
        <v>472</v>
      </c>
      <c r="C87" s="261"/>
      <c r="D87" s="574"/>
      <c r="E87" s="277" t="s">
        <v>470</v>
      </c>
      <c r="F87" s="275" t="s">
        <v>105</v>
      </c>
      <c r="G87" s="593"/>
      <c r="H87" s="264" t="s">
        <v>104</v>
      </c>
      <c r="I87" s="593"/>
      <c r="J87" s="275" t="s">
        <v>3</v>
      </c>
      <c r="K87" s="261"/>
      <c r="L87" s="478"/>
    </row>
    <row r="88" spans="1:13" s="479" customFormat="1" ht="15" customHeight="1" x14ac:dyDescent="0.2">
      <c r="A88" s="480"/>
      <c r="B88" s="28"/>
      <c r="C88" s="591"/>
      <c r="D88" s="26"/>
      <c r="E88" s="592"/>
      <c r="F88" s="24"/>
      <c r="G88" s="595"/>
      <c r="H88" s="189"/>
      <c r="I88" s="595"/>
      <c r="J88" s="21" t="s">
        <v>904</v>
      </c>
      <c r="K88" s="261"/>
      <c r="L88" s="478"/>
    </row>
    <row r="89" spans="1:13" s="479" customFormat="1" ht="15" customHeight="1" x14ac:dyDescent="0.2">
      <c r="B89" s="584">
        <v>1</v>
      </c>
      <c r="C89" s="268" t="s">
        <v>465</v>
      </c>
      <c r="D89" s="794"/>
      <c r="E89" s="795"/>
      <c r="F89" s="269"/>
      <c r="G89" s="589" t="s">
        <v>905</v>
      </c>
      <c r="H89" s="647">
        <v>0.28899999999999998</v>
      </c>
      <c r="I89" s="593" t="s">
        <v>906</v>
      </c>
      <c r="J89" s="270">
        <f>ROUND(F89*H89,0)</f>
        <v>0</v>
      </c>
      <c r="K89" s="261" t="s">
        <v>913</v>
      </c>
    </row>
    <row r="90" spans="1:13" s="479" customFormat="1" ht="15" customHeight="1" thickBot="1" x14ac:dyDescent="0.25">
      <c r="B90" s="584">
        <v>2</v>
      </c>
      <c r="C90" s="268" t="s">
        <v>485</v>
      </c>
      <c r="D90" s="794"/>
      <c r="E90" s="795"/>
      <c r="F90" s="269"/>
      <c r="G90" s="589" t="s">
        <v>905</v>
      </c>
      <c r="H90" s="647">
        <v>0.31900000000000001</v>
      </c>
      <c r="I90" s="593" t="s">
        <v>906</v>
      </c>
      <c r="J90" s="270">
        <f>ROUND(F90*H90,0)</f>
        <v>0</v>
      </c>
      <c r="K90" s="261" t="s">
        <v>914</v>
      </c>
    </row>
    <row r="91" spans="1:13" ht="15" customHeight="1" x14ac:dyDescent="0.2">
      <c r="A91" s="479"/>
      <c r="B91" s="40"/>
      <c r="C91" s="13"/>
      <c r="D91" s="12"/>
      <c r="E91" s="12"/>
      <c r="F91" s="39"/>
      <c r="G91" s="598"/>
      <c r="H91" s="576" t="s">
        <v>923</v>
      </c>
      <c r="I91" s="577"/>
      <c r="J91" s="183"/>
      <c r="K91" s="261"/>
      <c r="L91" s="479"/>
      <c r="M91" s="261"/>
    </row>
    <row r="92" spans="1:13" ht="15" customHeight="1" thickBot="1" x14ac:dyDescent="0.25">
      <c r="A92" s="479"/>
      <c r="B92" s="38"/>
      <c r="C92" s="261"/>
      <c r="D92" s="261"/>
      <c r="E92" s="261"/>
      <c r="F92" s="261"/>
      <c r="G92" s="261"/>
      <c r="H92" s="578" t="s">
        <v>89</v>
      </c>
      <c r="I92" s="579"/>
      <c r="J92" s="8">
        <f>SUM(J89:J90)</f>
        <v>0</v>
      </c>
      <c r="K92" s="261" t="s">
        <v>924</v>
      </c>
      <c r="L92" s="479" t="s">
        <v>905</v>
      </c>
      <c r="M92" s="261"/>
    </row>
    <row r="93" spans="1:13" ht="18.75" customHeight="1" x14ac:dyDescent="0.2">
      <c r="A93" s="479"/>
      <c r="B93" s="38"/>
      <c r="C93" s="261"/>
      <c r="D93" s="261"/>
      <c r="E93" s="261"/>
      <c r="F93" s="261"/>
      <c r="G93" s="39"/>
      <c r="H93" s="191"/>
      <c r="I93" s="598"/>
      <c r="J93" s="11"/>
      <c r="K93" s="261"/>
      <c r="L93" s="479"/>
      <c r="M93" s="261"/>
    </row>
    <row r="94" spans="1:13" ht="15" customHeight="1" x14ac:dyDescent="0.2">
      <c r="A94" s="6" t="s">
        <v>925</v>
      </c>
      <c r="B94" s="37" t="s">
        <v>473</v>
      </c>
      <c r="F94" s="42"/>
      <c r="J94" s="42"/>
    </row>
    <row r="95" spans="1:13" s="479" customFormat="1" ht="15" customHeight="1" x14ac:dyDescent="0.2">
      <c r="A95" s="480"/>
      <c r="B95" s="135"/>
      <c r="C95" s="192"/>
      <c r="D95" s="478"/>
      <c r="E95" s="478"/>
      <c r="F95" s="42"/>
      <c r="G95" s="478"/>
      <c r="H95" s="188"/>
      <c r="I95" s="478"/>
      <c r="J95" s="42"/>
      <c r="K95" s="478"/>
      <c r="L95" s="478"/>
    </row>
    <row r="96" spans="1:13" s="479" customFormat="1" ht="15" customHeight="1" x14ac:dyDescent="0.2">
      <c r="A96" s="480"/>
      <c r="B96" s="276" t="s">
        <v>472</v>
      </c>
      <c r="C96" s="261"/>
      <c r="D96" s="574"/>
      <c r="E96" s="277" t="s">
        <v>470</v>
      </c>
      <c r="F96" s="275" t="s">
        <v>105</v>
      </c>
      <c r="G96" s="593"/>
      <c r="H96" s="264" t="s">
        <v>104</v>
      </c>
      <c r="I96" s="593"/>
      <c r="J96" s="275" t="s">
        <v>3</v>
      </c>
      <c r="K96" s="261"/>
      <c r="L96" s="478"/>
    </row>
    <row r="97" spans="1:13" s="479" customFormat="1" ht="15" customHeight="1" x14ac:dyDescent="0.2">
      <c r="A97" s="480"/>
      <c r="B97" s="28"/>
      <c r="C97" s="591"/>
      <c r="D97" s="26"/>
      <c r="E97" s="592"/>
      <c r="F97" s="24"/>
      <c r="G97" s="595"/>
      <c r="H97" s="189"/>
      <c r="I97" s="595"/>
      <c r="J97" s="21" t="s">
        <v>904</v>
      </c>
      <c r="K97" s="261"/>
      <c r="L97" s="478"/>
    </row>
    <row r="98" spans="1:13" s="479" customFormat="1" ht="15" customHeight="1" x14ac:dyDescent="0.2">
      <c r="B98" s="584">
        <v>1</v>
      </c>
      <c r="C98" s="268" t="s">
        <v>465</v>
      </c>
      <c r="D98" s="794"/>
      <c r="E98" s="795"/>
      <c r="F98" s="269"/>
      <c r="G98" s="589" t="s">
        <v>905</v>
      </c>
      <c r="H98" s="647">
        <v>0.17899999999999999</v>
      </c>
      <c r="I98" s="593" t="s">
        <v>906</v>
      </c>
      <c r="J98" s="270">
        <f>ROUND(F98*H98,0)</f>
        <v>0</v>
      </c>
      <c r="K98" s="261" t="s">
        <v>913</v>
      </c>
    </row>
    <row r="99" spans="1:13" s="479" customFormat="1" ht="15" customHeight="1" thickBot="1" x14ac:dyDescent="0.25">
      <c r="B99" s="584">
        <v>2</v>
      </c>
      <c r="C99" s="268" t="s">
        <v>485</v>
      </c>
      <c r="D99" s="794"/>
      <c r="E99" s="795"/>
      <c r="F99" s="269"/>
      <c r="G99" s="589" t="s">
        <v>905</v>
      </c>
      <c r="H99" s="647">
        <v>0.19500000000000001</v>
      </c>
      <c r="I99" s="593" t="s">
        <v>906</v>
      </c>
      <c r="J99" s="270">
        <f>ROUND(F99*H99,0)</f>
        <v>0</v>
      </c>
      <c r="K99" s="261" t="s">
        <v>907</v>
      </c>
    </row>
    <row r="100" spans="1:13" ht="15" customHeight="1" x14ac:dyDescent="0.2">
      <c r="A100" s="479"/>
      <c r="B100" s="40"/>
      <c r="C100" s="13"/>
      <c r="D100" s="12"/>
      <c r="E100" s="12"/>
      <c r="F100" s="39"/>
      <c r="G100" s="598"/>
      <c r="H100" s="576" t="s">
        <v>923</v>
      </c>
      <c r="I100" s="577"/>
      <c r="J100" s="183"/>
      <c r="K100" s="261"/>
      <c r="L100" s="479"/>
      <c r="M100" s="261"/>
    </row>
    <row r="101" spans="1:13" ht="15" customHeight="1" thickBot="1" x14ac:dyDescent="0.25">
      <c r="A101" s="479"/>
      <c r="B101" s="38"/>
      <c r="C101" s="261"/>
      <c r="D101" s="261"/>
      <c r="E101" s="261"/>
      <c r="F101" s="261"/>
      <c r="G101" s="261"/>
      <c r="H101" s="578" t="s">
        <v>89</v>
      </c>
      <c r="I101" s="579"/>
      <c r="J101" s="8">
        <f>SUM(J98:J99)</f>
        <v>0</v>
      </c>
      <c r="K101" s="261" t="s">
        <v>926</v>
      </c>
      <c r="L101" s="479" t="s">
        <v>905</v>
      </c>
      <c r="M101" s="261"/>
    </row>
    <row r="102" spans="1:13" ht="18.75" customHeight="1" x14ac:dyDescent="0.2">
      <c r="A102" s="479"/>
      <c r="B102" s="38"/>
      <c r="C102" s="261"/>
      <c r="D102" s="261"/>
      <c r="E102" s="261"/>
      <c r="F102" s="261"/>
      <c r="G102" s="39"/>
      <c r="H102" s="191"/>
      <c r="I102" s="598"/>
      <c r="J102" s="11"/>
      <c r="K102" s="261"/>
      <c r="L102" s="479"/>
      <c r="M102" s="261"/>
    </row>
    <row r="103" spans="1:13" ht="15" customHeight="1" x14ac:dyDescent="0.2">
      <c r="A103" s="6" t="s">
        <v>927</v>
      </c>
      <c r="B103" s="37" t="s">
        <v>474</v>
      </c>
      <c r="F103" s="42"/>
      <c r="J103" s="42"/>
    </row>
    <row r="104" spans="1:13" s="479" customFormat="1" ht="15" customHeight="1" x14ac:dyDescent="0.2">
      <c r="A104" s="480"/>
      <c r="B104" s="135"/>
      <c r="C104" s="192"/>
      <c r="D104" s="478"/>
      <c r="E104" s="478"/>
      <c r="F104" s="42"/>
      <c r="G104" s="478"/>
      <c r="H104" s="188"/>
      <c r="I104" s="478"/>
      <c r="J104" s="42"/>
      <c r="K104" s="478"/>
      <c r="L104" s="478"/>
    </row>
    <row r="105" spans="1:13" s="479" customFormat="1" ht="15" customHeight="1" x14ac:dyDescent="0.2">
      <c r="A105" s="480"/>
      <c r="B105" s="276" t="s">
        <v>472</v>
      </c>
      <c r="C105" s="261"/>
      <c r="D105" s="574"/>
      <c r="E105" s="277" t="s">
        <v>470</v>
      </c>
      <c r="F105" s="275" t="s">
        <v>105</v>
      </c>
      <c r="G105" s="593"/>
      <c r="H105" s="264" t="s">
        <v>104</v>
      </c>
      <c r="I105" s="593"/>
      <c r="J105" s="275" t="s">
        <v>3</v>
      </c>
      <c r="K105" s="261"/>
      <c r="L105" s="478"/>
    </row>
    <row r="106" spans="1:13" s="479" customFormat="1" ht="15" customHeight="1" x14ac:dyDescent="0.2">
      <c r="A106" s="480"/>
      <c r="B106" s="28"/>
      <c r="C106" s="591"/>
      <c r="D106" s="26"/>
      <c r="E106" s="592"/>
      <c r="F106" s="24"/>
      <c r="G106" s="595"/>
      <c r="H106" s="189"/>
      <c r="I106" s="595"/>
      <c r="J106" s="21" t="s">
        <v>904</v>
      </c>
      <c r="K106" s="261"/>
      <c r="L106" s="478"/>
    </row>
    <row r="107" spans="1:13" s="479" customFormat="1" ht="15" customHeight="1" x14ac:dyDescent="0.2">
      <c r="B107" s="584">
        <v>1</v>
      </c>
      <c r="C107" s="268" t="s">
        <v>465</v>
      </c>
      <c r="D107" s="794"/>
      <c r="E107" s="795"/>
      <c r="F107" s="269"/>
      <c r="G107" s="589" t="s">
        <v>905</v>
      </c>
      <c r="H107" s="647">
        <v>0.17899999999999999</v>
      </c>
      <c r="I107" s="593" t="s">
        <v>906</v>
      </c>
      <c r="J107" s="270">
        <f>ROUND(F107*H107,0)</f>
        <v>0</v>
      </c>
      <c r="K107" s="261" t="s">
        <v>913</v>
      </c>
    </row>
    <row r="108" spans="1:13" s="479" customFormat="1" ht="15" customHeight="1" thickBot="1" x14ac:dyDescent="0.25">
      <c r="B108" s="584">
        <v>2</v>
      </c>
      <c r="C108" s="268" t="s">
        <v>485</v>
      </c>
      <c r="D108" s="794"/>
      <c r="E108" s="795"/>
      <c r="F108" s="269"/>
      <c r="G108" s="589" t="s">
        <v>905</v>
      </c>
      <c r="H108" s="647">
        <v>0.19500000000000001</v>
      </c>
      <c r="I108" s="593" t="s">
        <v>906</v>
      </c>
      <c r="J108" s="270">
        <f>ROUND(F108*H108,0)</f>
        <v>0</v>
      </c>
      <c r="K108" s="261" t="s">
        <v>907</v>
      </c>
    </row>
    <row r="109" spans="1:13" ht="15" customHeight="1" x14ac:dyDescent="0.2">
      <c r="A109" s="479"/>
      <c r="B109" s="40"/>
      <c r="C109" s="13"/>
      <c r="D109" s="12"/>
      <c r="E109" s="12"/>
      <c r="F109" s="39"/>
      <c r="G109" s="598"/>
      <c r="H109" s="576" t="s">
        <v>923</v>
      </c>
      <c r="I109" s="577"/>
      <c r="J109" s="183"/>
      <c r="K109" s="261"/>
      <c r="L109" s="479"/>
      <c r="M109" s="261"/>
    </row>
    <row r="110" spans="1:13" ht="15" customHeight="1" thickBot="1" x14ac:dyDescent="0.25">
      <c r="A110" s="479"/>
      <c r="B110" s="38"/>
      <c r="C110" s="261"/>
      <c r="D110" s="261"/>
      <c r="E110" s="261"/>
      <c r="F110" s="261"/>
      <c r="G110" s="261"/>
      <c r="H110" s="578" t="s">
        <v>89</v>
      </c>
      <c r="I110" s="579"/>
      <c r="J110" s="8">
        <f>SUM(J107:J108)</f>
        <v>0</v>
      </c>
      <c r="K110" s="261" t="s">
        <v>928</v>
      </c>
      <c r="L110" s="479" t="s">
        <v>905</v>
      </c>
      <c r="M110" s="261"/>
    </row>
    <row r="111" spans="1:13" ht="15" customHeight="1" x14ac:dyDescent="0.2">
      <c r="A111" s="479"/>
      <c r="B111" s="38"/>
      <c r="C111" s="261"/>
      <c r="D111" s="261"/>
      <c r="E111" s="261"/>
      <c r="F111" s="261"/>
      <c r="G111" s="39"/>
      <c r="H111" s="191"/>
      <c r="I111" s="598"/>
      <c r="J111" s="11"/>
      <c r="K111" s="261"/>
      <c r="L111" s="479"/>
      <c r="M111" s="261"/>
    </row>
    <row r="112" spans="1:13" ht="15" customHeight="1" x14ac:dyDescent="0.2">
      <c r="A112" s="6" t="s">
        <v>929</v>
      </c>
      <c r="B112" s="37" t="s">
        <v>475</v>
      </c>
      <c r="F112" s="42"/>
      <c r="J112" s="42"/>
    </row>
    <row r="113" spans="1:13" s="479" customFormat="1" ht="15" customHeight="1" x14ac:dyDescent="0.2">
      <c r="A113" s="480"/>
      <c r="B113" s="135"/>
      <c r="C113" s="192"/>
      <c r="D113" s="478"/>
      <c r="E113" s="478"/>
      <c r="F113" s="42"/>
      <c r="G113" s="478"/>
      <c r="H113" s="188"/>
      <c r="I113" s="478"/>
      <c r="J113" s="42"/>
      <c r="K113" s="478"/>
      <c r="L113" s="478"/>
    </row>
    <row r="114" spans="1:13" s="479" customFormat="1" ht="15" customHeight="1" x14ac:dyDescent="0.2">
      <c r="A114" s="480"/>
      <c r="B114" s="276" t="s">
        <v>472</v>
      </c>
      <c r="C114" s="261"/>
      <c r="D114" s="574"/>
      <c r="E114" s="277" t="s">
        <v>470</v>
      </c>
      <c r="F114" s="275" t="s">
        <v>105</v>
      </c>
      <c r="G114" s="593"/>
      <c r="H114" s="264" t="s">
        <v>104</v>
      </c>
      <c r="I114" s="593"/>
      <c r="J114" s="275" t="s">
        <v>3</v>
      </c>
      <c r="K114" s="261"/>
      <c r="L114" s="478"/>
    </row>
    <row r="115" spans="1:13" s="479" customFormat="1" ht="15" customHeight="1" x14ac:dyDescent="0.2">
      <c r="A115" s="480"/>
      <c r="B115" s="28"/>
      <c r="C115" s="591"/>
      <c r="D115" s="26"/>
      <c r="E115" s="592"/>
      <c r="F115" s="24"/>
      <c r="G115" s="595"/>
      <c r="H115" s="189"/>
      <c r="I115" s="595"/>
      <c r="J115" s="21" t="s">
        <v>904</v>
      </c>
      <c r="K115" s="261"/>
      <c r="L115" s="478"/>
    </row>
    <row r="116" spans="1:13" s="479" customFormat="1" ht="15" customHeight="1" x14ac:dyDescent="0.2">
      <c r="B116" s="584">
        <v>1</v>
      </c>
      <c r="C116" s="268" t="s">
        <v>465</v>
      </c>
      <c r="D116" s="794"/>
      <c r="E116" s="795"/>
      <c r="F116" s="269"/>
      <c r="G116" s="589" t="s">
        <v>905</v>
      </c>
      <c r="H116" s="646">
        <v>0.17899999999999999</v>
      </c>
      <c r="I116" s="593" t="s">
        <v>906</v>
      </c>
      <c r="J116" s="270">
        <f>ROUND(F116*H116,0)</f>
        <v>0</v>
      </c>
      <c r="K116" s="261" t="s">
        <v>913</v>
      </c>
    </row>
    <row r="117" spans="1:13" s="479" customFormat="1" ht="15" customHeight="1" x14ac:dyDescent="0.2">
      <c r="B117" s="584">
        <v>2</v>
      </c>
      <c r="C117" s="268" t="s">
        <v>485</v>
      </c>
      <c r="D117" s="794"/>
      <c r="E117" s="795"/>
      <c r="F117" s="269"/>
      <c r="G117" s="589" t="s">
        <v>905</v>
      </c>
      <c r="H117" s="646">
        <v>0.19500000000000001</v>
      </c>
      <c r="I117" s="593" t="s">
        <v>906</v>
      </c>
      <c r="J117" s="270">
        <f>ROUND(F117*H117,0)</f>
        <v>0</v>
      </c>
      <c r="K117" s="261" t="s">
        <v>907</v>
      </c>
    </row>
    <row r="118" spans="1:13" ht="15" customHeight="1" x14ac:dyDescent="0.2">
      <c r="A118" s="479"/>
      <c r="B118" s="584">
        <v>3</v>
      </c>
      <c r="C118" s="268" t="s">
        <v>525</v>
      </c>
      <c r="D118" s="794"/>
      <c r="E118" s="795"/>
      <c r="F118" s="269"/>
      <c r="G118" s="589" t="s">
        <v>905</v>
      </c>
      <c r="H118" s="647">
        <v>0.21099999999999999</v>
      </c>
      <c r="I118" s="593"/>
      <c r="J118" s="270">
        <f>ROUND(F118*H118,0)</f>
        <v>0</v>
      </c>
      <c r="K118" s="261" t="s">
        <v>186</v>
      </c>
      <c r="L118" s="479"/>
      <c r="M118" s="261"/>
    </row>
    <row r="119" spans="1:13" ht="15" customHeight="1" thickBot="1" x14ac:dyDescent="0.25">
      <c r="A119" s="479"/>
      <c r="B119" s="584">
        <v>4</v>
      </c>
      <c r="C119" s="268" t="s">
        <v>565</v>
      </c>
      <c r="D119" s="794"/>
      <c r="E119" s="795"/>
      <c r="F119" s="269"/>
      <c r="G119" s="589" t="s">
        <v>905</v>
      </c>
      <c r="H119" s="646">
        <v>0.22800000000000001</v>
      </c>
      <c r="I119" s="593" t="s">
        <v>906</v>
      </c>
      <c r="J119" s="270">
        <f>ROUND(F119*H119,0)</f>
        <v>0</v>
      </c>
      <c r="K119" s="261" t="s">
        <v>930</v>
      </c>
      <c r="L119" s="479"/>
      <c r="M119" s="261"/>
    </row>
    <row r="120" spans="1:13" ht="15" customHeight="1" x14ac:dyDescent="0.2">
      <c r="A120" s="479"/>
      <c r="B120" s="40"/>
      <c r="C120" s="13"/>
      <c r="D120" s="12"/>
      <c r="E120" s="12"/>
      <c r="F120" s="39"/>
      <c r="G120" s="598"/>
      <c r="H120" s="576" t="s">
        <v>931</v>
      </c>
      <c r="I120" s="577"/>
      <c r="J120" s="183"/>
      <c r="K120" s="261"/>
      <c r="L120" s="479"/>
      <c r="M120" s="261"/>
    </row>
    <row r="121" spans="1:13" ht="15" customHeight="1" thickBot="1" x14ac:dyDescent="0.25">
      <c r="A121" s="479"/>
      <c r="B121" s="38"/>
      <c r="C121" s="261"/>
      <c r="D121" s="261"/>
      <c r="E121" s="261"/>
      <c r="F121" s="261"/>
      <c r="G121" s="261"/>
      <c r="H121" s="578" t="s">
        <v>89</v>
      </c>
      <c r="I121" s="579"/>
      <c r="J121" s="8">
        <f>SUM(J116:J119)</f>
        <v>0</v>
      </c>
      <c r="K121" s="261" t="s">
        <v>932</v>
      </c>
      <c r="L121" s="479" t="s">
        <v>905</v>
      </c>
    </row>
    <row r="122" spans="1:13" s="479" customFormat="1" ht="15" customHeight="1" x14ac:dyDescent="0.2">
      <c r="B122" s="38"/>
      <c r="C122" s="261"/>
      <c r="D122" s="261"/>
      <c r="E122" s="261"/>
      <c r="F122" s="261"/>
      <c r="G122" s="39"/>
      <c r="H122" s="191"/>
      <c r="I122" s="598"/>
      <c r="J122" s="11"/>
      <c r="K122" s="261"/>
    </row>
    <row r="123" spans="1:13" s="479" customFormat="1" ht="15" customHeight="1" x14ac:dyDescent="0.2">
      <c r="A123" s="6" t="s">
        <v>933</v>
      </c>
      <c r="B123" s="37" t="s">
        <v>476</v>
      </c>
      <c r="C123" s="478"/>
      <c r="D123" s="478"/>
      <c r="E123" s="478"/>
      <c r="F123" s="42"/>
      <c r="G123" s="478"/>
      <c r="H123" s="188"/>
      <c r="I123" s="478"/>
      <c r="J123" s="42"/>
      <c r="K123" s="478"/>
      <c r="L123" s="478"/>
    </row>
    <row r="124" spans="1:13" s="479" customFormat="1" ht="15" customHeight="1" x14ac:dyDescent="0.2">
      <c r="A124" s="480"/>
      <c r="B124" s="135"/>
      <c r="C124" s="192"/>
      <c r="D124" s="478"/>
      <c r="E124" s="478"/>
      <c r="F124" s="42"/>
      <c r="G124" s="478"/>
      <c r="H124" s="188"/>
      <c r="I124" s="478"/>
      <c r="J124" s="42"/>
      <c r="K124" s="478"/>
      <c r="L124" s="478"/>
    </row>
    <row r="125" spans="1:13" s="479" customFormat="1" ht="15" customHeight="1" x14ac:dyDescent="0.2">
      <c r="A125" s="480"/>
      <c r="B125" s="276" t="s">
        <v>472</v>
      </c>
      <c r="C125" s="261"/>
      <c r="D125" s="574"/>
      <c r="E125" s="277" t="s">
        <v>470</v>
      </c>
      <c r="F125" s="275" t="s">
        <v>105</v>
      </c>
      <c r="G125" s="593"/>
      <c r="H125" s="264" t="s">
        <v>104</v>
      </c>
      <c r="I125" s="593"/>
      <c r="J125" s="275" t="s">
        <v>3</v>
      </c>
      <c r="K125" s="261"/>
      <c r="L125" s="478"/>
    </row>
    <row r="126" spans="1:13" s="479" customFormat="1" ht="15" customHeight="1" x14ac:dyDescent="0.2">
      <c r="A126" s="480"/>
      <c r="B126" s="28"/>
      <c r="C126" s="591"/>
      <c r="D126" s="26"/>
      <c r="E126" s="592"/>
      <c r="F126" s="24"/>
      <c r="G126" s="595"/>
      <c r="H126" s="189"/>
      <c r="I126" s="595"/>
      <c r="J126" s="21" t="s">
        <v>904</v>
      </c>
      <c r="K126" s="261"/>
      <c r="L126" s="478"/>
    </row>
    <row r="127" spans="1:13" s="479" customFormat="1" ht="15" customHeight="1" x14ac:dyDescent="0.2">
      <c r="B127" s="584">
        <v>1</v>
      </c>
      <c r="C127" s="268" t="s">
        <v>465</v>
      </c>
      <c r="D127" s="794"/>
      <c r="E127" s="795"/>
      <c r="F127" s="269"/>
      <c r="G127" s="589" t="s">
        <v>905</v>
      </c>
      <c r="H127" s="647">
        <v>0.29899999999999999</v>
      </c>
      <c r="I127" s="593" t="s">
        <v>906</v>
      </c>
      <c r="J127" s="270">
        <f>ROUND(F127*H127,0)</f>
        <v>0</v>
      </c>
      <c r="K127" s="261" t="s">
        <v>188</v>
      </c>
    </row>
    <row r="128" spans="1:13" s="479" customFormat="1" ht="15" customHeight="1" x14ac:dyDescent="0.2">
      <c r="B128" s="584">
        <v>2</v>
      </c>
      <c r="C128" s="268" t="s">
        <v>485</v>
      </c>
      <c r="D128" s="794"/>
      <c r="E128" s="795"/>
      <c r="F128" s="269"/>
      <c r="G128" s="589" t="s">
        <v>905</v>
      </c>
      <c r="H128" s="647">
        <v>0.32400000000000001</v>
      </c>
      <c r="I128" s="593" t="s">
        <v>906</v>
      </c>
      <c r="J128" s="270">
        <f>ROUND(F128*H128,0)</f>
        <v>0</v>
      </c>
      <c r="K128" s="261" t="s">
        <v>187</v>
      </c>
    </row>
    <row r="129" spans="1:13" ht="15" customHeight="1" x14ac:dyDescent="0.2">
      <c r="A129" s="479"/>
      <c r="B129" s="584">
        <v>3</v>
      </c>
      <c r="C129" s="268" t="s">
        <v>525</v>
      </c>
      <c r="D129" s="794"/>
      <c r="E129" s="795"/>
      <c r="F129" s="269"/>
      <c r="G129" s="589" t="s">
        <v>905</v>
      </c>
      <c r="H129" s="647">
        <v>0.35199999999999998</v>
      </c>
      <c r="I129" s="593" t="s">
        <v>906</v>
      </c>
      <c r="J129" s="270">
        <f>ROUND(F129*H129,0)</f>
        <v>0</v>
      </c>
      <c r="K129" s="261" t="s">
        <v>186</v>
      </c>
      <c r="L129" s="479"/>
      <c r="M129" s="261"/>
    </row>
    <row r="130" spans="1:13" ht="15" customHeight="1" thickBot="1" x14ac:dyDescent="0.25">
      <c r="A130" s="479"/>
      <c r="B130" s="584">
        <v>4</v>
      </c>
      <c r="C130" s="268" t="s">
        <v>565</v>
      </c>
      <c r="D130" s="794"/>
      <c r="E130" s="795"/>
      <c r="F130" s="269"/>
      <c r="G130" s="589" t="s">
        <v>905</v>
      </c>
      <c r="H130" s="647">
        <v>0.379</v>
      </c>
      <c r="I130" s="593" t="s">
        <v>906</v>
      </c>
      <c r="J130" s="270">
        <f>ROUND(F130*H130,0)</f>
        <v>0</v>
      </c>
      <c r="K130" s="261" t="s">
        <v>185</v>
      </c>
      <c r="L130" s="479"/>
      <c r="M130" s="261"/>
    </row>
    <row r="131" spans="1:13" ht="15" customHeight="1" x14ac:dyDescent="0.2">
      <c r="A131" s="479"/>
      <c r="B131" s="40"/>
      <c r="C131" s="13"/>
      <c r="D131" s="12"/>
      <c r="E131" s="12"/>
      <c r="F131" s="39"/>
      <c r="G131" s="598"/>
      <c r="H131" s="576" t="s">
        <v>578</v>
      </c>
      <c r="I131" s="577"/>
      <c r="J131" s="183"/>
      <c r="K131" s="261"/>
      <c r="L131" s="479"/>
      <c r="M131" s="261"/>
    </row>
    <row r="132" spans="1:13" ht="15" customHeight="1" thickBot="1" x14ac:dyDescent="0.25">
      <c r="A132" s="479"/>
      <c r="B132" s="38"/>
      <c r="C132" s="261"/>
      <c r="D132" s="261"/>
      <c r="E132" s="261"/>
      <c r="F132" s="261"/>
      <c r="G132" s="261"/>
      <c r="H132" s="578" t="s">
        <v>89</v>
      </c>
      <c r="I132" s="579"/>
      <c r="J132" s="8">
        <f>SUM(J127:J130)</f>
        <v>0</v>
      </c>
      <c r="K132" s="261" t="s">
        <v>934</v>
      </c>
      <c r="L132" s="479" t="s">
        <v>905</v>
      </c>
    </row>
    <row r="133" spans="1:13" s="479" customFormat="1" ht="15" customHeight="1" x14ac:dyDescent="0.2">
      <c r="B133" s="38"/>
      <c r="C133" s="261"/>
      <c r="D133" s="261"/>
      <c r="E133" s="261"/>
      <c r="F133" s="261"/>
      <c r="G133" s="39"/>
      <c r="H133" s="191"/>
      <c r="I133" s="598"/>
      <c r="J133" s="11"/>
      <c r="K133" s="261"/>
    </row>
    <row r="134" spans="1:13" s="479" customFormat="1" ht="15" customHeight="1" x14ac:dyDescent="0.2">
      <c r="A134" s="6" t="s">
        <v>935</v>
      </c>
      <c r="B134" s="37" t="s">
        <v>477</v>
      </c>
      <c r="C134" s="478"/>
      <c r="D134" s="478"/>
      <c r="E134" s="478"/>
      <c r="F134" s="42"/>
      <c r="G134" s="478"/>
      <c r="H134" s="188"/>
      <c r="I134" s="478"/>
      <c r="J134" s="42"/>
      <c r="K134" s="478"/>
      <c r="L134" s="478"/>
    </row>
    <row r="135" spans="1:13" s="479" customFormat="1" ht="15" customHeight="1" x14ac:dyDescent="0.2">
      <c r="A135" s="480"/>
      <c r="B135" s="135"/>
      <c r="C135" s="192"/>
      <c r="D135" s="478"/>
      <c r="E135" s="478"/>
      <c r="F135" s="42"/>
      <c r="G135" s="478"/>
      <c r="H135" s="188"/>
      <c r="I135" s="478"/>
      <c r="J135" s="42"/>
      <c r="K135" s="478"/>
      <c r="L135" s="478"/>
    </row>
    <row r="136" spans="1:13" s="479" customFormat="1" ht="15" customHeight="1" x14ac:dyDescent="0.2">
      <c r="A136" s="480"/>
      <c r="B136" s="276" t="s">
        <v>472</v>
      </c>
      <c r="C136" s="261"/>
      <c r="D136" s="574"/>
      <c r="E136" s="277" t="s">
        <v>470</v>
      </c>
      <c r="F136" s="275" t="s">
        <v>105</v>
      </c>
      <c r="G136" s="593"/>
      <c r="H136" s="264" t="s">
        <v>104</v>
      </c>
      <c r="I136" s="593"/>
      <c r="J136" s="275" t="s">
        <v>3</v>
      </c>
      <c r="K136" s="261"/>
      <c r="L136" s="478"/>
    </row>
    <row r="137" spans="1:13" s="479" customFormat="1" ht="15" customHeight="1" x14ac:dyDescent="0.2">
      <c r="A137" s="480"/>
      <c r="B137" s="28"/>
      <c r="C137" s="591"/>
      <c r="D137" s="26"/>
      <c r="E137" s="592"/>
      <c r="F137" s="24"/>
      <c r="G137" s="595"/>
      <c r="H137" s="189"/>
      <c r="I137" s="595"/>
      <c r="J137" s="21" t="s">
        <v>904</v>
      </c>
      <c r="K137" s="261"/>
      <c r="L137" s="478"/>
    </row>
    <row r="138" spans="1:13" s="479" customFormat="1" ht="15" customHeight="1" thickBot="1" x14ac:dyDescent="0.25">
      <c r="B138" s="584">
        <v>1</v>
      </c>
      <c r="C138" s="268" t="s">
        <v>465</v>
      </c>
      <c r="D138" s="794"/>
      <c r="E138" s="795"/>
      <c r="F138" s="269"/>
      <c r="G138" s="589" t="s">
        <v>905</v>
      </c>
      <c r="H138" s="646">
        <v>0.47799999999999998</v>
      </c>
      <c r="I138" s="593" t="s">
        <v>906</v>
      </c>
      <c r="J138" s="270">
        <f>ROUND(F138*H138,0)</f>
        <v>0</v>
      </c>
      <c r="K138" s="261" t="s">
        <v>913</v>
      </c>
    </row>
    <row r="139" spans="1:13" s="479" customFormat="1" ht="15" customHeight="1" x14ac:dyDescent="0.2">
      <c r="B139" s="40"/>
      <c r="C139" s="13"/>
      <c r="D139" s="12"/>
      <c r="E139" s="12"/>
      <c r="F139" s="39"/>
      <c r="G139" s="598"/>
      <c r="H139" s="576" t="s">
        <v>913</v>
      </c>
      <c r="I139" s="577"/>
      <c r="J139" s="183"/>
      <c r="K139" s="261"/>
    </row>
    <row r="140" spans="1:13" ht="15" customHeight="1" thickBot="1" x14ac:dyDescent="0.25">
      <c r="A140" s="479"/>
      <c r="B140" s="38"/>
      <c r="C140" s="261"/>
      <c r="D140" s="261"/>
      <c r="E140" s="261"/>
      <c r="F140" s="261"/>
      <c r="G140" s="261"/>
      <c r="H140" s="578" t="s">
        <v>89</v>
      </c>
      <c r="I140" s="579"/>
      <c r="J140" s="8">
        <f>SUM(J138:J138)</f>
        <v>0</v>
      </c>
      <c r="K140" s="261" t="s">
        <v>936</v>
      </c>
      <c r="L140" s="479" t="s">
        <v>905</v>
      </c>
      <c r="M140" s="261"/>
    </row>
    <row r="141" spans="1:13" ht="15" customHeight="1" x14ac:dyDescent="0.2">
      <c r="A141" s="479"/>
      <c r="B141" s="38"/>
      <c r="C141" s="261"/>
      <c r="D141" s="261"/>
      <c r="E141" s="261"/>
      <c r="F141" s="261"/>
      <c r="G141" s="261"/>
      <c r="H141" s="598"/>
      <c r="I141" s="598"/>
      <c r="J141" s="11"/>
      <c r="K141" s="261"/>
      <c r="L141" s="479"/>
      <c r="M141" s="261"/>
    </row>
    <row r="142" spans="1:13" ht="15" customHeight="1" x14ac:dyDescent="0.2">
      <c r="A142" s="6" t="s">
        <v>937</v>
      </c>
      <c r="B142" s="37" t="s">
        <v>549</v>
      </c>
      <c r="F142" s="42"/>
      <c r="J142" s="42"/>
      <c r="M142" s="261"/>
    </row>
    <row r="143" spans="1:13" ht="15" customHeight="1" x14ac:dyDescent="0.2">
      <c r="A143" s="480"/>
      <c r="C143" s="192"/>
      <c r="F143" s="42"/>
      <c r="J143" s="42"/>
    </row>
    <row r="144" spans="1:13" s="479" customFormat="1" ht="15" customHeight="1" x14ac:dyDescent="0.2">
      <c r="A144" s="480"/>
      <c r="B144" s="276" t="s">
        <v>472</v>
      </c>
      <c r="C144" s="261"/>
      <c r="D144" s="574"/>
      <c r="E144" s="277" t="s">
        <v>470</v>
      </c>
      <c r="F144" s="275" t="s">
        <v>105</v>
      </c>
      <c r="G144" s="593"/>
      <c r="H144" s="264" t="s">
        <v>104</v>
      </c>
      <c r="I144" s="593"/>
      <c r="J144" s="275" t="s">
        <v>3</v>
      </c>
      <c r="K144" s="261"/>
      <c r="L144" s="478"/>
    </row>
    <row r="145" spans="1:13" s="479" customFormat="1" ht="15" customHeight="1" x14ac:dyDescent="0.2">
      <c r="A145" s="480"/>
      <c r="B145" s="28"/>
      <c r="C145" s="591"/>
      <c r="D145" s="26"/>
      <c r="E145" s="592"/>
      <c r="F145" s="24"/>
      <c r="G145" s="595"/>
      <c r="H145" s="189"/>
      <c r="I145" s="595"/>
      <c r="J145" s="21" t="s">
        <v>904</v>
      </c>
      <c r="K145" s="261"/>
      <c r="L145" s="478"/>
    </row>
    <row r="146" spans="1:13" s="479" customFormat="1" ht="15" customHeight="1" thickBot="1" x14ac:dyDescent="0.25">
      <c r="B146" s="584">
        <v>1</v>
      </c>
      <c r="C146" s="268" t="s">
        <v>485</v>
      </c>
      <c r="D146" s="794"/>
      <c r="E146" s="795"/>
      <c r="F146" s="269"/>
      <c r="G146" s="589" t="s">
        <v>905</v>
      </c>
      <c r="H146" s="646">
        <v>0.51900000000000002</v>
      </c>
      <c r="I146" s="593" t="s">
        <v>906</v>
      </c>
      <c r="J146" s="270">
        <f>ROUND(F146*H146,0)</f>
        <v>0</v>
      </c>
      <c r="K146" s="261" t="s">
        <v>913</v>
      </c>
    </row>
    <row r="147" spans="1:13" s="479" customFormat="1" ht="15" customHeight="1" x14ac:dyDescent="0.2">
      <c r="B147" s="40"/>
      <c r="C147" s="13"/>
      <c r="D147" s="12"/>
      <c r="E147" s="12"/>
      <c r="F147" s="39"/>
      <c r="G147" s="598"/>
      <c r="H147" s="576" t="s">
        <v>913</v>
      </c>
      <c r="I147" s="577"/>
      <c r="J147" s="183"/>
      <c r="K147" s="261"/>
    </row>
    <row r="148" spans="1:13" ht="15" customHeight="1" thickBot="1" x14ac:dyDescent="0.25">
      <c r="A148" s="479"/>
      <c r="B148" s="38"/>
      <c r="C148" s="261"/>
      <c r="D148" s="261"/>
      <c r="E148" s="261"/>
      <c r="F148" s="261"/>
      <c r="G148" s="261"/>
      <c r="H148" s="578" t="s">
        <v>89</v>
      </c>
      <c r="I148" s="579"/>
      <c r="J148" s="8">
        <f>SUM(J146:J146)</f>
        <v>0</v>
      </c>
      <c r="K148" s="261" t="s">
        <v>938</v>
      </c>
      <c r="L148" s="479" t="s">
        <v>905</v>
      </c>
      <c r="M148" s="261"/>
    </row>
    <row r="149" spans="1:13" ht="15" customHeight="1" x14ac:dyDescent="0.2">
      <c r="A149" s="479"/>
      <c r="B149" s="38"/>
      <c r="C149" s="261"/>
      <c r="D149" s="261"/>
      <c r="E149" s="261"/>
      <c r="F149" s="261"/>
      <c r="G149" s="261"/>
      <c r="H149" s="598"/>
      <c r="I149" s="598"/>
      <c r="J149" s="11"/>
      <c r="K149" s="261"/>
      <c r="L149" s="479"/>
      <c r="M149" s="261"/>
    </row>
    <row r="150" spans="1:13" ht="15" customHeight="1" x14ac:dyDescent="0.2">
      <c r="A150" s="6" t="s">
        <v>939</v>
      </c>
      <c r="B150" s="37" t="s">
        <v>550</v>
      </c>
      <c r="F150" s="42"/>
      <c r="J150" s="42"/>
      <c r="M150" s="261"/>
    </row>
    <row r="151" spans="1:13" ht="7.5" customHeight="1" x14ac:dyDescent="0.2">
      <c r="A151" s="480"/>
      <c r="C151" s="192"/>
      <c r="F151" s="42"/>
      <c r="J151" s="42"/>
    </row>
    <row r="152" spans="1:13" s="479" customFormat="1" ht="15" customHeight="1" x14ac:dyDescent="0.2">
      <c r="A152" s="480"/>
      <c r="B152" s="276" t="s">
        <v>472</v>
      </c>
      <c r="C152" s="261"/>
      <c r="D152" s="574"/>
      <c r="E152" s="277" t="s">
        <v>470</v>
      </c>
      <c r="F152" s="275" t="s">
        <v>105</v>
      </c>
      <c r="G152" s="593"/>
      <c r="H152" s="264" t="s">
        <v>104</v>
      </c>
      <c r="I152" s="593"/>
      <c r="J152" s="275" t="s">
        <v>3</v>
      </c>
      <c r="K152" s="261"/>
      <c r="L152" s="478"/>
    </row>
    <row r="153" spans="1:13" s="479" customFormat="1" ht="15" customHeight="1" x14ac:dyDescent="0.2">
      <c r="A153" s="480"/>
      <c r="B153" s="28"/>
      <c r="C153" s="591"/>
      <c r="D153" s="26"/>
      <c r="E153" s="592"/>
      <c r="F153" s="24"/>
      <c r="G153" s="595"/>
      <c r="H153" s="189"/>
      <c r="I153" s="595"/>
      <c r="J153" s="21" t="s">
        <v>904</v>
      </c>
      <c r="K153" s="261"/>
      <c r="L153" s="478"/>
    </row>
    <row r="154" spans="1:13" s="479" customFormat="1" ht="15" customHeight="1" x14ac:dyDescent="0.2">
      <c r="A154" s="480"/>
      <c r="B154" s="584">
        <v>1</v>
      </c>
      <c r="C154" s="268" t="s">
        <v>525</v>
      </c>
      <c r="D154" s="794"/>
      <c r="E154" s="795"/>
      <c r="F154" s="269"/>
      <c r="G154" s="589" t="s">
        <v>905</v>
      </c>
      <c r="H154" s="647">
        <v>0.34899999999999998</v>
      </c>
      <c r="I154" s="593" t="s">
        <v>906</v>
      </c>
      <c r="J154" s="270">
        <f t="shared" ref="J154:J160" si="10">ROUND(F154*H154,0)</f>
        <v>0</v>
      </c>
      <c r="K154" s="261" t="s">
        <v>188</v>
      </c>
      <c r="L154" s="478"/>
    </row>
    <row r="155" spans="1:13" s="479" customFormat="1" ht="15" customHeight="1" x14ac:dyDescent="0.2">
      <c r="A155" s="480"/>
      <c r="B155" s="584">
        <f>B154+1</f>
        <v>2</v>
      </c>
      <c r="C155" s="268" t="s">
        <v>565</v>
      </c>
      <c r="D155" s="794"/>
      <c r="E155" s="795"/>
      <c r="F155" s="269"/>
      <c r="G155" s="589" t="s">
        <v>905</v>
      </c>
      <c r="H155" s="646">
        <v>0.375</v>
      </c>
      <c r="I155" s="593" t="s">
        <v>906</v>
      </c>
      <c r="J155" s="270">
        <f t="shared" si="10"/>
        <v>0</v>
      </c>
      <c r="K155" s="261" t="s">
        <v>907</v>
      </c>
      <c r="L155" s="478"/>
    </row>
    <row r="156" spans="1:13" ht="15" customHeight="1" x14ac:dyDescent="0.2">
      <c r="A156" s="480"/>
      <c r="B156" s="584">
        <f t="shared" ref="B156:B163" si="11">B155+1</f>
        <v>3</v>
      </c>
      <c r="C156" s="268" t="s">
        <v>603</v>
      </c>
      <c r="D156" s="794"/>
      <c r="E156" s="795"/>
      <c r="F156" s="269"/>
      <c r="G156" s="589" t="s">
        <v>905</v>
      </c>
      <c r="H156" s="646">
        <v>0.40100000000000002</v>
      </c>
      <c r="I156" s="593" t="s">
        <v>906</v>
      </c>
      <c r="J156" s="270">
        <f t="shared" si="10"/>
        <v>0</v>
      </c>
      <c r="K156" s="261" t="s">
        <v>940</v>
      </c>
      <c r="M156" s="261"/>
    </row>
    <row r="157" spans="1:13" ht="15" customHeight="1" x14ac:dyDescent="0.2">
      <c r="A157" s="479"/>
      <c r="B157" s="584">
        <f t="shared" si="11"/>
        <v>4</v>
      </c>
      <c r="C157" s="268" t="s">
        <v>634</v>
      </c>
      <c r="D157" s="794"/>
      <c r="E157" s="795"/>
      <c r="F157" s="269"/>
      <c r="G157" s="589" t="s">
        <v>905</v>
      </c>
      <c r="H157" s="646">
        <v>0.42499999999999999</v>
      </c>
      <c r="I157" s="593" t="s">
        <v>906</v>
      </c>
      <c r="J157" s="270">
        <f t="shared" si="10"/>
        <v>0</v>
      </c>
      <c r="K157" s="261" t="s">
        <v>930</v>
      </c>
      <c r="L157" s="479"/>
      <c r="M157" s="261"/>
    </row>
    <row r="158" spans="1:13" ht="15" customHeight="1" x14ac:dyDescent="0.2">
      <c r="A158" s="479"/>
      <c r="B158" s="584">
        <f t="shared" si="11"/>
        <v>5</v>
      </c>
      <c r="C158" s="268" t="s">
        <v>669</v>
      </c>
      <c r="D158" s="794"/>
      <c r="E158" s="795"/>
      <c r="F158" s="269"/>
      <c r="G158" s="589" t="s">
        <v>905</v>
      </c>
      <c r="H158" s="646">
        <v>0.45</v>
      </c>
      <c r="I158" s="593" t="s">
        <v>906</v>
      </c>
      <c r="J158" s="270">
        <f t="shared" si="10"/>
        <v>0</v>
      </c>
      <c r="K158" s="261" t="s">
        <v>941</v>
      </c>
      <c r="L158" s="479"/>
      <c r="M158" s="261"/>
    </row>
    <row r="159" spans="1:13" ht="15" customHeight="1" x14ac:dyDescent="0.2">
      <c r="A159" s="479"/>
      <c r="B159" s="584">
        <f t="shared" si="11"/>
        <v>6</v>
      </c>
      <c r="C159" s="268" t="s">
        <v>702</v>
      </c>
      <c r="D159" s="794"/>
      <c r="E159" s="795"/>
      <c r="F159" s="269"/>
      <c r="G159" s="589" t="s">
        <v>905</v>
      </c>
      <c r="H159" s="646">
        <v>0.47499999999999998</v>
      </c>
      <c r="I159" s="593" t="s">
        <v>906</v>
      </c>
      <c r="J159" s="270">
        <f t="shared" si="10"/>
        <v>0</v>
      </c>
      <c r="K159" s="261" t="s">
        <v>942</v>
      </c>
      <c r="L159" s="479"/>
    </row>
    <row r="160" spans="1:13" ht="15" customHeight="1" x14ac:dyDescent="0.2">
      <c r="A160" s="479"/>
      <c r="B160" s="584">
        <f t="shared" si="11"/>
        <v>7</v>
      </c>
      <c r="C160" s="268" t="s">
        <v>708</v>
      </c>
      <c r="D160" s="794"/>
      <c r="E160" s="795"/>
      <c r="F160" s="269"/>
      <c r="G160" s="589" t="s">
        <v>88</v>
      </c>
      <c r="H160" s="646">
        <v>0.5</v>
      </c>
      <c r="I160" s="593" t="s">
        <v>91</v>
      </c>
      <c r="J160" s="270">
        <f t="shared" si="10"/>
        <v>0</v>
      </c>
      <c r="K160" s="261" t="s">
        <v>901</v>
      </c>
      <c r="L160" s="479"/>
    </row>
    <row r="161" spans="1:13" ht="15" customHeight="1" x14ac:dyDescent="0.2">
      <c r="A161" s="479"/>
      <c r="B161" s="584">
        <f t="shared" si="11"/>
        <v>8</v>
      </c>
      <c r="C161" s="268" t="s">
        <v>1011</v>
      </c>
      <c r="D161" s="794"/>
      <c r="E161" s="795"/>
      <c r="F161" s="269"/>
      <c r="G161" s="589" t="s">
        <v>905</v>
      </c>
      <c r="H161" s="646">
        <v>0.5</v>
      </c>
      <c r="I161" s="593" t="s">
        <v>906</v>
      </c>
      <c r="J161" s="270">
        <f>ROUND(F161*H161,0)</f>
        <v>0</v>
      </c>
      <c r="K161" s="261" t="s">
        <v>774</v>
      </c>
      <c r="L161" s="479"/>
    </row>
    <row r="162" spans="1:13" ht="15" customHeight="1" x14ac:dyDescent="0.2">
      <c r="A162" s="479"/>
      <c r="B162" s="584">
        <f t="shared" si="11"/>
        <v>9</v>
      </c>
      <c r="C162" s="268" t="s">
        <v>1181</v>
      </c>
      <c r="D162" s="794"/>
      <c r="E162" s="795"/>
      <c r="F162" s="269"/>
      <c r="G162" s="589" t="s">
        <v>88</v>
      </c>
      <c r="H162" s="646">
        <v>0.5</v>
      </c>
      <c r="I162" s="593" t="s">
        <v>91</v>
      </c>
      <c r="J162" s="270">
        <f>ROUND(F162*H162,0)</f>
        <v>0</v>
      </c>
      <c r="K162" s="261" t="s">
        <v>1013</v>
      </c>
      <c r="L162" s="479"/>
    </row>
    <row r="163" spans="1:13" ht="15" customHeight="1" thickBot="1" x14ac:dyDescent="0.25">
      <c r="A163" s="479"/>
      <c r="B163" s="584">
        <f t="shared" si="11"/>
        <v>10</v>
      </c>
      <c r="C163" s="268" t="s">
        <v>1335</v>
      </c>
      <c r="D163" s="794"/>
      <c r="E163" s="795"/>
      <c r="F163" s="269"/>
      <c r="G163" s="589" t="s">
        <v>905</v>
      </c>
      <c r="H163" s="646">
        <v>0.5</v>
      </c>
      <c r="I163" s="593" t="s">
        <v>906</v>
      </c>
      <c r="J163" s="270">
        <f>ROUND(F163*H163,0)</f>
        <v>0</v>
      </c>
      <c r="K163" s="261" t="s">
        <v>671</v>
      </c>
      <c r="L163" s="479"/>
    </row>
    <row r="164" spans="1:13" ht="15" customHeight="1" x14ac:dyDescent="0.2">
      <c r="A164" s="479"/>
      <c r="B164" s="40"/>
      <c r="C164" s="13"/>
      <c r="D164" s="12"/>
      <c r="E164" s="12"/>
      <c r="F164" s="39"/>
      <c r="G164" s="598"/>
      <c r="H164" s="576" t="s">
        <v>1426</v>
      </c>
      <c r="I164" s="577"/>
      <c r="J164" s="183"/>
      <c r="K164" s="261"/>
      <c r="L164" s="479"/>
    </row>
    <row r="165" spans="1:13" ht="15" customHeight="1" thickBot="1" x14ac:dyDescent="0.25">
      <c r="A165" s="479"/>
      <c r="B165" s="38"/>
      <c r="C165" s="261"/>
      <c r="D165" s="261"/>
      <c r="E165" s="261"/>
      <c r="F165" s="261"/>
      <c r="G165" s="261"/>
      <c r="H165" s="578" t="s">
        <v>89</v>
      </c>
      <c r="I165" s="579"/>
      <c r="J165" s="8">
        <f>SUM(J154:J163)</f>
        <v>0</v>
      </c>
      <c r="K165" s="261" t="s">
        <v>944</v>
      </c>
      <c r="L165" s="479" t="s">
        <v>905</v>
      </c>
    </row>
    <row r="166" spans="1:13" s="479" customFormat="1" ht="15" customHeight="1" x14ac:dyDescent="0.2">
      <c r="B166" s="38"/>
      <c r="C166" s="261"/>
      <c r="D166" s="261"/>
      <c r="E166" s="261"/>
      <c r="F166" s="261"/>
      <c r="G166" s="261"/>
      <c r="H166" s="598"/>
      <c r="I166" s="598"/>
      <c r="J166" s="11"/>
      <c r="K166" s="261"/>
    </row>
    <row r="167" spans="1:13" s="479" customFormat="1" ht="15" customHeight="1" x14ac:dyDescent="0.2">
      <c r="A167" s="6" t="s">
        <v>945</v>
      </c>
      <c r="B167" s="37" t="s">
        <v>551</v>
      </c>
      <c r="C167" s="478"/>
      <c r="D167" s="478"/>
      <c r="E167" s="478"/>
      <c r="F167" s="42"/>
      <c r="G167" s="478"/>
      <c r="H167" s="188"/>
      <c r="I167" s="478"/>
      <c r="J167" s="42"/>
      <c r="K167" s="478"/>
      <c r="L167" s="478"/>
    </row>
    <row r="168" spans="1:13" s="479" customFormat="1" ht="5.5" customHeight="1" x14ac:dyDescent="0.2">
      <c r="A168" s="480"/>
      <c r="B168" s="135"/>
      <c r="C168" s="192"/>
      <c r="D168" s="478"/>
      <c r="E168" s="478"/>
      <c r="F168" s="42"/>
      <c r="G168" s="478"/>
      <c r="H168" s="188"/>
      <c r="I168" s="478"/>
      <c r="J168" s="42"/>
      <c r="K168" s="478"/>
      <c r="L168" s="478"/>
    </row>
    <row r="169" spans="1:13" s="479" customFormat="1" ht="15" customHeight="1" x14ac:dyDescent="0.2">
      <c r="A169" s="480"/>
      <c r="B169" s="276" t="s">
        <v>472</v>
      </c>
      <c r="C169" s="261"/>
      <c r="D169" s="574"/>
      <c r="E169" s="277" t="s">
        <v>470</v>
      </c>
      <c r="F169" s="275" t="s">
        <v>105</v>
      </c>
      <c r="G169" s="593"/>
      <c r="H169" s="264" t="s">
        <v>104</v>
      </c>
      <c r="I169" s="593"/>
      <c r="J169" s="275" t="s">
        <v>3</v>
      </c>
      <c r="K169" s="261"/>
      <c r="L169" s="478"/>
    </row>
    <row r="170" spans="1:13" s="479" customFormat="1" ht="15" customHeight="1" x14ac:dyDescent="0.2">
      <c r="A170" s="480"/>
      <c r="B170" s="28"/>
      <c r="C170" s="591"/>
      <c r="D170" s="26"/>
      <c r="E170" s="592"/>
      <c r="F170" s="24"/>
      <c r="G170" s="595"/>
      <c r="H170" s="189"/>
      <c r="I170" s="595"/>
      <c r="J170" s="21" t="s">
        <v>904</v>
      </c>
      <c r="K170" s="261"/>
      <c r="L170" s="478"/>
    </row>
    <row r="171" spans="1:13" s="479" customFormat="1" ht="15" customHeight="1" x14ac:dyDescent="0.2">
      <c r="A171" s="480"/>
      <c r="B171" s="584">
        <v>1</v>
      </c>
      <c r="C171" s="268" t="s">
        <v>525</v>
      </c>
      <c r="D171" s="794"/>
      <c r="E171" s="795"/>
      <c r="F171" s="269"/>
      <c r="G171" s="589" t="s">
        <v>905</v>
      </c>
      <c r="H171" s="647">
        <v>0.34899999999999998</v>
      </c>
      <c r="I171" s="593" t="s">
        <v>906</v>
      </c>
      <c r="J171" s="270">
        <f t="shared" ref="J171:J176" si="12">ROUND(F171*H171,0)</f>
        <v>0</v>
      </c>
      <c r="K171" s="261" t="s">
        <v>188</v>
      </c>
      <c r="L171" s="478"/>
    </row>
    <row r="172" spans="1:13" ht="15" customHeight="1" x14ac:dyDescent="0.2">
      <c r="A172" s="480"/>
      <c r="B172" s="584">
        <f>B171+1</f>
        <v>2</v>
      </c>
      <c r="C172" s="268" t="s">
        <v>565</v>
      </c>
      <c r="D172" s="794"/>
      <c r="E172" s="795"/>
      <c r="F172" s="269"/>
      <c r="G172" s="589" t="s">
        <v>905</v>
      </c>
      <c r="H172" s="646">
        <v>0.375</v>
      </c>
      <c r="I172" s="593" t="s">
        <v>906</v>
      </c>
      <c r="J172" s="270">
        <f t="shared" si="12"/>
        <v>0</v>
      </c>
      <c r="K172" s="261" t="s">
        <v>907</v>
      </c>
      <c r="M172" s="261"/>
    </row>
    <row r="173" spans="1:13" ht="15" customHeight="1" x14ac:dyDescent="0.2">
      <c r="A173" s="480"/>
      <c r="B173" s="584">
        <f t="shared" ref="B173:B180" si="13">B172+1</f>
        <v>3</v>
      </c>
      <c r="C173" s="268" t="s">
        <v>603</v>
      </c>
      <c r="D173" s="794"/>
      <c r="E173" s="795"/>
      <c r="F173" s="269"/>
      <c r="G173" s="589" t="s">
        <v>905</v>
      </c>
      <c r="H173" s="646">
        <v>0.40100000000000002</v>
      </c>
      <c r="I173" s="593" t="s">
        <v>906</v>
      </c>
      <c r="J173" s="270">
        <f t="shared" si="12"/>
        <v>0</v>
      </c>
      <c r="K173" s="261" t="s">
        <v>940</v>
      </c>
      <c r="M173" s="261"/>
    </row>
    <row r="174" spans="1:13" ht="15" customHeight="1" x14ac:dyDescent="0.2">
      <c r="A174" s="479"/>
      <c r="B174" s="584">
        <f t="shared" si="13"/>
        <v>4</v>
      </c>
      <c r="C174" s="268" t="s">
        <v>634</v>
      </c>
      <c r="D174" s="794"/>
      <c r="E174" s="795"/>
      <c r="F174" s="269"/>
      <c r="G174" s="589" t="s">
        <v>905</v>
      </c>
      <c r="H174" s="646">
        <v>0.42499999999999999</v>
      </c>
      <c r="I174" s="593" t="s">
        <v>906</v>
      </c>
      <c r="J174" s="270">
        <f t="shared" si="12"/>
        <v>0</v>
      </c>
      <c r="K174" s="261" t="s">
        <v>930</v>
      </c>
      <c r="L174" s="479"/>
      <c r="M174" s="261"/>
    </row>
    <row r="175" spans="1:13" ht="15" customHeight="1" x14ac:dyDescent="0.2">
      <c r="A175" s="479"/>
      <c r="B175" s="584">
        <f t="shared" si="13"/>
        <v>5</v>
      </c>
      <c r="C175" s="268" t="s">
        <v>669</v>
      </c>
      <c r="D175" s="794"/>
      <c r="E175" s="795"/>
      <c r="F175" s="269"/>
      <c r="G175" s="589" t="s">
        <v>905</v>
      </c>
      <c r="H175" s="646">
        <v>0.45</v>
      </c>
      <c r="I175" s="593" t="s">
        <v>906</v>
      </c>
      <c r="J175" s="270">
        <f t="shared" si="12"/>
        <v>0</v>
      </c>
      <c r="K175" s="261" t="s">
        <v>941</v>
      </c>
      <c r="L175" s="479"/>
    </row>
    <row r="176" spans="1:13" ht="15" customHeight="1" x14ac:dyDescent="0.2">
      <c r="A176" s="479"/>
      <c r="B176" s="584">
        <f t="shared" si="13"/>
        <v>6</v>
      </c>
      <c r="C176" s="268" t="s">
        <v>702</v>
      </c>
      <c r="D176" s="794"/>
      <c r="E176" s="795"/>
      <c r="F176" s="269"/>
      <c r="G176" s="589" t="s">
        <v>905</v>
      </c>
      <c r="H176" s="646">
        <v>0.47499999999999998</v>
      </c>
      <c r="I176" s="593" t="s">
        <v>906</v>
      </c>
      <c r="J176" s="270">
        <f t="shared" si="12"/>
        <v>0</v>
      </c>
      <c r="K176" s="261" t="s">
        <v>942</v>
      </c>
      <c r="L176" s="479"/>
    </row>
    <row r="177" spans="1:13" ht="15" customHeight="1" x14ac:dyDescent="0.2">
      <c r="A177" s="479"/>
      <c r="B177" s="584">
        <f t="shared" si="13"/>
        <v>7</v>
      </c>
      <c r="C177" s="268" t="s">
        <v>708</v>
      </c>
      <c r="D177" s="794"/>
      <c r="E177" s="795"/>
      <c r="F177" s="269"/>
      <c r="G177" s="589" t="s">
        <v>88</v>
      </c>
      <c r="H177" s="646">
        <v>0.5</v>
      </c>
      <c r="I177" s="593" t="s">
        <v>91</v>
      </c>
      <c r="J177" s="270">
        <f t="shared" ref="J177" si="14">ROUND(F177*H177,0)</f>
        <v>0</v>
      </c>
      <c r="K177" s="261" t="s">
        <v>901</v>
      </c>
      <c r="L177" s="479"/>
    </row>
    <row r="178" spans="1:13" ht="15" customHeight="1" x14ac:dyDescent="0.2">
      <c r="A178" s="479"/>
      <c r="B178" s="584">
        <f t="shared" si="13"/>
        <v>8</v>
      </c>
      <c r="C178" s="268" t="s">
        <v>1011</v>
      </c>
      <c r="D178" s="794"/>
      <c r="E178" s="795"/>
      <c r="F178" s="269"/>
      <c r="G178" s="589" t="s">
        <v>905</v>
      </c>
      <c r="H178" s="646">
        <v>0.5</v>
      </c>
      <c r="I178" s="593" t="s">
        <v>906</v>
      </c>
      <c r="J178" s="270">
        <f>ROUND(F178*H178,0)</f>
        <v>0</v>
      </c>
      <c r="K178" s="261" t="s">
        <v>774</v>
      </c>
      <c r="L178" s="479"/>
    </row>
    <row r="179" spans="1:13" ht="15" customHeight="1" x14ac:dyDescent="0.2">
      <c r="A179" s="479"/>
      <c r="B179" s="584">
        <f t="shared" si="13"/>
        <v>9</v>
      </c>
      <c r="C179" s="268" t="s">
        <v>1336</v>
      </c>
      <c r="D179" s="794"/>
      <c r="E179" s="795"/>
      <c r="F179" s="269"/>
      <c r="G179" s="589" t="s">
        <v>1337</v>
      </c>
      <c r="H179" s="646">
        <v>0.5</v>
      </c>
      <c r="I179" s="593" t="s">
        <v>1338</v>
      </c>
      <c r="J179" s="270">
        <f>ROUND(F179*H179,0)</f>
        <v>0</v>
      </c>
      <c r="K179" s="261" t="s">
        <v>155</v>
      </c>
      <c r="L179" s="479"/>
    </row>
    <row r="180" spans="1:13" ht="15" customHeight="1" thickBot="1" x14ac:dyDescent="0.25">
      <c r="A180" s="479"/>
      <c r="B180" s="584">
        <f t="shared" si="13"/>
        <v>10</v>
      </c>
      <c r="C180" s="268" t="s">
        <v>1335</v>
      </c>
      <c r="D180" s="794"/>
      <c r="E180" s="795"/>
      <c r="F180" s="269"/>
      <c r="G180" s="589" t="s">
        <v>905</v>
      </c>
      <c r="H180" s="646">
        <v>0.5</v>
      </c>
      <c r="I180" s="593" t="s">
        <v>906</v>
      </c>
      <c r="J180" s="270">
        <f>ROUND(F180*H180,0)</f>
        <v>0</v>
      </c>
      <c r="K180" s="261" t="s">
        <v>671</v>
      </c>
      <c r="L180" s="479"/>
    </row>
    <row r="181" spans="1:13" ht="15" customHeight="1" x14ac:dyDescent="0.2">
      <c r="A181" s="479"/>
      <c r="B181" s="40"/>
      <c r="C181" s="13"/>
      <c r="D181" s="12"/>
      <c r="E181" s="12"/>
      <c r="F181" s="39"/>
      <c r="G181" s="598"/>
      <c r="H181" s="576" t="s">
        <v>1426</v>
      </c>
      <c r="I181" s="577"/>
      <c r="J181" s="183"/>
      <c r="K181" s="261"/>
      <c r="L181" s="479"/>
    </row>
    <row r="182" spans="1:13" s="479" customFormat="1" ht="15" customHeight="1" thickBot="1" x14ac:dyDescent="0.25">
      <c r="B182" s="38"/>
      <c r="C182" s="261"/>
      <c r="D182" s="261"/>
      <c r="E182" s="261"/>
      <c r="F182" s="261"/>
      <c r="G182" s="261"/>
      <c r="H182" s="578" t="s">
        <v>89</v>
      </c>
      <c r="I182" s="579"/>
      <c r="J182" s="8">
        <f>SUM(J171:J180)</f>
        <v>0</v>
      </c>
      <c r="K182" s="261" t="s">
        <v>946</v>
      </c>
      <c r="L182" s="479" t="s">
        <v>905</v>
      </c>
    </row>
    <row r="183" spans="1:13" s="479" customFormat="1" ht="15" customHeight="1" x14ac:dyDescent="0.2">
      <c r="B183" s="38"/>
      <c r="C183" s="261"/>
      <c r="D183" s="261"/>
      <c r="E183" s="261"/>
      <c r="F183" s="261"/>
      <c r="G183" s="261"/>
      <c r="H183" s="598"/>
      <c r="I183" s="598"/>
      <c r="J183" s="11"/>
      <c r="K183" s="261"/>
    </row>
    <row r="184" spans="1:13" s="479" customFormat="1" ht="15" customHeight="1" x14ac:dyDescent="0.2">
      <c r="A184" s="6" t="s">
        <v>947</v>
      </c>
      <c r="B184" s="37" t="s">
        <v>552</v>
      </c>
      <c r="C184" s="478"/>
      <c r="D184" s="478"/>
      <c r="E184" s="478"/>
      <c r="F184" s="42"/>
      <c r="G184" s="478"/>
      <c r="H184" s="188"/>
      <c r="I184" s="478"/>
      <c r="J184" s="42"/>
      <c r="K184" s="478"/>
      <c r="L184" s="478"/>
    </row>
    <row r="185" spans="1:13" s="479" customFormat="1" ht="15" customHeight="1" x14ac:dyDescent="0.2">
      <c r="A185" s="480"/>
      <c r="B185" s="135"/>
      <c r="C185" s="192"/>
      <c r="D185" s="478"/>
      <c r="E185" s="478"/>
      <c r="F185" s="42"/>
      <c r="G185" s="478"/>
      <c r="H185" s="188"/>
      <c r="I185" s="478"/>
      <c r="J185" s="42"/>
      <c r="K185" s="478"/>
      <c r="L185" s="478"/>
    </row>
    <row r="186" spans="1:13" s="479" customFormat="1" ht="15" customHeight="1" x14ac:dyDescent="0.2">
      <c r="A186" s="480"/>
      <c r="B186" s="276" t="s">
        <v>472</v>
      </c>
      <c r="C186" s="261"/>
      <c r="D186" s="574"/>
      <c r="E186" s="277" t="s">
        <v>470</v>
      </c>
      <c r="F186" s="275" t="s">
        <v>105</v>
      </c>
      <c r="G186" s="593"/>
      <c r="H186" s="264" t="s">
        <v>104</v>
      </c>
      <c r="I186" s="593"/>
      <c r="J186" s="275" t="s">
        <v>3</v>
      </c>
      <c r="K186" s="261"/>
      <c r="L186" s="478"/>
    </row>
    <row r="187" spans="1:13" s="479" customFormat="1" ht="15" customHeight="1" x14ac:dyDescent="0.2">
      <c r="A187" s="480"/>
      <c r="B187" s="28"/>
      <c r="C187" s="591"/>
      <c r="D187" s="26"/>
      <c r="E187" s="592"/>
      <c r="F187" s="24"/>
      <c r="G187" s="595"/>
      <c r="H187" s="189"/>
      <c r="I187" s="595"/>
      <c r="J187" s="21" t="s">
        <v>904</v>
      </c>
      <c r="K187" s="261"/>
      <c r="L187" s="478"/>
    </row>
    <row r="188" spans="1:13" ht="15" customHeight="1" x14ac:dyDescent="0.2">
      <c r="A188" s="480"/>
      <c r="B188" s="584">
        <v>1</v>
      </c>
      <c r="C188" s="268" t="s">
        <v>525</v>
      </c>
      <c r="D188" s="794"/>
      <c r="E188" s="795"/>
      <c r="F188" s="269"/>
      <c r="G188" s="589" t="s">
        <v>905</v>
      </c>
      <c r="H188" s="646">
        <v>0.21</v>
      </c>
      <c r="I188" s="593" t="s">
        <v>906</v>
      </c>
      <c r="J188" s="270">
        <f>ROUND(F188*H188,0)</f>
        <v>0</v>
      </c>
      <c r="K188" s="261" t="s">
        <v>188</v>
      </c>
      <c r="M188" s="261"/>
    </row>
    <row r="189" spans="1:13" ht="15" customHeight="1" x14ac:dyDescent="0.2">
      <c r="A189" s="480"/>
      <c r="B189" s="584">
        <v>2</v>
      </c>
      <c r="C189" s="268" t="s">
        <v>565</v>
      </c>
      <c r="D189" s="794"/>
      <c r="E189" s="795"/>
      <c r="F189" s="269"/>
      <c r="G189" s="589" t="s">
        <v>905</v>
      </c>
      <c r="H189" s="646">
        <v>0.22500000000000001</v>
      </c>
      <c r="I189" s="593" t="s">
        <v>906</v>
      </c>
      <c r="J189" s="270">
        <f>ROUND(F189*H189,0)</f>
        <v>0</v>
      </c>
      <c r="K189" s="261" t="s">
        <v>907</v>
      </c>
      <c r="M189" s="261"/>
    </row>
    <row r="190" spans="1:13" ht="15" customHeight="1" x14ac:dyDescent="0.2">
      <c r="A190" s="480"/>
      <c r="B190" s="584">
        <v>3</v>
      </c>
      <c r="C190" s="268" t="s">
        <v>603</v>
      </c>
      <c r="D190" s="794"/>
      <c r="E190" s="795"/>
      <c r="F190" s="269"/>
      <c r="G190" s="589" t="s">
        <v>905</v>
      </c>
      <c r="H190" s="646">
        <v>0.24099999999999999</v>
      </c>
      <c r="I190" s="593" t="s">
        <v>906</v>
      </c>
      <c r="J190" s="270">
        <f>ROUND(F190*H190,0)</f>
        <v>0</v>
      </c>
      <c r="K190" s="261" t="s">
        <v>940</v>
      </c>
      <c r="M190" s="261"/>
    </row>
    <row r="191" spans="1:13" ht="15" customHeight="1" thickBot="1" x14ac:dyDescent="0.25">
      <c r="A191" s="479"/>
      <c r="B191" s="584">
        <v>4</v>
      </c>
      <c r="C191" s="268" t="s">
        <v>634</v>
      </c>
      <c r="D191" s="794"/>
      <c r="E191" s="795"/>
      <c r="F191" s="269"/>
      <c r="G191" s="589" t="s">
        <v>905</v>
      </c>
      <c r="H191" s="646">
        <v>0.255</v>
      </c>
      <c r="I191" s="593" t="s">
        <v>906</v>
      </c>
      <c r="J191" s="270">
        <f>ROUND(F191*H191,0)</f>
        <v>0</v>
      </c>
      <c r="K191" s="261" t="s">
        <v>930</v>
      </c>
      <c r="L191" s="479"/>
    </row>
    <row r="192" spans="1:13" ht="15" customHeight="1" x14ac:dyDescent="0.2">
      <c r="A192" s="479"/>
      <c r="B192" s="40"/>
      <c r="C192" s="13"/>
      <c r="D192" s="12"/>
      <c r="E192" s="12"/>
      <c r="F192" s="39"/>
      <c r="G192" s="598"/>
      <c r="H192" s="576" t="s">
        <v>948</v>
      </c>
      <c r="I192" s="577"/>
      <c r="J192" s="183"/>
      <c r="K192" s="261"/>
      <c r="L192" s="479"/>
    </row>
    <row r="193" spans="1:13" ht="15" customHeight="1" thickBot="1" x14ac:dyDescent="0.25">
      <c r="A193" s="479"/>
      <c r="B193" s="38"/>
      <c r="C193" s="261"/>
      <c r="D193" s="261"/>
      <c r="E193" s="261"/>
      <c r="F193" s="261"/>
      <c r="G193" s="261"/>
      <c r="H193" s="578" t="s">
        <v>89</v>
      </c>
      <c r="I193" s="579"/>
      <c r="J193" s="8">
        <f>SUM(J188:J191)</f>
        <v>0</v>
      </c>
      <c r="K193" s="199" t="s">
        <v>949</v>
      </c>
      <c r="L193" s="479" t="s">
        <v>905</v>
      </c>
    </row>
    <row r="194" spans="1:13" ht="15" customHeight="1" x14ac:dyDescent="0.2">
      <c r="A194" s="479"/>
      <c r="B194" s="38"/>
      <c r="C194" s="261"/>
      <c r="D194" s="261"/>
      <c r="E194" s="261"/>
      <c r="F194" s="261"/>
      <c r="G194" s="261"/>
      <c r="H194" s="598"/>
      <c r="I194" s="598"/>
      <c r="J194" s="11"/>
      <c r="K194" s="261"/>
      <c r="L194" s="479"/>
    </row>
    <row r="195" spans="1:13" s="479" customFormat="1" ht="15" customHeight="1" x14ac:dyDescent="0.2">
      <c r="A195" s="6" t="s">
        <v>950</v>
      </c>
      <c r="B195" s="37" t="s">
        <v>553</v>
      </c>
      <c r="C195" s="478"/>
      <c r="D195" s="478"/>
      <c r="E195" s="478"/>
      <c r="F195" s="42"/>
      <c r="G195" s="478"/>
      <c r="H195" s="188"/>
      <c r="I195" s="478"/>
      <c r="J195" s="42"/>
      <c r="K195" s="478"/>
      <c r="L195" s="478"/>
    </row>
    <row r="196" spans="1:13" s="479" customFormat="1" ht="15" customHeight="1" x14ac:dyDescent="0.2">
      <c r="A196" s="480"/>
      <c r="B196" s="135"/>
      <c r="C196" s="192"/>
      <c r="D196" s="478"/>
      <c r="E196" s="478"/>
      <c r="F196" s="42"/>
      <c r="G196" s="478"/>
      <c r="H196" s="188"/>
      <c r="I196" s="478"/>
      <c r="J196" s="42"/>
      <c r="K196" s="478"/>
      <c r="L196" s="478"/>
    </row>
    <row r="197" spans="1:13" s="479" customFormat="1" ht="15" customHeight="1" x14ac:dyDescent="0.2">
      <c r="A197" s="480"/>
      <c r="B197" s="276" t="s">
        <v>472</v>
      </c>
      <c r="C197" s="261"/>
      <c r="D197" s="574"/>
      <c r="E197" s="277" t="s">
        <v>470</v>
      </c>
      <c r="F197" s="275" t="s">
        <v>105</v>
      </c>
      <c r="G197" s="593"/>
      <c r="H197" s="264" t="s">
        <v>104</v>
      </c>
      <c r="I197" s="593"/>
      <c r="J197" s="275" t="s">
        <v>3</v>
      </c>
      <c r="K197" s="261"/>
      <c r="L197" s="478"/>
    </row>
    <row r="198" spans="1:13" s="479" customFormat="1" ht="15" customHeight="1" x14ac:dyDescent="0.2">
      <c r="A198" s="480"/>
      <c r="B198" s="28"/>
      <c r="C198" s="591"/>
      <c r="D198" s="26"/>
      <c r="E198" s="592"/>
      <c r="F198" s="24"/>
      <c r="G198" s="595"/>
      <c r="H198" s="189"/>
      <c r="I198" s="595"/>
      <c r="J198" s="21" t="s">
        <v>904</v>
      </c>
      <c r="K198" s="261"/>
      <c r="L198" s="478"/>
    </row>
    <row r="199" spans="1:13" ht="15" customHeight="1" x14ac:dyDescent="0.2">
      <c r="A199" s="480"/>
      <c r="B199" s="584">
        <v>1</v>
      </c>
      <c r="C199" s="268" t="s">
        <v>525</v>
      </c>
      <c r="D199" s="794"/>
      <c r="E199" s="795"/>
      <c r="F199" s="269"/>
      <c r="G199" s="589" t="s">
        <v>905</v>
      </c>
      <c r="H199" s="646">
        <v>0.21</v>
      </c>
      <c r="I199" s="593" t="s">
        <v>906</v>
      </c>
      <c r="J199" s="270">
        <f>ROUND(F199*H199,0)</f>
        <v>0</v>
      </c>
      <c r="K199" s="261" t="s">
        <v>188</v>
      </c>
      <c r="M199" s="261"/>
    </row>
    <row r="200" spans="1:13" ht="15" customHeight="1" x14ac:dyDescent="0.2">
      <c r="A200" s="480"/>
      <c r="B200" s="584">
        <v>2</v>
      </c>
      <c r="C200" s="268" t="s">
        <v>565</v>
      </c>
      <c r="D200" s="794"/>
      <c r="E200" s="795"/>
      <c r="F200" s="269"/>
      <c r="G200" s="589" t="s">
        <v>905</v>
      </c>
      <c r="H200" s="646">
        <v>0.22500000000000001</v>
      </c>
      <c r="I200" s="593" t="s">
        <v>906</v>
      </c>
      <c r="J200" s="270">
        <f>ROUND(F200*H200,0)</f>
        <v>0</v>
      </c>
      <c r="K200" s="261" t="s">
        <v>907</v>
      </c>
      <c r="M200" s="261"/>
    </row>
    <row r="201" spans="1:13" ht="15" customHeight="1" x14ac:dyDescent="0.2">
      <c r="A201" s="480"/>
      <c r="B201" s="584">
        <v>3</v>
      </c>
      <c r="C201" s="268" t="s">
        <v>603</v>
      </c>
      <c r="D201" s="794"/>
      <c r="E201" s="795"/>
      <c r="F201" s="269"/>
      <c r="G201" s="589" t="s">
        <v>905</v>
      </c>
      <c r="H201" s="646">
        <v>0.24099999999999999</v>
      </c>
      <c r="I201" s="593" t="s">
        <v>906</v>
      </c>
      <c r="J201" s="270">
        <f>ROUND(F201*H201,0)</f>
        <v>0</v>
      </c>
      <c r="K201" s="261" t="s">
        <v>940</v>
      </c>
      <c r="M201" s="261"/>
    </row>
    <row r="202" spans="1:13" ht="15" customHeight="1" thickBot="1" x14ac:dyDescent="0.25">
      <c r="A202" s="479"/>
      <c r="B202" s="584">
        <v>4</v>
      </c>
      <c r="C202" s="268" t="s">
        <v>634</v>
      </c>
      <c r="D202" s="794"/>
      <c r="E202" s="795"/>
      <c r="F202" s="269"/>
      <c r="G202" s="589" t="s">
        <v>905</v>
      </c>
      <c r="H202" s="646">
        <v>0.255</v>
      </c>
      <c r="I202" s="593" t="s">
        <v>906</v>
      </c>
      <c r="J202" s="270">
        <f>ROUND(F202*H202,0)</f>
        <v>0</v>
      </c>
      <c r="K202" s="261" t="s">
        <v>930</v>
      </c>
      <c r="L202" s="479"/>
    </row>
    <row r="203" spans="1:13" ht="15" customHeight="1" x14ac:dyDescent="0.2">
      <c r="A203" s="479"/>
      <c r="B203" s="40"/>
      <c r="C203" s="13"/>
      <c r="D203" s="12"/>
      <c r="E203" s="12"/>
      <c r="F203" s="39"/>
      <c r="G203" s="598"/>
      <c r="H203" s="576" t="s">
        <v>948</v>
      </c>
      <c r="I203" s="577"/>
      <c r="J203" s="183"/>
      <c r="K203" s="261"/>
      <c r="L203" s="479"/>
    </row>
    <row r="204" spans="1:13" ht="15" customHeight="1" thickBot="1" x14ac:dyDescent="0.25">
      <c r="A204" s="479"/>
      <c r="B204" s="38"/>
      <c r="C204" s="261"/>
      <c r="D204" s="261"/>
      <c r="E204" s="261"/>
      <c r="F204" s="261"/>
      <c r="G204" s="261"/>
      <c r="H204" s="578" t="s">
        <v>89</v>
      </c>
      <c r="I204" s="579"/>
      <c r="J204" s="8">
        <f>SUM(J199:J202)</f>
        <v>0</v>
      </c>
      <c r="K204" s="261" t="s">
        <v>951</v>
      </c>
      <c r="L204" s="479" t="s">
        <v>905</v>
      </c>
    </row>
    <row r="205" spans="1:13" ht="12.65" customHeight="1" x14ac:dyDescent="0.2">
      <c r="A205" s="479"/>
      <c r="B205" s="38"/>
      <c r="C205" s="261"/>
      <c r="D205" s="261"/>
      <c r="E205" s="261"/>
      <c r="F205" s="261"/>
      <c r="G205" s="261"/>
      <c r="H205" s="598"/>
      <c r="I205" s="598"/>
      <c r="J205" s="11"/>
      <c r="K205" s="261"/>
      <c r="L205" s="479"/>
    </row>
    <row r="206" spans="1:13" s="479" customFormat="1" ht="15" customHeight="1" x14ac:dyDescent="0.2">
      <c r="A206" s="6" t="s">
        <v>952</v>
      </c>
      <c r="B206" s="37" t="s">
        <v>554</v>
      </c>
      <c r="C206" s="478"/>
      <c r="D206" s="478"/>
      <c r="E206" s="478"/>
      <c r="F206" s="42"/>
      <c r="G206" s="478"/>
      <c r="H206" s="188"/>
      <c r="I206" s="478"/>
      <c r="J206" s="42"/>
      <c r="K206" s="478"/>
      <c r="L206" s="478"/>
    </row>
    <row r="207" spans="1:13" s="479" customFormat="1" ht="15" customHeight="1" x14ac:dyDescent="0.2">
      <c r="A207" s="480"/>
      <c r="B207" s="135"/>
      <c r="C207" s="192"/>
      <c r="D207" s="478"/>
      <c r="E207" s="478"/>
      <c r="F207" s="42"/>
      <c r="G207" s="478"/>
      <c r="H207" s="188"/>
      <c r="I207" s="478"/>
      <c r="J207" s="42"/>
      <c r="K207" s="478"/>
      <c r="L207" s="478"/>
    </row>
    <row r="208" spans="1:13" s="479" customFormat="1" ht="15" customHeight="1" x14ac:dyDescent="0.2">
      <c r="A208" s="480"/>
      <c r="B208" s="276" t="s">
        <v>472</v>
      </c>
      <c r="C208" s="261"/>
      <c r="D208" s="574"/>
      <c r="E208" s="277" t="s">
        <v>470</v>
      </c>
      <c r="F208" s="275" t="s">
        <v>105</v>
      </c>
      <c r="G208" s="593"/>
      <c r="H208" s="264" t="s">
        <v>104</v>
      </c>
      <c r="I208" s="593"/>
      <c r="J208" s="275" t="s">
        <v>3</v>
      </c>
      <c r="K208" s="261"/>
      <c r="L208" s="478"/>
    </row>
    <row r="209" spans="1:13" s="479" customFormat="1" ht="15" customHeight="1" x14ac:dyDescent="0.2">
      <c r="A209" s="480"/>
      <c r="B209" s="28"/>
      <c r="C209" s="591"/>
      <c r="D209" s="26"/>
      <c r="E209" s="592"/>
      <c r="F209" s="24"/>
      <c r="G209" s="595"/>
      <c r="H209" s="189"/>
      <c r="I209" s="595"/>
      <c r="J209" s="21" t="s">
        <v>904</v>
      </c>
      <c r="K209" s="261"/>
      <c r="L209" s="478"/>
    </row>
    <row r="210" spans="1:13" ht="15" customHeight="1" x14ac:dyDescent="0.2">
      <c r="A210" s="480"/>
      <c r="B210" s="584">
        <v>1</v>
      </c>
      <c r="C210" s="268" t="s">
        <v>525</v>
      </c>
      <c r="D210" s="794"/>
      <c r="E210" s="795"/>
      <c r="F210" s="269"/>
      <c r="G210" s="589" t="s">
        <v>905</v>
      </c>
      <c r="H210" s="646">
        <v>0.55900000000000005</v>
      </c>
      <c r="I210" s="593" t="s">
        <v>906</v>
      </c>
      <c r="J210" s="270">
        <f t="shared" ref="J210:J215" si="15">ROUND(F210*H210,0)</f>
        <v>0</v>
      </c>
      <c r="K210" s="261" t="s">
        <v>188</v>
      </c>
      <c r="M210" s="261"/>
    </row>
    <row r="211" spans="1:13" ht="15" customHeight="1" x14ac:dyDescent="0.2">
      <c r="A211" s="480"/>
      <c r="B211" s="584">
        <f t="shared" ref="B211:B217" si="16">B210+1</f>
        <v>2</v>
      </c>
      <c r="C211" s="268" t="s">
        <v>565</v>
      </c>
      <c r="D211" s="794"/>
      <c r="E211" s="795"/>
      <c r="F211" s="269"/>
      <c r="G211" s="589" t="s">
        <v>905</v>
      </c>
      <c r="H211" s="646">
        <v>0.59899999999999998</v>
      </c>
      <c r="I211" s="593" t="s">
        <v>906</v>
      </c>
      <c r="J211" s="270">
        <f t="shared" si="15"/>
        <v>0</v>
      </c>
      <c r="K211" s="261" t="s">
        <v>907</v>
      </c>
      <c r="M211" s="261"/>
    </row>
    <row r="212" spans="1:13" ht="15" customHeight="1" x14ac:dyDescent="0.2">
      <c r="A212" s="480"/>
      <c r="B212" s="584">
        <f t="shared" si="16"/>
        <v>3</v>
      </c>
      <c r="C212" s="268" t="s">
        <v>603</v>
      </c>
      <c r="D212" s="794"/>
      <c r="E212" s="795"/>
      <c r="F212" s="269"/>
      <c r="G212" s="589" t="s">
        <v>905</v>
      </c>
      <c r="H212" s="646">
        <v>0.64100000000000001</v>
      </c>
      <c r="I212" s="593" t="s">
        <v>906</v>
      </c>
      <c r="J212" s="270">
        <f t="shared" si="15"/>
        <v>0</v>
      </c>
      <c r="K212" s="261" t="s">
        <v>940</v>
      </c>
      <c r="M212" s="261"/>
    </row>
    <row r="213" spans="1:13" ht="15" customHeight="1" x14ac:dyDescent="0.2">
      <c r="A213" s="479"/>
      <c r="B213" s="584">
        <f t="shared" si="16"/>
        <v>4</v>
      </c>
      <c r="C213" s="268" t="s">
        <v>634</v>
      </c>
      <c r="D213" s="794"/>
      <c r="E213" s="795"/>
      <c r="F213" s="269"/>
      <c r="G213" s="589" t="s">
        <v>905</v>
      </c>
      <c r="H213" s="646">
        <v>0.68</v>
      </c>
      <c r="I213" s="593" t="s">
        <v>906</v>
      </c>
      <c r="J213" s="270">
        <f t="shared" si="15"/>
        <v>0</v>
      </c>
      <c r="K213" s="261" t="s">
        <v>930</v>
      </c>
      <c r="L213" s="479"/>
    </row>
    <row r="214" spans="1:13" ht="15" customHeight="1" x14ac:dyDescent="0.2">
      <c r="A214" s="479"/>
      <c r="B214" s="584">
        <f t="shared" si="16"/>
        <v>5</v>
      </c>
      <c r="C214" s="268" t="s">
        <v>669</v>
      </c>
      <c r="D214" s="794"/>
      <c r="E214" s="795"/>
      <c r="F214" s="269"/>
      <c r="G214" s="589" t="s">
        <v>905</v>
      </c>
      <c r="H214" s="646">
        <v>0.72</v>
      </c>
      <c r="I214" s="593" t="s">
        <v>906</v>
      </c>
      <c r="J214" s="270">
        <f t="shared" si="15"/>
        <v>0</v>
      </c>
      <c r="K214" s="261" t="s">
        <v>941</v>
      </c>
      <c r="L214" s="479"/>
    </row>
    <row r="215" spans="1:13" ht="15" customHeight="1" x14ac:dyDescent="0.2">
      <c r="A215" s="479"/>
      <c r="B215" s="584">
        <f t="shared" si="16"/>
        <v>6</v>
      </c>
      <c r="C215" s="268" t="s">
        <v>702</v>
      </c>
      <c r="D215" s="794"/>
      <c r="E215" s="795"/>
      <c r="F215" s="269"/>
      <c r="G215" s="589" t="s">
        <v>905</v>
      </c>
      <c r="H215" s="646">
        <v>0.76100000000000001</v>
      </c>
      <c r="I215" s="593" t="s">
        <v>906</v>
      </c>
      <c r="J215" s="270">
        <f t="shared" si="15"/>
        <v>0</v>
      </c>
      <c r="K215" s="261" t="s">
        <v>942</v>
      </c>
      <c r="L215" s="479"/>
    </row>
    <row r="216" spans="1:13" ht="15" customHeight="1" x14ac:dyDescent="0.2">
      <c r="A216" s="479"/>
      <c r="B216" s="584">
        <f t="shared" si="16"/>
        <v>7</v>
      </c>
      <c r="C216" s="268" t="s">
        <v>708</v>
      </c>
      <c r="D216" s="794"/>
      <c r="E216" s="795"/>
      <c r="F216" s="269"/>
      <c r="G216" s="589" t="s">
        <v>88</v>
      </c>
      <c r="H216" s="646">
        <v>0.8</v>
      </c>
      <c r="I216" s="593" t="s">
        <v>91</v>
      </c>
      <c r="J216" s="270">
        <f t="shared" ref="J216:J217" si="17">ROUND(F216*H216,0)</f>
        <v>0</v>
      </c>
      <c r="K216" s="261" t="s">
        <v>901</v>
      </c>
      <c r="L216" s="479"/>
    </row>
    <row r="217" spans="1:13" ht="15" customHeight="1" x14ac:dyDescent="0.2">
      <c r="A217" s="479"/>
      <c r="B217" s="584">
        <f t="shared" si="16"/>
        <v>8</v>
      </c>
      <c r="C217" s="268" t="s">
        <v>1011</v>
      </c>
      <c r="D217" s="794"/>
      <c r="E217" s="795"/>
      <c r="F217" s="269"/>
      <c r="G217" s="589" t="s">
        <v>905</v>
      </c>
      <c r="H217" s="646">
        <v>0.8</v>
      </c>
      <c r="I217" s="593" t="s">
        <v>906</v>
      </c>
      <c r="J217" s="270">
        <f t="shared" si="17"/>
        <v>0</v>
      </c>
      <c r="K217" s="261" t="s">
        <v>774</v>
      </c>
      <c r="L217" s="479"/>
    </row>
    <row r="218" spans="1:13" ht="15" customHeight="1" x14ac:dyDescent="0.2">
      <c r="A218" s="479"/>
      <c r="B218" s="584">
        <f t="shared" ref="B218:B219" si="18">B217+1</f>
        <v>9</v>
      </c>
      <c r="C218" s="268" t="s">
        <v>1336</v>
      </c>
      <c r="D218" s="794"/>
      <c r="E218" s="795"/>
      <c r="F218" s="269"/>
      <c r="G218" s="589" t="s">
        <v>88</v>
      </c>
      <c r="H218" s="646">
        <v>0.8</v>
      </c>
      <c r="I218" s="593" t="s">
        <v>91</v>
      </c>
      <c r="J218" s="270">
        <f t="shared" ref="J218" si="19">ROUND(F218*H218,0)</f>
        <v>0</v>
      </c>
      <c r="K218" s="261" t="s">
        <v>155</v>
      </c>
      <c r="L218" s="479"/>
    </row>
    <row r="219" spans="1:13" ht="15" customHeight="1" thickBot="1" x14ac:dyDescent="0.25">
      <c r="A219" s="479"/>
      <c r="B219" s="584">
        <f t="shared" si="18"/>
        <v>10</v>
      </c>
      <c r="C219" s="268" t="s">
        <v>1335</v>
      </c>
      <c r="D219" s="794"/>
      <c r="E219" s="795"/>
      <c r="F219" s="269"/>
      <c r="G219" s="589" t="s">
        <v>905</v>
      </c>
      <c r="H219" s="646">
        <v>0.8</v>
      </c>
      <c r="I219" s="593" t="s">
        <v>906</v>
      </c>
      <c r="J219" s="270">
        <f>ROUND(F219*H219,0)</f>
        <v>0</v>
      </c>
      <c r="K219" s="261" t="s">
        <v>671</v>
      </c>
      <c r="L219" s="479"/>
    </row>
    <row r="220" spans="1:13" s="479" customFormat="1" ht="15" customHeight="1" x14ac:dyDescent="0.2">
      <c r="B220" s="40"/>
      <c r="C220" s="13"/>
      <c r="D220" s="12"/>
      <c r="E220" s="12"/>
      <c r="F220" s="39"/>
      <c r="G220" s="598"/>
      <c r="H220" s="576" t="s">
        <v>1426</v>
      </c>
      <c r="I220" s="577"/>
      <c r="J220" s="183"/>
      <c r="K220" s="261"/>
    </row>
    <row r="221" spans="1:13" s="479" customFormat="1" ht="15" customHeight="1" thickBot="1" x14ac:dyDescent="0.25">
      <c r="B221" s="38"/>
      <c r="C221" s="261"/>
      <c r="D221" s="261"/>
      <c r="E221" s="261"/>
      <c r="F221" s="261"/>
      <c r="G221" s="261"/>
      <c r="H221" s="578" t="s">
        <v>89</v>
      </c>
      <c r="I221" s="579"/>
      <c r="J221" s="8">
        <f>SUM(J210:J219)</f>
        <v>0</v>
      </c>
      <c r="K221" s="261" t="s">
        <v>953</v>
      </c>
      <c r="L221" s="479" t="s">
        <v>905</v>
      </c>
    </row>
    <row r="222" spans="1:13" s="479" customFormat="1" ht="15" customHeight="1" x14ac:dyDescent="0.2">
      <c r="B222" s="38"/>
      <c r="C222" s="261"/>
      <c r="D222" s="261"/>
      <c r="E222" s="261"/>
      <c r="F222" s="261"/>
      <c r="G222" s="261"/>
      <c r="H222" s="598"/>
      <c r="I222" s="598"/>
      <c r="J222" s="11"/>
      <c r="K222" s="261"/>
    </row>
    <row r="223" spans="1:13" s="479" customFormat="1" ht="15" customHeight="1" x14ac:dyDescent="0.2">
      <c r="A223" s="6" t="s">
        <v>954</v>
      </c>
      <c r="B223" s="479" t="s">
        <v>672</v>
      </c>
      <c r="C223" s="478"/>
      <c r="D223" s="478"/>
      <c r="E223" s="478"/>
      <c r="F223" s="42"/>
      <c r="G223" s="478"/>
      <c r="H223" s="188"/>
      <c r="I223" s="478"/>
      <c r="J223" s="42"/>
      <c r="K223" s="478"/>
      <c r="L223" s="478"/>
    </row>
    <row r="224" spans="1:13" s="479" customFormat="1" ht="15" customHeight="1" x14ac:dyDescent="0.2">
      <c r="A224" s="480"/>
      <c r="B224" s="192"/>
      <c r="C224" s="192"/>
      <c r="D224" s="192"/>
      <c r="E224" s="192"/>
      <c r="F224" s="42"/>
      <c r="G224" s="478"/>
      <c r="H224" s="188"/>
      <c r="I224" s="478"/>
      <c r="J224" s="42"/>
      <c r="K224" s="478"/>
      <c r="L224" s="478"/>
    </row>
    <row r="225" spans="1:12" s="479" customFormat="1" ht="15" customHeight="1" x14ac:dyDescent="0.2">
      <c r="A225" s="480"/>
      <c r="B225" s="276" t="s">
        <v>673</v>
      </c>
      <c r="C225" s="266"/>
      <c r="D225" s="193" t="s">
        <v>674</v>
      </c>
      <c r="E225" s="261"/>
      <c r="F225" s="275" t="s">
        <v>105</v>
      </c>
      <c r="G225" s="593"/>
      <c r="H225" s="264" t="s">
        <v>104</v>
      </c>
      <c r="I225" s="593"/>
      <c r="J225" s="275" t="s">
        <v>3</v>
      </c>
      <c r="K225" s="261"/>
      <c r="L225" s="478"/>
    </row>
    <row r="226" spans="1:12" ht="15" customHeight="1" x14ac:dyDescent="0.2">
      <c r="A226" s="480"/>
      <c r="B226" s="28"/>
      <c r="C226" s="591"/>
      <c r="D226" s="26"/>
      <c r="E226" s="592"/>
      <c r="F226" s="24"/>
      <c r="G226" s="595"/>
      <c r="H226" s="189"/>
      <c r="I226" s="595"/>
      <c r="J226" s="21" t="s">
        <v>904</v>
      </c>
      <c r="K226" s="261"/>
    </row>
    <row r="227" spans="1:12" ht="15" customHeight="1" x14ac:dyDescent="0.2">
      <c r="A227" s="479"/>
      <c r="B227" s="584">
        <v>1</v>
      </c>
      <c r="C227" s="268" t="s">
        <v>634</v>
      </c>
      <c r="D227" s="794"/>
      <c r="E227" s="795"/>
      <c r="F227" s="269"/>
      <c r="G227" s="589" t="s">
        <v>905</v>
      </c>
      <c r="H227" s="646">
        <v>0.42499999999999999</v>
      </c>
      <c r="I227" s="589" t="s">
        <v>906</v>
      </c>
      <c r="J227" s="270">
        <f t="shared" ref="J227:J233" si="20">ROUND(F227*H227,0)</f>
        <v>0</v>
      </c>
      <c r="K227" s="261" t="s">
        <v>913</v>
      </c>
      <c r="L227" s="479"/>
    </row>
    <row r="228" spans="1:12" ht="15" customHeight="1" x14ac:dyDescent="0.2">
      <c r="A228" s="479"/>
      <c r="B228" s="584">
        <f t="shared" ref="B228:B231" si="21">B227+1</f>
        <v>2</v>
      </c>
      <c r="C228" s="268" t="s">
        <v>669</v>
      </c>
      <c r="D228" s="794"/>
      <c r="E228" s="795"/>
      <c r="F228" s="269"/>
      <c r="G228" s="589" t="s">
        <v>88</v>
      </c>
      <c r="H228" s="646">
        <v>0.45</v>
      </c>
      <c r="I228" s="589" t="s">
        <v>91</v>
      </c>
      <c r="J228" s="270">
        <f t="shared" si="20"/>
        <v>0</v>
      </c>
      <c r="K228" s="261" t="s">
        <v>99</v>
      </c>
      <c r="L228" s="479"/>
    </row>
    <row r="229" spans="1:12" ht="15" customHeight="1" x14ac:dyDescent="0.2">
      <c r="A229" s="479"/>
      <c r="B229" s="584">
        <f t="shared" si="21"/>
        <v>3</v>
      </c>
      <c r="C229" s="268" t="s">
        <v>702</v>
      </c>
      <c r="D229" s="794"/>
      <c r="E229" s="795"/>
      <c r="F229" s="269"/>
      <c r="G229" s="589" t="s">
        <v>88</v>
      </c>
      <c r="H229" s="646">
        <v>0.47499999999999998</v>
      </c>
      <c r="I229" s="589" t="s">
        <v>91</v>
      </c>
      <c r="J229" s="270">
        <f t="shared" si="20"/>
        <v>0</v>
      </c>
      <c r="K229" s="261" t="s">
        <v>97</v>
      </c>
      <c r="L229" s="479"/>
    </row>
    <row r="230" spans="1:12" s="479" customFormat="1" ht="15" customHeight="1" x14ac:dyDescent="0.2">
      <c r="B230" s="584">
        <f t="shared" si="21"/>
        <v>4</v>
      </c>
      <c r="C230" s="268" t="s">
        <v>708</v>
      </c>
      <c r="D230" s="794"/>
      <c r="E230" s="795"/>
      <c r="F230" s="269"/>
      <c r="G230" s="589" t="s">
        <v>88</v>
      </c>
      <c r="H230" s="646">
        <v>0.5</v>
      </c>
      <c r="I230" s="589" t="s">
        <v>91</v>
      </c>
      <c r="J230" s="270">
        <f t="shared" si="20"/>
        <v>0</v>
      </c>
      <c r="K230" s="261" t="s">
        <v>95</v>
      </c>
    </row>
    <row r="231" spans="1:12" s="479" customFormat="1" ht="15" customHeight="1" x14ac:dyDescent="0.2">
      <c r="B231" s="584">
        <f t="shared" si="21"/>
        <v>5</v>
      </c>
      <c r="C231" s="268" t="s">
        <v>1011</v>
      </c>
      <c r="D231" s="794"/>
      <c r="E231" s="795"/>
      <c r="F231" s="269"/>
      <c r="G231" s="589" t="s">
        <v>88</v>
      </c>
      <c r="H231" s="646">
        <v>0.5</v>
      </c>
      <c r="I231" s="589" t="s">
        <v>91</v>
      </c>
      <c r="J231" s="270">
        <f t="shared" si="20"/>
        <v>0</v>
      </c>
      <c r="K231" s="261" t="s">
        <v>93</v>
      </c>
    </row>
    <row r="232" spans="1:12" s="479" customFormat="1" ht="15" customHeight="1" x14ac:dyDescent="0.2">
      <c r="B232" s="584">
        <f t="shared" ref="B232:B233" si="22">B231+1</f>
        <v>6</v>
      </c>
      <c r="C232" s="268" t="s">
        <v>1336</v>
      </c>
      <c r="D232" s="794"/>
      <c r="E232" s="795"/>
      <c r="F232" s="269"/>
      <c r="G232" s="589" t="s">
        <v>88</v>
      </c>
      <c r="H232" s="646">
        <v>0.5</v>
      </c>
      <c r="I232" s="589" t="s">
        <v>91</v>
      </c>
      <c r="J232" s="270">
        <f t="shared" ref="J232" si="23">ROUND(F232*H232,0)</f>
        <v>0</v>
      </c>
      <c r="K232" s="261" t="s">
        <v>90</v>
      </c>
    </row>
    <row r="233" spans="1:12" s="479" customFormat="1" ht="15" customHeight="1" thickBot="1" x14ac:dyDescent="0.25">
      <c r="B233" s="584">
        <f t="shared" si="22"/>
        <v>7</v>
      </c>
      <c r="C233" s="268" t="s">
        <v>1335</v>
      </c>
      <c r="D233" s="794"/>
      <c r="E233" s="795"/>
      <c r="F233" s="269"/>
      <c r="G233" s="589" t="s">
        <v>88</v>
      </c>
      <c r="H233" s="646">
        <v>0.5</v>
      </c>
      <c r="I233" s="589" t="s">
        <v>91</v>
      </c>
      <c r="J233" s="270">
        <f t="shared" si="20"/>
        <v>0</v>
      </c>
      <c r="K233" s="261" t="s">
        <v>111</v>
      </c>
    </row>
    <row r="234" spans="1:12" s="479" customFormat="1" ht="15" customHeight="1" x14ac:dyDescent="0.2">
      <c r="B234" s="12"/>
      <c r="C234" s="13"/>
      <c r="D234" s="12"/>
      <c r="E234" s="12"/>
      <c r="F234" s="11"/>
      <c r="G234" s="598"/>
      <c r="H234" s="576" t="s">
        <v>1427</v>
      </c>
      <c r="I234" s="577"/>
      <c r="J234" s="183"/>
      <c r="K234" s="261"/>
      <c r="L234" s="261"/>
    </row>
    <row r="235" spans="1:12" s="479" customFormat="1" ht="15" customHeight="1" thickBot="1" x14ac:dyDescent="0.25">
      <c r="B235" s="261"/>
      <c r="C235" s="261"/>
      <c r="D235" s="261"/>
      <c r="E235" s="261"/>
      <c r="F235" s="10"/>
      <c r="G235" s="261"/>
      <c r="H235" s="578" t="s">
        <v>89</v>
      </c>
      <c r="I235" s="579"/>
      <c r="J235" s="8">
        <f>SUM(J227:J233)</f>
        <v>0</v>
      </c>
      <c r="K235" s="194" t="s">
        <v>955</v>
      </c>
      <c r="L235" s="261" t="s">
        <v>905</v>
      </c>
    </row>
    <row r="236" spans="1:12" s="479" customFormat="1" ht="15" customHeight="1" thickBot="1" x14ac:dyDescent="0.25">
      <c r="B236" s="38"/>
      <c r="C236" s="261"/>
      <c r="D236" s="261"/>
      <c r="E236" s="261"/>
      <c r="F236" s="261"/>
      <c r="G236" s="261"/>
      <c r="H236" s="598"/>
      <c r="I236" s="598"/>
      <c r="J236" s="11"/>
      <c r="K236" s="261"/>
    </row>
    <row r="237" spans="1:12" s="479" customFormat="1" ht="15" customHeight="1" x14ac:dyDescent="0.2">
      <c r="B237" s="38"/>
      <c r="C237" s="261"/>
      <c r="D237" s="261"/>
      <c r="E237" s="261"/>
      <c r="F237" s="261"/>
      <c r="G237" s="39"/>
      <c r="H237" s="796" t="s">
        <v>956</v>
      </c>
      <c r="I237" s="797"/>
      <c r="J237" s="9"/>
      <c r="K237" s="261"/>
    </row>
    <row r="238" spans="1:12" s="479" customFormat="1" ht="15" customHeight="1" thickBot="1" x14ac:dyDescent="0.25">
      <c r="A238" s="478"/>
      <c r="B238" s="135"/>
      <c r="C238" s="478"/>
      <c r="D238" s="478"/>
      <c r="E238" s="478"/>
      <c r="F238" s="478"/>
      <c r="G238" s="478"/>
      <c r="H238" s="798" t="s">
        <v>87</v>
      </c>
      <c r="I238" s="799"/>
      <c r="J238" s="8" t="e">
        <f>SUMIF(L15:L235,"*",J15:J235)</f>
        <v>#DIV/0!</v>
      </c>
      <c r="K238" s="261" t="s">
        <v>957</v>
      </c>
      <c r="L238" s="478"/>
    </row>
  </sheetData>
  <dataConsolidate/>
  <customSheetViews>
    <customSheetView guid="{C4E6220D-41C8-40B2-AF0A-6EEC54FEFC3B}"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1"/>
      <headerFooter alignWithMargins="0"/>
    </customSheetView>
    <customSheetView guid="{67812C5A-1D79-4D20-9561-724B7A740687}"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2"/>
      <headerFooter alignWithMargins="0"/>
    </customSheetView>
    <customSheetView guid="{C437A408-6157-48A1-8109-95F4DC2109CD}"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3"/>
      <headerFooter alignWithMargins="0"/>
    </customSheetView>
    <customSheetView guid="{A9FD053A-4046-4DCB-BFF9-69FBE35E214B}"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4"/>
      <headerFooter alignWithMargins="0"/>
    </customSheetView>
    <customSheetView guid="{8D42FC69-A302-4509-9149-10B34FBDD5FD}"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5"/>
      <headerFooter alignWithMargins="0"/>
    </customSheetView>
    <customSheetView guid="{ABA71FD7-2F20-4D89-9682-086673B2D428}"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6"/>
      <headerFooter alignWithMargins="0"/>
    </customSheetView>
    <customSheetView guid="{28B27DAA-D495-4FE0-A4B0-318BBC5296C8}" showPageBreaks="1" showGridLines="0" printArea="1" view="pageBreakPreview">
      <selection activeCell="I226" sqref="I226"/>
      <rowBreaks count="6" manualBreakCount="6">
        <brk id="19" max="10" man="1"/>
        <brk id="41" max="10" man="1"/>
        <brk id="88" max="10" man="1"/>
        <brk id="144" max="10" man="1"/>
        <brk id="152" max="10" man="1"/>
        <brk id="205" max="10" man="1"/>
      </rowBreaks>
      <pageMargins left="0.78700000000000003" right="0.78700000000000003" top="0.98399999999999999" bottom="0.98399999999999999" header="0.51200000000000001" footer="0.51200000000000001"/>
      <pageSetup paperSize="9" scale="88" orientation="portrait" r:id="rId7"/>
      <headerFooter alignWithMargins="0"/>
    </customSheetView>
    <customSheetView guid="{E39192D6-5293-4E96-A0BA-106405229387}" showPageBreaks="1" showGridLines="0" printArea="1" view="pageBreakPreview" topLeftCell="A169">
      <selection activeCell="A181" sqref="A181:XFD181"/>
      <rowBreaks count="6" manualBreakCount="6">
        <brk id="19" max="10" man="1"/>
        <brk id="41" max="10" man="1"/>
        <brk id="88" max="10" man="1"/>
        <brk id="144" max="10" man="1"/>
        <brk id="152" max="10" man="1"/>
        <brk id="206" max="10" man="1"/>
      </rowBreaks>
      <pageMargins left="0.78700000000000003" right="0.78700000000000003" top="0.98399999999999999" bottom="0.98399999999999999" header="0.51200000000000001" footer="0.51200000000000001"/>
      <pageSetup paperSize="9" scale="88" orientation="portrait" r:id="rId8"/>
      <headerFooter alignWithMargins="0"/>
    </customSheetView>
    <customSheetView guid="{B0D27BBA-DB06-47F7-8459-5413A1184B9F}"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9"/>
      <headerFooter alignWithMargins="0"/>
    </customSheetView>
  </customSheetViews>
  <mergeCells count="131">
    <mergeCell ref="D161:E161"/>
    <mergeCell ref="D162:E162"/>
    <mergeCell ref="D178:E178"/>
    <mergeCell ref="D179:E179"/>
    <mergeCell ref="D217:E217"/>
    <mergeCell ref="D218:E218"/>
    <mergeCell ref="D231:E231"/>
    <mergeCell ref="D232:E232"/>
    <mergeCell ref="D160:E160"/>
    <mergeCell ref="D177:E177"/>
    <mergeCell ref="D216:E216"/>
    <mergeCell ref="D230:E230"/>
    <mergeCell ref="D171:E171"/>
    <mergeCell ref="D172:E172"/>
    <mergeCell ref="D173:E173"/>
    <mergeCell ref="D174:E174"/>
    <mergeCell ref="D175:E175"/>
    <mergeCell ref="D188:E188"/>
    <mergeCell ref="D189:E189"/>
    <mergeCell ref="D163:E163"/>
    <mergeCell ref="D176:E176"/>
    <mergeCell ref="D180:E180"/>
    <mergeCell ref="D213:E213"/>
    <mergeCell ref="D227:E227"/>
    <mergeCell ref="D130:E130"/>
    <mergeCell ref="D138:E138"/>
    <mergeCell ref="D146:E146"/>
    <mergeCell ref="D154:E154"/>
    <mergeCell ref="D155:E155"/>
    <mergeCell ref="D156:E156"/>
    <mergeCell ref="D157:E157"/>
    <mergeCell ref="D158:E158"/>
    <mergeCell ref="D159:E159"/>
    <mergeCell ref="D12:E12"/>
    <mergeCell ref="D28:E28"/>
    <mergeCell ref="D13:E13"/>
    <mergeCell ref="D33:E33"/>
    <mergeCell ref="D32:E32"/>
    <mergeCell ref="D14:E14"/>
    <mergeCell ref="B35:C35"/>
    <mergeCell ref="B42:C42"/>
    <mergeCell ref="D44:E44"/>
    <mergeCell ref="D35:E35"/>
    <mergeCell ref="D34:E34"/>
    <mergeCell ref="D29:E29"/>
    <mergeCell ref="D30:E30"/>
    <mergeCell ref="D31:E31"/>
    <mergeCell ref="I1:K1"/>
    <mergeCell ref="B5:C5"/>
    <mergeCell ref="D5:E5"/>
    <mergeCell ref="D9:E9"/>
    <mergeCell ref="D10:E10"/>
    <mergeCell ref="D11:E11"/>
    <mergeCell ref="D8:E8"/>
    <mergeCell ref="A1:B1"/>
    <mergeCell ref="C1:E1"/>
    <mergeCell ref="D7:E7"/>
    <mergeCell ref="H36:I36"/>
    <mergeCell ref="H37:I37"/>
    <mergeCell ref="D42:E42"/>
    <mergeCell ref="D45:E45"/>
    <mergeCell ref="D62:E62"/>
    <mergeCell ref="D49:E49"/>
    <mergeCell ref="D50:E50"/>
    <mergeCell ref="D51:E51"/>
    <mergeCell ref="D57:E57"/>
    <mergeCell ref="D46:E46"/>
    <mergeCell ref="D47:E47"/>
    <mergeCell ref="D48:E48"/>
    <mergeCell ref="H53:I53"/>
    <mergeCell ref="H15:I15"/>
    <mergeCell ref="H16:I16"/>
    <mergeCell ref="B21:C21"/>
    <mergeCell ref="D21:E21"/>
    <mergeCell ref="D23:E23"/>
    <mergeCell ref="B24:C24"/>
    <mergeCell ref="D24:E24"/>
    <mergeCell ref="B25:C27"/>
    <mergeCell ref="D25:E27"/>
    <mergeCell ref="B57:C57"/>
    <mergeCell ref="D59:E59"/>
    <mergeCell ref="D60:E60"/>
    <mergeCell ref="D61:E61"/>
    <mergeCell ref="D63:E63"/>
    <mergeCell ref="H67:I67"/>
    <mergeCell ref="H68:I68"/>
    <mergeCell ref="B72:C72"/>
    <mergeCell ref="D64:E64"/>
    <mergeCell ref="D65:E65"/>
    <mergeCell ref="D66:E66"/>
    <mergeCell ref="D72:E72"/>
    <mergeCell ref="D74:E74"/>
    <mergeCell ref="D75:E75"/>
    <mergeCell ref="D76:E76"/>
    <mergeCell ref="D77:E77"/>
    <mergeCell ref="D79:E79"/>
    <mergeCell ref="H82:I82"/>
    <mergeCell ref="H83:I83"/>
    <mergeCell ref="D128:E128"/>
    <mergeCell ref="D129:E129"/>
    <mergeCell ref="D80:E80"/>
    <mergeCell ref="D81:E81"/>
    <mergeCell ref="D78:E78"/>
    <mergeCell ref="D89:E89"/>
    <mergeCell ref="D90:E90"/>
    <mergeCell ref="D98:E98"/>
    <mergeCell ref="D99:E99"/>
    <mergeCell ref="D107:E107"/>
    <mergeCell ref="D108:E108"/>
    <mergeCell ref="D116:E116"/>
    <mergeCell ref="D117:E117"/>
    <mergeCell ref="D118:E118"/>
    <mergeCell ref="D119:E119"/>
    <mergeCell ref="D127:E127"/>
    <mergeCell ref="D228:E228"/>
    <mergeCell ref="D229:E229"/>
    <mergeCell ref="H237:I237"/>
    <mergeCell ref="H238:I238"/>
    <mergeCell ref="D190:E190"/>
    <mergeCell ref="D191:E191"/>
    <mergeCell ref="D199:E199"/>
    <mergeCell ref="D200:E200"/>
    <mergeCell ref="D201:E201"/>
    <mergeCell ref="D202:E202"/>
    <mergeCell ref="D210:E210"/>
    <mergeCell ref="D211:E211"/>
    <mergeCell ref="D212:E212"/>
    <mergeCell ref="D233:E233"/>
    <mergeCell ref="D215:E215"/>
    <mergeCell ref="D214:E214"/>
    <mergeCell ref="D219:E219"/>
  </mergeCells>
  <phoneticPr fontId="2"/>
  <pageMargins left="0.78700000000000003" right="0.78700000000000003" top="0.98399999999999999" bottom="0.98399999999999999" header="0.51200000000000001" footer="0.51200000000000001"/>
  <pageSetup paperSize="9" scale="88" orientation="portrait" r:id="rId10"/>
  <headerFooter alignWithMargins="0"/>
  <rowBreaks count="6" manualBreakCount="6">
    <brk id="18" max="10" man="1"/>
    <brk id="39" max="10" man="1"/>
    <brk id="84" max="10" man="1"/>
    <brk id="140" max="10" man="1"/>
    <brk id="148" max="10" man="1"/>
    <brk id="20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7"/>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58" customWidth="1"/>
    <col min="9" max="9" width="2.08984375" style="41" bestFit="1" customWidth="1"/>
    <col min="10" max="10" width="11.90625" style="42" customWidth="1"/>
    <col min="11" max="11" width="4.453125" style="41" bestFit="1" customWidth="1"/>
    <col min="12" max="16384" width="9" style="41"/>
  </cols>
  <sheetData>
    <row r="1" spans="1:11" ht="18.75" customHeight="1" x14ac:dyDescent="0.2">
      <c r="A1" s="815" t="s">
        <v>140</v>
      </c>
      <c r="B1" s="816"/>
      <c r="C1" s="1222" t="s">
        <v>562</v>
      </c>
      <c r="D1" s="1223"/>
      <c r="E1" s="1224"/>
      <c r="H1" s="139" t="s">
        <v>0</v>
      </c>
      <c r="I1" s="820">
        <f>総括表!H4</f>
        <v>0</v>
      </c>
      <c r="J1" s="820"/>
      <c r="K1" s="820"/>
    </row>
    <row r="2" spans="1:11" ht="18.75" customHeight="1" x14ac:dyDescent="0.2">
      <c r="J2" s="49"/>
    </row>
    <row r="3" spans="1:11" ht="18.75" customHeight="1" x14ac:dyDescent="0.2">
      <c r="A3" s="6" t="s">
        <v>521</v>
      </c>
      <c r="B3" s="37" t="s">
        <v>556</v>
      </c>
    </row>
    <row r="4" spans="1:11" ht="11.25" customHeight="1" x14ac:dyDescent="0.2">
      <c r="A4" s="43"/>
    </row>
    <row r="5" spans="1:11" ht="18.75" customHeight="1" x14ac:dyDescent="0.2">
      <c r="A5" s="43"/>
      <c r="B5" s="804" t="s">
        <v>107</v>
      </c>
      <c r="C5" s="805"/>
      <c r="D5" s="804" t="s">
        <v>106</v>
      </c>
      <c r="E5" s="805"/>
      <c r="F5" s="282" t="s">
        <v>455</v>
      </c>
      <c r="G5" s="263"/>
      <c r="H5" s="281" t="s">
        <v>104</v>
      </c>
      <c r="I5" s="263"/>
      <c r="J5" s="275" t="s">
        <v>3</v>
      </c>
      <c r="K5" s="261"/>
    </row>
    <row r="6" spans="1:11" ht="15" customHeight="1" x14ac:dyDescent="0.2">
      <c r="A6" s="43"/>
      <c r="B6" s="28"/>
      <c r="C6" s="27"/>
      <c r="D6" s="26"/>
      <c r="E6" s="25"/>
      <c r="F6" s="24"/>
      <c r="G6" s="22"/>
      <c r="H6" s="136"/>
      <c r="I6" s="22"/>
      <c r="J6" s="21" t="s">
        <v>103</v>
      </c>
      <c r="K6" s="261"/>
    </row>
    <row r="7" spans="1:11" s="1" customFormat="1" ht="15" customHeight="1" x14ac:dyDescent="0.2">
      <c r="B7" s="265">
        <v>1</v>
      </c>
      <c r="C7" s="266" t="s">
        <v>131</v>
      </c>
      <c r="D7" s="794"/>
      <c r="E7" s="795"/>
      <c r="F7" s="269"/>
      <c r="G7" s="262" t="s">
        <v>506</v>
      </c>
      <c r="H7" s="297">
        <v>0.2</v>
      </c>
      <c r="I7" s="262" t="s">
        <v>91</v>
      </c>
      <c r="J7" s="270">
        <f>ROUND(F7*H7,0)</f>
        <v>0</v>
      </c>
      <c r="K7" s="261" t="s">
        <v>188</v>
      </c>
    </row>
    <row r="8" spans="1:11" s="1" customFormat="1" ht="15" customHeight="1" x14ac:dyDescent="0.2">
      <c r="B8" s="265">
        <v>2</v>
      </c>
      <c r="C8" s="266" t="s">
        <v>130</v>
      </c>
      <c r="D8" s="794"/>
      <c r="E8" s="795"/>
      <c r="F8" s="269"/>
      <c r="G8" s="262" t="s">
        <v>506</v>
      </c>
      <c r="H8" s="305">
        <v>0.2</v>
      </c>
      <c r="I8" s="263" t="s">
        <v>91</v>
      </c>
      <c r="J8" s="271">
        <f t="shared" ref="J8:J15" si="0">ROUND(F8*H8,0)</f>
        <v>0</v>
      </c>
      <c r="K8" s="261" t="s">
        <v>187</v>
      </c>
    </row>
    <row r="9" spans="1:11" s="1" customFormat="1" ht="15" customHeight="1" x14ac:dyDescent="0.2">
      <c r="B9" s="265">
        <v>3</v>
      </c>
      <c r="C9" s="266" t="s">
        <v>125</v>
      </c>
      <c r="D9" s="794"/>
      <c r="E9" s="795"/>
      <c r="F9" s="269"/>
      <c r="G9" s="262" t="s">
        <v>506</v>
      </c>
      <c r="H9" s="305">
        <v>0.4</v>
      </c>
      <c r="I9" s="263" t="s">
        <v>1246</v>
      </c>
      <c r="J9" s="271">
        <f t="shared" si="0"/>
        <v>0</v>
      </c>
      <c r="K9" s="261" t="s">
        <v>186</v>
      </c>
    </row>
    <row r="10" spans="1:11" s="1" customFormat="1" ht="15" customHeight="1" x14ac:dyDescent="0.2">
      <c r="B10" s="495">
        <v>4</v>
      </c>
      <c r="C10" s="266" t="s">
        <v>113</v>
      </c>
      <c r="D10" s="794"/>
      <c r="E10" s="795"/>
      <c r="F10" s="269"/>
      <c r="G10" s="262" t="s">
        <v>506</v>
      </c>
      <c r="H10" s="305">
        <v>5.8999999999999997E-2</v>
      </c>
      <c r="I10" s="263" t="s">
        <v>91</v>
      </c>
      <c r="J10" s="271">
        <f t="shared" si="0"/>
        <v>0</v>
      </c>
      <c r="K10" s="261" t="s">
        <v>158</v>
      </c>
    </row>
    <row r="11" spans="1:11" s="1" customFormat="1" ht="15" customHeight="1" x14ac:dyDescent="0.2">
      <c r="B11" s="495">
        <v>5</v>
      </c>
      <c r="C11" s="266" t="s">
        <v>112</v>
      </c>
      <c r="D11" s="794"/>
      <c r="E11" s="795"/>
      <c r="F11" s="269"/>
      <c r="G11" s="262" t="s">
        <v>506</v>
      </c>
      <c r="H11" s="305">
        <v>0.11799999999999999</v>
      </c>
      <c r="I11" s="263" t="s">
        <v>91</v>
      </c>
      <c r="J11" s="271">
        <f t="shared" si="0"/>
        <v>0</v>
      </c>
      <c r="K11" s="261" t="s">
        <v>157</v>
      </c>
    </row>
    <row r="12" spans="1:11" s="1" customFormat="1" ht="15" customHeight="1" x14ac:dyDescent="0.2">
      <c r="B12" s="495">
        <v>6</v>
      </c>
      <c r="C12" s="266" t="s">
        <v>102</v>
      </c>
      <c r="D12" s="267" t="s">
        <v>778</v>
      </c>
      <c r="E12" s="268"/>
      <c r="F12" s="269"/>
      <c r="G12" s="262" t="s">
        <v>506</v>
      </c>
      <c r="H12" s="305">
        <v>0.17699999999999999</v>
      </c>
      <c r="I12" s="263" t="s">
        <v>91</v>
      </c>
      <c r="J12" s="271">
        <f>ROUND(F12*H12,0)</f>
        <v>0</v>
      </c>
      <c r="K12" s="261" t="s">
        <v>156</v>
      </c>
    </row>
    <row r="13" spans="1:11" s="1" customFormat="1" ht="15" customHeight="1" x14ac:dyDescent="0.2">
      <c r="B13" s="495">
        <v>7</v>
      </c>
      <c r="C13" s="266" t="s">
        <v>100</v>
      </c>
      <c r="D13" s="267" t="s">
        <v>454</v>
      </c>
      <c r="E13" s="268"/>
      <c r="F13" s="269"/>
      <c r="G13" s="262" t="s">
        <v>506</v>
      </c>
      <c r="H13" s="305">
        <v>0.23599999999999999</v>
      </c>
      <c r="I13" s="263" t="s">
        <v>91</v>
      </c>
      <c r="J13" s="271">
        <f t="shared" si="0"/>
        <v>0</v>
      </c>
      <c r="K13" s="261" t="s">
        <v>155</v>
      </c>
    </row>
    <row r="14" spans="1:11" s="1" customFormat="1" ht="15" customHeight="1" x14ac:dyDescent="0.2">
      <c r="B14" s="495">
        <v>8</v>
      </c>
      <c r="C14" s="266" t="s">
        <v>98</v>
      </c>
      <c r="D14" s="267" t="s">
        <v>454</v>
      </c>
      <c r="E14" s="268"/>
      <c r="F14" s="269"/>
      <c r="G14" s="262" t="s">
        <v>506</v>
      </c>
      <c r="H14" s="305">
        <v>0.503</v>
      </c>
      <c r="I14" s="263" t="s">
        <v>91</v>
      </c>
      <c r="J14" s="271">
        <f t="shared" si="0"/>
        <v>0</v>
      </c>
      <c r="K14" s="261" t="s">
        <v>1245</v>
      </c>
    </row>
    <row r="15" spans="1:11" s="1" customFormat="1" ht="15" customHeight="1" thickBot="1" x14ac:dyDescent="0.25">
      <c r="B15" s="493">
        <v>9</v>
      </c>
      <c r="C15" s="268" t="s">
        <v>96</v>
      </c>
      <c r="D15" s="794"/>
      <c r="E15" s="795"/>
      <c r="F15" s="269"/>
      <c r="G15" s="262" t="s">
        <v>506</v>
      </c>
      <c r="H15" s="297">
        <v>0.47399999999999998</v>
      </c>
      <c r="I15" s="262" t="s">
        <v>91</v>
      </c>
      <c r="J15" s="270">
        <f t="shared" si="0"/>
        <v>0</v>
      </c>
      <c r="K15" s="261" t="s">
        <v>162</v>
      </c>
    </row>
    <row r="16" spans="1:11" s="1" customFormat="1" ht="15" customHeight="1" x14ac:dyDescent="0.2">
      <c r="B16" s="40"/>
      <c r="C16" s="13"/>
      <c r="D16" s="12"/>
      <c r="E16" s="12"/>
      <c r="F16" s="11"/>
      <c r="G16" s="302"/>
      <c r="H16" s="800" t="s">
        <v>1247</v>
      </c>
      <c r="I16" s="801"/>
      <c r="J16" s="9"/>
      <c r="K16" s="261"/>
    </row>
    <row r="17" spans="2:11" s="1" customFormat="1" ht="15" customHeight="1" thickBot="1" x14ac:dyDescent="0.25">
      <c r="B17" s="38"/>
      <c r="C17" s="261"/>
      <c r="D17" s="261"/>
      <c r="E17" s="261"/>
      <c r="F17" s="10"/>
      <c r="G17" s="261"/>
      <c r="H17" s="802" t="s">
        <v>89</v>
      </c>
      <c r="I17" s="803"/>
      <c r="J17" s="8">
        <f>SUM(J7:J15)</f>
        <v>0</v>
      </c>
      <c r="K17" s="261" t="s">
        <v>991</v>
      </c>
    </row>
    <row r="18" spans="2:11" s="1" customFormat="1" ht="18.75" customHeight="1" x14ac:dyDescent="0.2">
      <c r="B18" s="37"/>
      <c r="F18" s="3"/>
      <c r="H18" s="57"/>
      <c r="J18" s="3"/>
    </row>
    <row r="19" spans="2:11" s="1" customFormat="1" ht="18.75" customHeight="1" x14ac:dyDescent="0.2">
      <c r="B19" s="37"/>
      <c r="F19" s="3"/>
      <c r="H19" s="57"/>
      <c r="J19" s="3"/>
    </row>
    <row r="20" spans="2:11" s="1" customFormat="1" ht="18.75" customHeight="1" x14ac:dyDescent="0.2">
      <c r="B20" s="38"/>
      <c r="C20" s="261"/>
      <c r="D20" s="261"/>
      <c r="E20" s="261"/>
      <c r="F20" s="10"/>
      <c r="G20" s="39"/>
      <c r="H20" s="146"/>
      <c r="I20" s="302"/>
      <c r="J20" s="11"/>
      <c r="K20" s="261"/>
    </row>
    <row r="21" spans="2:11" s="1" customFormat="1" ht="18.75" customHeight="1" x14ac:dyDescent="0.2">
      <c r="B21" s="38"/>
      <c r="C21" s="261"/>
      <c r="D21" s="261"/>
      <c r="E21" s="261"/>
      <c r="F21" s="10"/>
      <c r="G21" s="39"/>
      <c r="H21" s="146"/>
      <c r="I21" s="302"/>
      <c r="J21" s="11"/>
      <c r="K21" s="261"/>
    </row>
    <row r="22" spans="2:11" s="1" customFormat="1" ht="18.75" customHeight="1" x14ac:dyDescent="0.2">
      <c r="B22" s="38"/>
      <c r="C22" s="261"/>
      <c r="D22" s="261"/>
      <c r="E22" s="261"/>
      <c r="F22" s="10"/>
      <c r="G22" s="39"/>
      <c r="H22" s="146"/>
      <c r="I22" s="302"/>
      <c r="J22" s="11"/>
      <c r="K22" s="261"/>
    </row>
    <row r="23" spans="2:11" s="1" customFormat="1" ht="18.75" customHeight="1" x14ac:dyDescent="0.2">
      <c r="B23" s="38"/>
      <c r="C23" s="261"/>
      <c r="D23" s="261"/>
      <c r="E23" s="261"/>
      <c r="F23" s="10"/>
      <c r="G23" s="39"/>
      <c r="H23" s="146"/>
      <c r="I23" s="302"/>
      <c r="J23" s="11"/>
      <c r="K23" s="261"/>
    </row>
    <row r="24" spans="2:11" s="1" customFormat="1" ht="18.75" customHeight="1" x14ac:dyDescent="0.2">
      <c r="B24" s="38"/>
      <c r="C24" s="261"/>
      <c r="D24" s="261"/>
      <c r="E24" s="261"/>
      <c r="F24" s="10"/>
      <c r="G24" s="39"/>
      <c r="H24" s="146"/>
      <c r="I24" s="302"/>
      <c r="J24" s="11"/>
      <c r="K24" s="261"/>
    </row>
    <row r="25" spans="2:11" s="1" customFormat="1" ht="18.75" customHeight="1" x14ac:dyDescent="0.2">
      <c r="B25" s="38"/>
      <c r="C25" s="261"/>
      <c r="D25" s="261"/>
      <c r="E25" s="261"/>
      <c r="F25" s="10"/>
      <c r="G25" s="39"/>
      <c r="H25" s="146"/>
      <c r="I25" s="302"/>
      <c r="J25" s="11"/>
      <c r="K25" s="261"/>
    </row>
    <row r="26" spans="2:11" s="1" customFormat="1" ht="18.75" customHeight="1" x14ac:dyDescent="0.2">
      <c r="B26" s="38"/>
      <c r="C26" s="261"/>
      <c r="D26" s="261"/>
      <c r="E26" s="261"/>
      <c r="F26" s="10"/>
      <c r="G26" s="39"/>
      <c r="H26" s="146"/>
      <c r="I26" s="302"/>
      <c r="J26" s="11"/>
      <c r="K26" s="261"/>
    </row>
    <row r="27" spans="2:11" s="1" customFormat="1" ht="18.75" customHeight="1" x14ac:dyDescent="0.2">
      <c r="B27" s="38"/>
      <c r="C27" s="261"/>
      <c r="D27" s="261"/>
      <c r="E27" s="261"/>
      <c r="F27" s="10"/>
      <c r="G27" s="39"/>
      <c r="H27" s="146"/>
      <c r="I27" s="302"/>
      <c r="J27" s="11"/>
      <c r="K27" s="261"/>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3">
    <mergeCell ref="D7:E7"/>
    <mergeCell ref="A1:B1"/>
    <mergeCell ref="C1:E1"/>
    <mergeCell ref="I1:K1"/>
    <mergeCell ref="B5:C5"/>
    <mergeCell ref="D5:E5"/>
    <mergeCell ref="D11:E11"/>
    <mergeCell ref="D15:E15"/>
    <mergeCell ref="H16:I16"/>
    <mergeCell ref="H17:I17"/>
    <mergeCell ref="D8:E8"/>
    <mergeCell ref="D9:E9"/>
    <mergeCell ref="D10:E10"/>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42" customWidth="1"/>
    <col min="7" max="7" width="2.08984375" style="41" bestFit="1" customWidth="1"/>
    <col min="8" max="8" width="11.90625" style="58" customWidth="1"/>
    <col min="9" max="9" width="2.08984375" style="41" bestFit="1" customWidth="1"/>
    <col min="10" max="10" width="11.90625" style="42" customWidth="1"/>
    <col min="11" max="11" width="4.453125" style="41" bestFit="1" customWidth="1"/>
    <col min="12" max="16384" width="9" style="41"/>
  </cols>
  <sheetData>
    <row r="1" spans="1:11" s="1" customFormat="1" ht="18.75" customHeight="1" x14ac:dyDescent="0.2">
      <c r="A1" s="815" t="s">
        <v>140</v>
      </c>
      <c r="B1" s="816"/>
      <c r="C1" s="1222" t="s">
        <v>458</v>
      </c>
      <c r="D1" s="1223"/>
      <c r="E1" s="1224"/>
      <c r="F1" s="3"/>
      <c r="H1" s="139" t="s">
        <v>0</v>
      </c>
      <c r="I1" s="820">
        <f>総括表!H16</f>
        <v>0</v>
      </c>
      <c r="J1" s="820"/>
      <c r="K1" s="820"/>
    </row>
    <row r="2" spans="1:11" s="1" customFormat="1" ht="18.75" customHeight="1" x14ac:dyDescent="0.2">
      <c r="B2" s="37"/>
      <c r="F2" s="3"/>
      <c r="H2" s="57"/>
      <c r="J2" s="3"/>
    </row>
    <row r="3" spans="1:11" ht="18.75" customHeight="1" x14ac:dyDescent="0.2">
      <c r="A3" s="6" t="s">
        <v>979</v>
      </c>
      <c r="B3" s="37" t="s">
        <v>10</v>
      </c>
    </row>
    <row r="4" spans="1:11" ht="11.25" customHeight="1" x14ac:dyDescent="0.2">
      <c r="A4" s="43"/>
    </row>
    <row r="5" spans="1:11" ht="18.75" customHeight="1" x14ac:dyDescent="0.2">
      <c r="A5" s="43"/>
      <c r="B5" s="804" t="s">
        <v>457</v>
      </c>
      <c r="C5" s="805"/>
      <c r="D5" s="804" t="s">
        <v>106</v>
      </c>
      <c r="E5" s="805"/>
      <c r="F5" s="275" t="s">
        <v>456</v>
      </c>
      <c r="G5" s="263"/>
      <c r="H5" s="281" t="s">
        <v>104</v>
      </c>
      <c r="I5" s="263"/>
      <c r="J5" s="275" t="s">
        <v>3</v>
      </c>
      <c r="K5" s="261"/>
    </row>
    <row r="6" spans="1:11" ht="15" customHeight="1" x14ac:dyDescent="0.2">
      <c r="A6" s="43"/>
      <c r="B6" s="28"/>
      <c r="C6" s="27"/>
      <c r="D6" s="26"/>
      <c r="E6" s="25"/>
      <c r="F6" s="24"/>
      <c r="G6" s="22"/>
      <c r="H6" s="136"/>
      <c r="I6" s="22"/>
      <c r="J6" s="21" t="s">
        <v>980</v>
      </c>
      <c r="K6" s="261"/>
    </row>
    <row r="7" spans="1:11" s="1" customFormat="1" ht="15" customHeight="1" x14ac:dyDescent="0.2">
      <c r="B7" s="265">
        <v>1</v>
      </c>
      <c r="C7" s="266" t="s">
        <v>113</v>
      </c>
      <c r="D7" s="794"/>
      <c r="E7" s="795"/>
      <c r="F7" s="269"/>
      <c r="G7" s="262" t="s">
        <v>981</v>
      </c>
      <c r="H7" s="297">
        <v>0.06</v>
      </c>
      <c r="I7" s="262" t="s">
        <v>982</v>
      </c>
      <c r="J7" s="270">
        <f>ROUND(F7*H7,0)</f>
        <v>0</v>
      </c>
      <c r="K7" s="261" t="s">
        <v>188</v>
      </c>
    </row>
    <row r="8" spans="1:11" s="1" customFormat="1" ht="15" customHeight="1" x14ac:dyDescent="0.2">
      <c r="B8" s="265">
        <v>2</v>
      </c>
      <c r="C8" s="266" t="s">
        <v>112</v>
      </c>
      <c r="D8" s="794"/>
      <c r="E8" s="795"/>
      <c r="F8" s="269"/>
      <c r="G8" s="262" t="s">
        <v>981</v>
      </c>
      <c r="H8" s="305">
        <v>0.11899999999999999</v>
      </c>
      <c r="I8" s="263" t="s">
        <v>982</v>
      </c>
      <c r="J8" s="271">
        <f t="shared" ref="J8:J25" si="0">ROUND(F8*H8,0)</f>
        <v>0</v>
      </c>
      <c r="K8" s="261" t="s">
        <v>187</v>
      </c>
    </row>
    <row r="9" spans="1:11" s="1" customFormat="1" ht="15" customHeight="1" x14ac:dyDescent="0.2">
      <c r="B9" s="265">
        <v>3</v>
      </c>
      <c r="C9" s="266" t="s">
        <v>102</v>
      </c>
      <c r="D9" s="794"/>
      <c r="E9" s="795"/>
      <c r="F9" s="269"/>
      <c r="G9" s="262" t="s">
        <v>981</v>
      </c>
      <c r="H9" s="305">
        <v>0.18099999999999999</v>
      </c>
      <c r="I9" s="263" t="s">
        <v>982</v>
      </c>
      <c r="J9" s="271">
        <f t="shared" si="0"/>
        <v>0</v>
      </c>
      <c r="K9" s="261" t="s">
        <v>186</v>
      </c>
    </row>
    <row r="10" spans="1:11" s="1" customFormat="1" ht="15" customHeight="1" x14ac:dyDescent="0.2">
      <c r="B10" s="265">
        <v>4</v>
      </c>
      <c r="C10" s="266" t="s">
        <v>100</v>
      </c>
      <c r="D10" s="794"/>
      <c r="E10" s="795"/>
      <c r="F10" s="269"/>
      <c r="G10" s="262" t="s">
        <v>981</v>
      </c>
      <c r="H10" s="305">
        <v>0.23599999999999999</v>
      </c>
      <c r="I10" s="263" t="s">
        <v>982</v>
      </c>
      <c r="J10" s="271">
        <f t="shared" si="0"/>
        <v>0</v>
      </c>
      <c r="K10" s="261" t="s">
        <v>185</v>
      </c>
    </row>
    <row r="11" spans="1:11" s="1" customFormat="1" ht="15" customHeight="1" x14ac:dyDescent="0.2">
      <c r="B11" s="265">
        <v>5</v>
      </c>
      <c r="C11" s="266" t="s">
        <v>98</v>
      </c>
      <c r="D11" s="794"/>
      <c r="E11" s="795"/>
      <c r="F11" s="269"/>
      <c r="G11" s="262" t="s">
        <v>981</v>
      </c>
      <c r="H11" s="305">
        <v>0.438</v>
      </c>
      <c r="I11" s="263" t="s">
        <v>982</v>
      </c>
      <c r="J11" s="271">
        <f t="shared" si="0"/>
        <v>0</v>
      </c>
      <c r="K11" s="261" t="s">
        <v>184</v>
      </c>
    </row>
    <row r="12" spans="1:11" s="1" customFormat="1" ht="15" customHeight="1" x14ac:dyDescent="0.2">
      <c r="B12" s="272">
        <v>6</v>
      </c>
      <c r="C12" s="268" t="s">
        <v>96</v>
      </c>
      <c r="D12" s="794"/>
      <c r="E12" s="795"/>
      <c r="F12" s="269"/>
      <c r="G12" s="262" t="s">
        <v>981</v>
      </c>
      <c r="H12" s="305">
        <v>0.48099999999999998</v>
      </c>
      <c r="I12" s="263" t="s">
        <v>982</v>
      </c>
      <c r="J12" s="271">
        <f t="shared" si="0"/>
        <v>0</v>
      </c>
      <c r="K12" s="261" t="s">
        <v>992</v>
      </c>
    </row>
    <row r="13" spans="1:11" s="1" customFormat="1" ht="15" customHeight="1" x14ac:dyDescent="0.2">
      <c r="B13" s="272">
        <v>7</v>
      </c>
      <c r="C13" s="268" t="s">
        <v>94</v>
      </c>
      <c r="D13" s="794"/>
      <c r="E13" s="795"/>
      <c r="F13" s="269"/>
      <c r="G13" s="262" t="s">
        <v>981</v>
      </c>
      <c r="H13" s="305">
        <v>0.53500000000000003</v>
      </c>
      <c r="I13" s="263" t="s">
        <v>982</v>
      </c>
      <c r="J13" s="271">
        <f t="shared" si="0"/>
        <v>0</v>
      </c>
      <c r="K13" s="261" t="s">
        <v>993</v>
      </c>
    </row>
    <row r="14" spans="1:11" s="1" customFormat="1" ht="15" customHeight="1" x14ac:dyDescent="0.2">
      <c r="B14" s="272">
        <v>8</v>
      </c>
      <c r="C14" s="268" t="s">
        <v>92</v>
      </c>
      <c r="D14" s="794"/>
      <c r="E14" s="795"/>
      <c r="F14" s="269"/>
      <c r="G14" s="262" t="s">
        <v>981</v>
      </c>
      <c r="H14" s="305">
        <v>0.54200000000000004</v>
      </c>
      <c r="I14" s="263" t="s">
        <v>982</v>
      </c>
      <c r="J14" s="271">
        <f t="shared" si="0"/>
        <v>0</v>
      </c>
      <c r="K14" s="261" t="s">
        <v>994</v>
      </c>
    </row>
    <row r="15" spans="1:11" s="1" customFormat="1" ht="15" customHeight="1" x14ac:dyDescent="0.2">
      <c r="B15" s="272">
        <v>9</v>
      </c>
      <c r="C15" s="268" t="s">
        <v>465</v>
      </c>
      <c r="D15" s="794"/>
      <c r="E15" s="795"/>
      <c r="F15" s="269"/>
      <c r="G15" s="262" t="s">
        <v>981</v>
      </c>
      <c r="H15" s="305">
        <v>0.61399999999999999</v>
      </c>
      <c r="I15" s="263" t="s">
        <v>982</v>
      </c>
      <c r="J15" s="271">
        <f>ROUND(F15*H15,0)</f>
        <v>0</v>
      </c>
      <c r="K15" s="261" t="s">
        <v>995</v>
      </c>
    </row>
    <row r="16" spans="1:11" s="1" customFormat="1" ht="15" customHeight="1" x14ac:dyDescent="0.2">
      <c r="B16" s="272">
        <v>10</v>
      </c>
      <c r="C16" s="268" t="s">
        <v>485</v>
      </c>
      <c r="D16" s="794"/>
      <c r="E16" s="795"/>
      <c r="F16" s="269"/>
      <c r="G16" s="262" t="s">
        <v>981</v>
      </c>
      <c r="H16" s="305">
        <v>0.66100000000000003</v>
      </c>
      <c r="I16" s="263" t="s">
        <v>982</v>
      </c>
      <c r="J16" s="271">
        <f>ROUND(F16*H16,0)</f>
        <v>0</v>
      </c>
      <c r="K16" s="261" t="s">
        <v>996</v>
      </c>
    </row>
    <row r="17" spans="2:11" s="1" customFormat="1" ht="15" customHeight="1" x14ac:dyDescent="0.2">
      <c r="B17" s="272">
        <v>11</v>
      </c>
      <c r="C17" s="268" t="s">
        <v>525</v>
      </c>
      <c r="D17" s="794"/>
      <c r="E17" s="795"/>
      <c r="F17" s="269"/>
      <c r="G17" s="262" t="s">
        <v>981</v>
      </c>
      <c r="H17" s="305">
        <v>0.71099999999999997</v>
      </c>
      <c r="I17" s="263" t="s">
        <v>982</v>
      </c>
      <c r="J17" s="271">
        <f t="shared" si="0"/>
        <v>0</v>
      </c>
      <c r="K17" s="261" t="s">
        <v>997</v>
      </c>
    </row>
    <row r="18" spans="2:11" s="1" customFormat="1" ht="15" customHeight="1" x14ac:dyDescent="0.2">
      <c r="B18" s="272">
        <v>12</v>
      </c>
      <c r="C18" s="268" t="s">
        <v>565</v>
      </c>
      <c r="D18" s="794"/>
      <c r="E18" s="795"/>
      <c r="F18" s="269"/>
      <c r="G18" s="262" t="s">
        <v>981</v>
      </c>
      <c r="H18" s="305">
        <v>0.76</v>
      </c>
      <c r="I18" s="263" t="s">
        <v>982</v>
      </c>
      <c r="J18" s="271">
        <f t="shared" si="0"/>
        <v>0</v>
      </c>
      <c r="K18" s="261" t="s">
        <v>998</v>
      </c>
    </row>
    <row r="19" spans="2:11" s="1" customFormat="1" ht="15" customHeight="1" x14ac:dyDescent="0.2">
      <c r="B19" s="272">
        <v>13</v>
      </c>
      <c r="C19" s="268" t="s">
        <v>603</v>
      </c>
      <c r="D19" s="794"/>
      <c r="E19" s="795"/>
      <c r="F19" s="269"/>
      <c r="G19" s="262" t="s">
        <v>981</v>
      </c>
      <c r="H19" s="305">
        <v>0.80400000000000005</v>
      </c>
      <c r="I19" s="263" t="s">
        <v>982</v>
      </c>
      <c r="J19" s="271">
        <f t="shared" si="0"/>
        <v>0</v>
      </c>
      <c r="K19" s="261" t="s">
        <v>999</v>
      </c>
    </row>
    <row r="20" spans="2:11" s="1" customFormat="1" ht="15" customHeight="1" x14ac:dyDescent="0.2">
      <c r="B20" s="272">
        <v>14</v>
      </c>
      <c r="C20" s="268" t="s">
        <v>634</v>
      </c>
      <c r="D20" s="794"/>
      <c r="E20" s="795"/>
      <c r="F20" s="269"/>
      <c r="G20" s="262" t="s">
        <v>981</v>
      </c>
      <c r="H20" s="305">
        <v>0.85499999999999998</v>
      </c>
      <c r="I20" s="263" t="s">
        <v>982</v>
      </c>
      <c r="J20" s="271">
        <f t="shared" si="0"/>
        <v>0</v>
      </c>
      <c r="K20" s="261" t="s">
        <v>1000</v>
      </c>
    </row>
    <row r="21" spans="2:11" s="1" customFormat="1" ht="15" customHeight="1" x14ac:dyDescent="0.2">
      <c r="B21" s="272">
        <v>15</v>
      </c>
      <c r="C21" s="268" t="s">
        <v>669</v>
      </c>
      <c r="D21" s="794"/>
      <c r="E21" s="795"/>
      <c r="F21" s="269"/>
      <c r="G21" s="262" t="s">
        <v>981</v>
      </c>
      <c r="H21" s="305">
        <v>0.90300000000000002</v>
      </c>
      <c r="I21" s="263" t="s">
        <v>982</v>
      </c>
      <c r="J21" s="271">
        <f t="shared" si="0"/>
        <v>0</v>
      </c>
      <c r="K21" s="261" t="s">
        <v>1001</v>
      </c>
    </row>
    <row r="22" spans="2:11" s="1" customFormat="1" ht="15" customHeight="1" x14ac:dyDescent="0.2">
      <c r="B22" s="272">
        <v>16</v>
      </c>
      <c r="C22" s="268" t="s">
        <v>702</v>
      </c>
      <c r="D22" s="794"/>
      <c r="E22" s="795"/>
      <c r="F22" s="269"/>
      <c r="G22" s="262" t="s">
        <v>981</v>
      </c>
      <c r="H22" s="305">
        <v>0.95199999999999996</v>
      </c>
      <c r="I22" s="263" t="s">
        <v>982</v>
      </c>
      <c r="J22" s="271">
        <f t="shared" si="0"/>
        <v>0</v>
      </c>
      <c r="K22" s="261" t="s">
        <v>1002</v>
      </c>
    </row>
    <row r="23" spans="2:11" s="1" customFormat="1" ht="15" customHeight="1" x14ac:dyDescent="0.2">
      <c r="B23" s="272">
        <v>17</v>
      </c>
      <c r="C23" s="268" t="s">
        <v>708</v>
      </c>
      <c r="D23" s="794"/>
      <c r="E23" s="795"/>
      <c r="F23" s="269"/>
      <c r="G23" s="262" t="s">
        <v>88</v>
      </c>
      <c r="H23" s="305">
        <v>1</v>
      </c>
      <c r="I23" s="263" t="s">
        <v>91</v>
      </c>
      <c r="J23" s="271">
        <f t="shared" ref="J23" si="1">ROUND(F23*H23,0)</f>
        <v>0</v>
      </c>
      <c r="K23" s="261" t="s">
        <v>515</v>
      </c>
    </row>
    <row r="24" spans="2:11" s="1" customFormat="1" ht="15" customHeight="1" x14ac:dyDescent="0.2">
      <c r="B24" s="272">
        <v>18</v>
      </c>
      <c r="C24" s="268" t="s">
        <v>1011</v>
      </c>
      <c r="D24" s="794"/>
      <c r="E24" s="795"/>
      <c r="F24" s="269"/>
      <c r="G24" s="262" t="s">
        <v>981</v>
      </c>
      <c r="H24" s="305">
        <v>1</v>
      </c>
      <c r="I24" s="263" t="s">
        <v>982</v>
      </c>
      <c r="J24" s="271">
        <f>ROUND(F24*H24,0)</f>
        <v>0</v>
      </c>
      <c r="K24" s="261" t="s">
        <v>681</v>
      </c>
    </row>
    <row r="25" spans="2:11" s="1" customFormat="1" ht="15" customHeight="1" x14ac:dyDescent="0.2">
      <c r="B25" s="272">
        <v>19</v>
      </c>
      <c r="C25" s="268" t="s">
        <v>1223</v>
      </c>
      <c r="D25" s="818"/>
      <c r="E25" s="819"/>
      <c r="F25" s="269"/>
      <c r="G25" s="262" t="s">
        <v>1248</v>
      </c>
      <c r="H25" s="305">
        <v>1</v>
      </c>
      <c r="I25" s="263" t="s">
        <v>1246</v>
      </c>
      <c r="J25" s="271">
        <f t="shared" si="0"/>
        <v>0</v>
      </c>
      <c r="K25" s="261" t="s">
        <v>1249</v>
      </c>
    </row>
    <row r="26" spans="2:11" s="479" customFormat="1" ht="15" customHeight="1" thickBot="1" x14ac:dyDescent="0.25">
      <c r="B26" s="493">
        <v>20</v>
      </c>
      <c r="C26" s="268" t="s">
        <v>1335</v>
      </c>
      <c r="D26" s="818"/>
      <c r="E26" s="819"/>
      <c r="F26" s="269"/>
      <c r="G26" s="494" t="s">
        <v>88</v>
      </c>
      <c r="H26" s="305">
        <v>1</v>
      </c>
      <c r="I26" s="498" t="s">
        <v>91</v>
      </c>
      <c r="J26" s="271">
        <f t="shared" ref="J26" si="2">ROUND(F26*H26,0)</f>
        <v>0</v>
      </c>
      <c r="K26" s="261" t="s">
        <v>707</v>
      </c>
    </row>
    <row r="27" spans="2:11" s="1" customFormat="1" ht="15" customHeight="1" x14ac:dyDescent="0.2">
      <c r="B27" s="40"/>
      <c r="C27" s="13"/>
      <c r="D27" s="12"/>
      <c r="E27" s="12"/>
      <c r="F27" s="11"/>
      <c r="G27" s="302"/>
      <c r="H27" s="800" t="s">
        <v>1199</v>
      </c>
      <c r="I27" s="801"/>
      <c r="J27" s="9"/>
      <c r="K27" s="261"/>
    </row>
    <row r="28" spans="2:11" s="1" customFormat="1" ht="15" customHeight="1" thickBot="1" x14ac:dyDescent="0.25">
      <c r="B28" s="38"/>
      <c r="C28" s="261"/>
      <c r="D28" s="261"/>
      <c r="E28" s="261"/>
      <c r="F28" s="10"/>
      <c r="G28" s="261"/>
      <c r="H28" s="802" t="s">
        <v>89</v>
      </c>
      <c r="I28" s="803"/>
      <c r="J28" s="8">
        <f>SUM(J7:J26)</f>
        <v>0</v>
      </c>
      <c r="K28" s="261" t="s">
        <v>1250</v>
      </c>
    </row>
    <row r="29" spans="2:11" s="1" customFormat="1" ht="18.75" customHeight="1" x14ac:dyDescent="0.2">
      <c r="B29" s="37"/>
      <c r="F29" s="3"/>
      <c r="H29" s="57"/>
      <c r="J29" s="3"/>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27">
    <mergeCell ref="H28:I28"/>
    <mergeCell ref="I1:K1"/>
    <mergeCell ref="D7:E7"/>
    <mergeCell ref="A1:B1"/>
    <mergeCell ref="C1:E1"/>
    <mergeCell ref="B5:C5"/>
    <mergeCell ref="D5:E5"/>
    <mergeCell ref="D19:E19"/>
    <mergeCell ref="D8:E8"/>
    <mergeCell ref="D9:E9"/>
    <mergeCell ref="D10:E10"/>
    <mergeCell ref="D11:E11"/>
    <mergeCell ref="D12:E12"/>
    <mergeCell ref="D13:E13"/>
    <mergeCell ref="D14:E14"/>
    <mergeCell ref="D15:E15"/>
    <mergeCell ref="D16:E16"/>
    <mergeCell ref="D17:E17"/>
    <mergeCell ref="D18:E18"/>
    <mergeCell ref="H27:I27"/>
    <mergeCell ref="D20:E20"/>
    <mergeCell ref="D21:E21"/>
    <mergeCell ref="D22:E22"/>
    <mergeCell ref="D24:E24"/>
    <mergeCell ref="D23:E23"/>
    <mergeCell ref="D25:E25"/>
    <mergeCell ref="D26:E26"/>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23"/>
  <sheetViews>
    <sheetView view="pageBreakPreview" zoomScale="110" zoomScaleNormal="100" zoomScaleSheetLayoutView="110" workbookViewId="0">
      <selection sqref="A1:B1"/>
    </sheetView>
  </sheetViews>
  <sheetFormatPr defaultColWidth="8.90625" defaultRowHeight="13" x14ac:dyDescent="0.2"/>
  <cols>
    <col min="1" max="2" width="3.90625" style="207" customWidth="1"/>
    <col min="3" max="3" width="7.453125" style="207" bestFit="1" customWidth="1"/>
    <col min="4" max="4" width="3" style="207" bestFit="1" customWidth="1"/>
    <col min="5" max="5" width="12" style="207" customWidth="1"/>
    <col min="6" max="6" width="11.90625" style="207" customWidth="1"/>
    <col min="7" max="7" width="2.08984375" style="207" bestFit="1" customWidth="1"/>
    <col min="8" max="8" width="11.90625" style="207" customWidth="1"/>
    <col min="9" max="9" width="2.08984375" style="207" bestFit="1" customWidth="1"/>
    <col min="10" max="10" width="11.90625" style="207" customWidth="1"/>
    <col min="11" max="11" width="4.453125" style="207" bestFit="1" customWidth="1"/>
    <col min="12" max="16384" width="8.90625" style="207"/>
  </cols>
  <sheetData>
    <row r="1" spans="1:11" ht="14" x14ac:dyDescent="0.2">
      <c r="A1" s="815" t="s">
        <v>140</v>
      </c>
      <c r="B1" s="816"/>
      <c r="C1" s="1222" t="s">
        <v>627</v>
      </c>
      <c r="D1" s="1223"/>
      <c r="E1" s="1223"/>
      <c r="F1" s="1224"/>
      <c r="G1" s="1"/>
      <c r="H1" s="139" t="s">
        <v>0</v>
      </c>
      <c r="I1" s="1231">
        <f>総括表!H4</f>
        <v>0</v>
      </c>
      <c r="J1" s="1231"/>
      <c r="K1" s="1231"/>
    </row>
    <row r="2" spans="1:11" ht="14" x14ac:dyDescent="0.2">
      <c r="A2" s="41"/>
      <c r="B2" s="41"/>
      <c r="C2" s="41"/>
      <c r="D2" s="41"/>
      <c r="E2" s="41"/>
      <c r="F2" s="42"/>
      <c r="G2" s="41"/>
      <c r="H2" s="58"/>
      <c r="I2" s="41"/>
      <c r="J2" s="42"/>
      <c r="K2" s="41"/>
    </row>
    <row r="3" spans="1:11" ht="14" x14ac:dyDescent="0.2">
      <c r="A3" s="6" t="s">
        <v>1234</v>
      </c>
      <c r="B3" s="1" t="s">
        <v>626</v>
      </c>
      <c r="C3" s="41"/>
      <c r="D3" s="41"/>
      <c r="E3" s="41"/>
      <c r="F3" s="42"/>
      <c r="G3" s="41"/>
      <c r="H3" s="58"/>
      <c r="I3" s="41"/>
      <c r="J3" s="42"/>
      <c r="K3" s="41"/>
    </row>
    <row r="4" spans="1:11" ht="14" x14ac:dyDescent="0.2">
      <c r="A4" s="43"/>
      <c r="B4" s="41"/>
      <c r="C4" s="41"/>
      <c r="D4" s="41"/>
      <c r="E4" s="41"/>
      <c r="F4" s="42"/>
      <c r="G4" s="41"/>
      <c r="H4" s="58"/>
      <c r="I4" s="41"/>
      <c r="J4" s="42"/>
      <c r="K4" s="41"/>
    </row>
    <row r="5" spans="1:11" ht="14" x14ac:dyDescent="0.2">
      <c r="A5" s="43"/>
      <c r="B5" s="804" t="s">
        <v>457</v>
      </c>
      <c r="C5" s="805"/>
      <c r="D5" s="804" t="s">
        <v>106</v>
      </c>
      <c r="E5" s="805"/>
      <c r="F5" s="275" t="s">
        <v>234</v>
      </c>
      <c r="G5" s="263"/>
      <c r="H5" s="281" t="s">
        <v>104</v>
      </c>
      <c r="I5" s="263"/>
      <c r="J5" s="275" t="s">
        <v>3</v>
      </c>
      <c r="K5" s="261"/>
    </row>
    <row r="6" spans="1:11" ht="14" x14ac:dyDescent="0.2">
      <c r="A6" s="43"/>
      <c r="B6" s="28"/>
      <c r="C6" s="27"/>
      <c r="D6" s="26"/>
      <c r="E6" s="25"/>
      <c r="F6" s="24"/>
      <c r="G6" s="22"/>
      <c r="H6" s="136"/>
      <c r="I6" s="22"/>
      <c r="J6" s="21" t="s">
        <v>1251</v>
      </c>
      <c r="K6" s="261"/>
    </row>
    <row r="7" spans="1:11" x14ac:dyDescent="0.2">
      <c r="A7" s="1"/>
      <c r="B7" s="265">
        <v>1</v>
      </c>
      <c r="C7" s="266" t="s">
        <v>525</v>
      </c>
      <c r="D7" s="267" t="s">
        <v>1252</v>
      </c>
      <c r="E7" s="268" t="s">
        <v>560</v>
      </c>
      <c r="F7" s="269"/>
      <c r="G7" s="262" t="s">
        <v>1253</v>
      </c>
      <c r="H7" s="297">
        <v>0.10199999999999999</v>
      </c>
      <c r="I7" s="262" t="s">
        <v>1243</v>
      </c>
      <c r="J7" s="270">
        <f t="shared" ref="J7:J18" si="0">ROUND(F7*H7,0)</f>
        <v>0</v>
      </c>
      <c r="K7" s="261" t="s">
        <v>1254</v>
      </c>
    </row>
    <row r="8" spans="1:11" x14ac:dyDescent="0.2">
      <c r="A8" s="1"/>
      <c r="B8" s="69"/>
      <c r="C8" s="138"/>
      <c r="D8" s="267" t="s">
        <v>1255</v>
      </c>
      <c r="E8" s="268" t="s">
        <v>561</v>
      </c>
      <c r="F8" s="269"/>
      <c r="G8" s="262" t="s">
        <v>1235</v>
      </c>
      <c r="H8" s="305">
        <v>8.8999999999999996E-2</v>
      </c>
      <c r="I8" s="263" t="s">
        <v>1243</v>
      </c>
      <c r="J8" s="271">
        <f>ROUND(F8*H8,0)</f>
        <v>0</v>
      </c>
      <c r="K8" s="261" t="s">
        <v>1256</v>
      </c>
    </row>
    <row r="9" spans="1:11" x14ac:dyDescent="0.2">
      <c r="A9" s="1"/>
      <c r="B9" s="265">
        <v>2</v>
      </c>
      <c r="C9" s="266" t="s">
        <v>565</v>
      </c>
      <c r="D9" s="267" t="s">
        <v>1257</v>
      </c>
      <c r="E9" s="268" t="s">
        <v>560</v>
      </c>
      <c r="F9" s="269"/>
      <c r="G9" s="262" t="s">
        <v>1235</v>
      </c>
      <c r="H9" s="297">
        <v>0.20200000000000001</v>
      </c>
      <c r="I9" s="262" t="s">
        <v>1243</v>
      </c>
      <c r="J9" s="270">
        <f t="shared" si="0"/>
        <v>0</v>
      </c>
      <c r="K9" s="261" t="s">
        <v>1258</v>
      </c>
    </row>
    <row r="10" spans="1:11" x14ac:dyDescent="0.2">
      <c r="A10" s="1"/>
      <c r="B10" s="69"/>
      <c r="C10" s="138"/>
      <c r="D10" s="267" t="s">
        <v>1255</v>
      </c>
      <c r="E10" s="268" t="s">
        <v>561</v>
      </c>
      <c r="F10" s="269"/>
      <c r="G10" s="262" t="s">
        <v>1235</v>
      </c>
      <c r="H10" s="305">
        <v>0.17699999999999999</v>
      </c>
      <c r="I10" s="263" t="s">
        <v>1243</v>
      </c>
      <c r="J10" s="271">
        <f t="shared" si="0"/>
        <v>0</v>
      </c>
      <c r="K10" s="261" t="s">
        <v>1259</v>
      </c>
    </row>
    <row r="11" spans="1:11" x14ac:dyDescent="0.2">
      <c r="A11" s="1"/>
      <c r="B11" s="265">
        <v>3</v>
      </c>
      <c r="C11" s="266" t="s">
        <v>603</v>
      </c>
      <c r="D11" s="267" t="s">
        <v>1252</v>
      </c>
      <c r="E11" s="268" t="s">
        <v>616</v>
      </c>
      <c r="F11" s="269"/>
      <c r="G11" s="262" t="s">
        <v>1235</v>
      </c>
      <c r="H11" s="297">
        <v>0.68200000000000005</v>
      </c>
      <c r="I11" s="262" t="s">
        <v>1243</v>
      </c>
      <c r="J11" s="270">
        <f t="shared" si="0"/>
        <v>0</v>
      </c>
      <c r="K11" s="261" t="s">
        <v>1260</v>
      </c>
    </row>
    <row r="12" spans="1:11" x14ac:dyDescent="0.2">
      <c r="A12" s="1"/>
      <c r="B12" s="69"/>
      <c r="C12" s="138"/>
      <c r="D12" s="267" t="s">
        <v>1261</v>
      </c>
      <c r="E12" s="283" t="s">
        <v>617</v>
      </c>
      <c r="F12" s="269"/>
      <c r="G12" s="262" t="s">
        <v>1235</v>
      </c>
      <c r="H12" s="305">
        <v>0.59199999999999997</v>
      </c>
      <c r="I12" s="263" t="s">
        <v>1243</v>
      </c>
      <c r="J12" s="271">
        <f t="shared" si="0"/>
        <v>0</v>
      </c>
      <c r="K12" s="261" t="s">
        <v>1262</v>
      </c>
    </row>
    <row r="13" spans="1:11" x14ac:dyDescent="0.2">
      <c r="A13" s="1"/>
      <c r="B13" s="265">
        <v>4</v>
      </c>
      <c r="C13" s="266" t="s">
        <v>634</v>
      </c>
      <c r="D13" s="267" t="s">
        <v>1252</v>
      </c>
      <c r="E13" s="268" t="s">
        <v>616</v>
      </c>
      <c r="F13" s="269"/>
      <c r="G13" s="262" t="s">
        <v>1248</v>
      </c>
      <c r="H13" s="297">
        <v>0.71199999999999997</v>
      </c>
      <c r="I13" s="262" t="s">
        <v>1243</v>
      </c>
      <c r="J13" s="270">
        <f>ROUND(F13*H13,0)</f>
        <v>0</v>
      </c>
      <c r="K13" s="261" t="s">
        <v>1263</v>
      </c>
    </row>
    <row r="14" spans="1:11" x14ac:dyDescent="0.2">
      <c r="A14" s="1"/>
      <c r="B14" s="69"/>
      <c r="C14" s="138"/>
      <c r="D14" s="267" t="s">
        <v>1255</v>
      </c>
      <c r="E14" s="283" t="s">
        <v>617</v>
      </c>
      <c r="F14" s="269"/>
      <c r="G14" s="262" t="s">
        <v>1235</v>
      </c>
      <c r="H14" s="305">
        <v>0.622</v>
      </c>
      <c r="I14" s="263" t="s">
        <v>1243</v>
      </c>
      <c r="J14" s="271">
        <f t="shared" si="0"/>
        <v>0</v>
      </c>
      <c r="K14" s="261" t="s">
        <v>1264</v>
      </c>
    </row>
    <row r="15" spans="1:11" x14ac:dyDescent="0.2">
      <c r="A15" s="1"/>
      <c r="B15" s="265">
        <v>5</v>
      </c>
      <c r="C15" s="266" t="s">
        <v>669</v>
      </c>
      <c r="D15" s="267" t="s">
        <v>1252</v>
      </c>
      <c r="E15" s="268" t="s">
        <v>616</v>
      </c>
      <c r="F15" s="269"/>
      <c r="G15" s="262" t="s">
        <v>1235</v>
      </c>
      <c r="H15" s="297">
        <v>0.74099999999999999</v>
      </c>
      <c r="I15" s="262" t="s">
        <v>1243</v>
      </c>
      <c r="J15" s="270">
        <f t="shared" si="0"/>
        <v>0</v>
      </c>
      <c r="K15" s="261" t="s">
        <v>1265</v>
      </c>
    </row>
    <row r="16" spans="1:11" x14ac:dyDescent="0.2">
      <c r="A16" s="1"/>
      <c r="B16" s="69"/>
      <c r="C16" s="138"/>
      <c r="D16" s="267" t="s">
        <v>1255</v>
      </c>
      <c r="E16" s="283" t="s">
        <v>617</v>
      </c>
      <c r="F16" s="269"/>
      <c r="G16" s="262" t="s">
        <v>1235</v>
      </c>
      <c r="H16" s="305">
        <v>0.65600000000000003</v>
      </c>
      <c r="I16" s="263" t="s">
        <v>1243</v>
      </c>
      <c r="J16" s="271">
        <f t="shared" si="0"/>
        <v>0</v>
      </c>
      <c r="K16" s="261" t="s">
        <v>1266</v>
      </c>
    </row>
    <row r="17" spans="1:11" x14ac:dyDescent="0.2">
      <c r="A17" s="1"/>
      <c r="B17" s="272">
        <v>6</v>
      </c>
      <c r="C17" s="268" t="s">
        <v>702</v>
      </c>
      <c r="D17" s="267" t="s">
        <v>1257</v>
      </c>
      <c r="E17" s="283" t="s">
        <v>617</v>
      </c>
      <c r="F17" s="269"/>
      <c r="G17" s="262" t="s">
        <v>1235</v>
      </c>
      <c r="H17" s="305">
        <v>0.67800000000000005</v>
      </c>
      <c r="I17" s="263" t="s">
        <v>1243</v>
      </c>
      <c r="J17" s="271">
        <f t="shared" si="0"/>
        <v>0</v>
      </c>
      <c r="K17" s="261" t="s">
        <v>1267</v>
      </c>
    </row>
    <row r="18" spans="1:11" x14ac:dyDescent="0.2">
      <c r="A18" s="1"/>
      <c r="B18" s="272">
        <v>7</v>
      </c>
      <c r="C18" s="268" t="s">
        <v>708</v>
      </c>
      <c r="D18" s="267" t="s">
        <v>1252</v>
      </c>
      <c r="E18" s="283" t="s">
        <v>617</v>
      </c>
      <c r="F18" s="269"/>
      <c r="G18" s="262" t="s">
        <v>1235</v>
      </c>
      <c r="H18" s="305">
        <v>0.7</v>
      </c>
      <c r="I18" s="263" t="s">
        <v>1243</v>
      </c>
      <c r="J18" s="271">
        <f t="shared" si="0"/>
        <v>0</v>
      </c>
      <c r="K18" s="261" t="s">
        <v>1268</v>
      </c>
    </row>
    <row r="19" spans="1:11" x14ac:dyDescent="0.2">
      <c r="A19" s="1"/>
      <c r="B19" s="272">
        <v>8</v>
      </c>
      <c r="C19" s="268" t="s">
        <v>1011</v>
      </c>
      <c r="D19" s="267" t="s">
        <v>1252</v>
      </c>
      <c r="E19" s="283" t="s">
        <v>617</v>
      </c>
      <c r="F19" s="269"/>
      <c r="G19" s="262" t="s">
        <v>1253</v>
      </c>
      <c r="H19" s="305">
        <v>0.7</v>
      </c>
      <c r="I19" s="263" t="s">
        <v>1243</v>
      </c>
      <c r="J19" s="271">
        <f>ROUND(F19*H19,0)</f>
        <v>0</v>
      </c>
      <c r="K19" s="261" t="s">
        <v>1269</v>
      </c>
    </row>
    <row r="20" spans="1:11" x14ac:dyDescent="0.2">
      <c r="A20" s="441"/>
      <c r="B20" s="442">
        <v>9</v>
      </c>
      <c r="C20" s="443" t="s">
        <v>1223</v>
      </c>
      <c r="D20" s="444" t="s">
        <v>825</v>
      </c>
      <c r="E20" s="445" t="s">
        <v>617</v>
      </c>
      <c r="F20" s="446"/>
      <c r="G20" s="447" t="s">
        <v>506</v>
      </c>
      <c r="H20" s="448">
        <v>0.7</v>
      </c>
      <c r="I20" s="449" t="s">
        <v>508</v>
      </c>
      <c r="J20" s="450">
        <f>ROUND(F20*H20,0)</f>
        <v>0</v>
      </c>
      <c r="K20" s="451" t="s">
        <v>1311</v>
      </c>
    </row>
    <row r="21" spans="1:11" ht="13.5" thickBot="1" x14ac:dyDescent="0.25">
      <c r="A21" s="441"/>
      <c r="B21" s="442">
        <v>10</v>
      </c>
      <c r="C21" s="443" t="s">
        <v>1335</v>
      </c>
      <c r="D21" s="444" t="s">
        <v>825</v>
      </c>
      <c r="E21" s="445" t="s">
        <v>617</v>
      </c>
      <c r="F21" s="446"/>
      <c r="G21" s="447" t="s">
        <v>88</v>
      </c>
      <c r="H21" s="448">
        <v>0.7</v>
      </c>
      <c r="I21" s="449" t="s">
        <v>91</v>
      </c>
      <c r="J21" s="450">
        <f>ROUND(F21*H21,0)</f>
        <v>0</v>
      </c>
      <c r="K21" s="451" t="s">
        <v>116</v>
      </c>
    </row>
    <row r="22" spans="1:11" x14ac:dyDescent="0.2">
      <c r="A22" s="441"/>
      <c r="B22" s="452"/>
      <c r="C22" s="453"/>
      <c r="D22" s="452"/>
      <c r="E22" s="452"/>
      <c r="F22" s="454"/>
      <c r="G22" s="455"/>
      <c r="H22" s="1229" t="s">
        <v>676</v>
      </c>
      <c r="I22" s="1230"/>
      <c r="J22" s="456"/>
      <c r="K22" s="451"/>
    </row>
    <row r="23" spans="1:11" ht="13.5" thickBot="1" x14ac:dyDescent="0.25">
      <c r="A23" s="1"/>
      <c r="B23" s="261"/>
      <c r="C23" s="261"/>
      <c r="D23" s="261"/>
      <c r="E23" s="261"/>
      <c r="F23" s="10"/>
      <c r="G23" s="261"/>
      <c r="H23" s="802" t="s">
        <v>89</v>
      </c>
      <c r="I23" s="803"/>
      <c r="J23" s="8">
        <f>SUM(J7:J21)</f>
        <v>0</v>
      </c>
      <c r="K23" s="261" t="s">
        <v>1270</v>
      </c>
    </row>
  </sheetData>
  <customSheetViews>
    <customSheetView guid="{C4E6220D-41C8-40B2-AF0A-6EEC54FEFC3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
    </customSheetView>
    <customSheetView guid="{67812C5A-1D79-4D20-9561-724B7A7406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2"/>
    </customSheetView>
    <customSheetView guid="{C437A408-6157-48A1-8109-95F4DC2109C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3"/>
    </customSheetView>
    <customSheetView guid="{A9FD053A-4046-4DCB-BFF9-69FBE35E214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4"/>
    </customSheetView>
    <customSheetView guid="{8D42FC69-A302-4509-9149-10B34FBDD5F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5"/>
    </customSheetView>
    <customSheetView guid="{ABA71FD7-2F20-4D89-9682-086673B2D42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6"/>
    </customSheetView>
    <customSheetView guid="{28B27DAA-D495-4FE0-A4B0-318BBC5296C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7"/>
    </customSheetView>
    <customSheetView guid="{E39192D6-5293-4E96-A0BA-1064052293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8"/>
    </customSheetView>
    <customSheetView guid="{B0D27BBA-DB06-47F7-8459-5413A1184B9F}"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9"/>
    </customSheetView>
  </customSheetViews>
  <mergeCells count="7">
    <mergeCell ref="H23:I23"/>
    <mergeCell ref="H22:I22"/>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14"/>
  <sheetViews>
    <sheetView view="pageBreakPreview" zoomScaleNormal="100" zoomScaleSheetLayoutView="100" workbookViewId="0">
      <selection sqref="A1:B1"/>
    </sheetView>
  </sheetViews>
  <sheetFormatPr defaultColWidth="8.90625" defaultRowHeight="13" x14ac:dyDescent="0.2"/>
  <cols>
    <col min="1" max="2" width="3.90625" style="207" customWidth="1"/>
    <col min="3" max="3" width="7.453125" style="207" bestFit="1" customWidth="1"/>
    <col min="4" max="4" width="3" style="207" bestFit="1" customWidth="1"/>
    <col min="5" max="5" width="28.08984375" style="207" customWidth="1"/>
    <col min="6" max="6" width="11.90625" style="207" customWidth="1"/>
    <col min="7" max="7" width="2.08984375" style="207" bestFit="1" customWidth="1"/>
    <col min="8" max="8" width="11.90625" style="207" customWidth="1"/>
    <col min="9" max="9" width="2.08984375" style="207" bestFit="1" customWidth="1"/>
    <col min="10" max="10" width="11.90625" style="207" customWidth="1"/>
    <col min="11" max="11" width="4.453125" style="207" bestFit="1" customWidth="1"/>
    <col min="12" max="16384" width="8.90625" style="207"/>
  </cols>
  <sheetData>
    <row r="1" spans="1:11" ht="14" x14ac:dyDescent="0.2">
      <c r="A1" s="815" t="s">
        <v>140</v>
      </c>
      <c r="B1" s="816"/>
      <c r="C1" s="1222" t="s">
        <v>1271</v>
      </c>
      <c r="D1" s="1223"/>
      <c r="E1" s="1223"/>
      <c r="F1" s="1224"/>
      <c r="G1" s="1"/>
      <c r="H1" s="139" t="s">
        <v>0</v>
      </c>
      <c r="I1" s="1231">
        <f>総括表!H4</f>
        <v>0</v>
      </c>
      <c r="J1" s="1231"/>
      <c r="K1" s="1231"/>
    </row>
    <row r="2" spans="1:11" ht="14" x14ac:dyDescent="0.2">
      <c r="A2" s="41"/>
      <c r="B2" s="41"/>
      <c r="C2" s="41"/>
      <c r="D2" s="41"/>
      <c r="E2" s="41"/>
      <c r="F2" s="42"/>
      <c r="G2" s="41"/>
      <c r="H2" s="58"/>
      <c r="I2" s="41"/>
      <c r="J2" s="42"/>
      <c r="K2" s="41"/>
    </row>
    <row r="3" spans="1:11" ht="14" x14ac:dyDescent="0.2">
      <c r="A3" s="6" t="s">
        <v>1234</v>
      </c>
      <c r="B3" s="1" t="s">
        <v>1317</v>
      </c>
      <c r="C3" s="41"/>
      <c r="D3" s="41"/>
      <c r="E3" s="41"/>
      <c r="F3" s="42"/>
      <c r="G3" s="41"/>
      <c r="H3" s="58"/>
      <c r="I3" s="41"/>
      <c r="J3" s="42"/>
      <c r="K3" s="41"/>
    </row>
    <row r="4" spans="1:11" ht="14" x14ac:dyDescent="0.2">
      <c r="A4" s="43"/>
      <c r="B4" s="41"/>
      <c r="C4" s="41"/>
      <c r="D4" s="41"/>
      <c r="E4" s="41"/>
      <c r="F4" s="42"/>
      <c r="G4" s="41"/>
      <c r="H4" s="58"/>
      <c r="I4" s="41"/>
      <c r="J4" s="42"/>
      <c r="K4" s="41"/>
    </row>
    <row r="5" spans="1:11" ht="14" x14ac:dyDescent="0.2">
      <c r="A5" s="43"/>
      <c r="B5" s="804" t="s">
        <v>457</v>
      </c>
      <c r="C5" s="805"/>
      <c r="D5" s="804" t="s">
        <v>106</v>
      </c>
      <c r="E5" s="805"/>
      <c r="F5" s="275" t="s">
        <v>234</v>
      </c>
      <c r="G5" s="263"/>
      <c r="H5" s="281" t="s">
        <v>104</v>
      </c>
      <c r="I5" s="263"/>
      <c r="J5" s="275" t="s">
        <v>3</v>
      </c>
      <c r="K5" s="261"/>
    </row>
    <row r="6" spans="1:11" ht="14" x14ac:dyDescent="0.2">
      <c r="A6" s="43"/>
      <c r="B6" s="28"/>
      <c r="C6" s="27"/>
      <c r="D6" s="26"/>
      <c r="E6" s="25"/>
      <c r="F6" s="24"/>
      <c r="G6" s="22"/>
      <c r="H6" s="136"/>
      <c r="I6" s="22"/>
      <c r="J6" s="21" t="s">
        <v>1272</v>
      </c>
      <c r="K6" s="261"/>
    </row>
    <row r="7" spans="1:11" x14ac:dyDescent="0.2">
      <c r="A7" s="1"/>
      <c r="B7" s="265">
        <v>1</v>
      </c>
      <c r="C7" s="266" t="s">
        <v>1223</v>
      </c>
      <c r="D7" s="267" t="s">
        <v>1252</v>
      </c>
      <c r="E7" s="458" t="s">
        <v>1273</v>
      </c>
      <c r="F7" s="269"/>
      <c r="G7" s="262" t="s">
        <v>88</v>
      </c>
      <c r="H7" s="297">
        <v>0.5</v>
      </c>
      <c r="I7" s="262" t="s">
        <v>1243</v>
      </c>
      <c r="J7" s="270">
        <f t="shared" ref="J7:J9" si="0">ROUND(F7*H7,0)</f>
        <v>0</v>
      </c>
      <c r="K7" s="261" t="s">
        <v>1254</v>
      </c>
    </row>
    <row r="8" spans="1:11" x14ac:dyDescent="0.2">
      <c r="A8" s="1"/>
      <c r="B8" s="77"/>
      <c r="C8" s="76"/>
      <c r="D8" s="267" t="s">
        <v>1236</v>
      </c>
      <c r="E8" s="458" t="s">
        <v>1274</v>
      </c>
      <c r="F8" s="269"/>
      <c r="G8" s="262" t="s">
        <v>1235</v>
      </c>
      <c r="H8" s="448">
        <v>0.6</v>
      </c>
      <c r="I8" s="263" t="s">
        <v>1243</v>
      </c>
      <c r="J8" s="271">
        <f>ROUND(F8*H8,0)</f>
        <v>0</v>
      </c>
      <c r="K8" s="261" t="s">
        <v>99</v>
      </c>
    </row>
    <row r="9" spans="1:11" x14ac:dyDescent="0.2">
      <c r="A9" s="1"/>
      <c r="B9" s="69"/>
      <c r="C9" s="138"/>
      <c r="D9" s="267" t="s">
        <v>1275</v>
      </c>
      <c r="E9" s="268" t="s">
        <v>1276</v>
      </c>
      <c r="F9" s="269"/>
      <c r="G9" s="262" t="s">
        <v>1235</v>
      </c>
      <c r="H9" s="297">
        <v>0.7</v>
      </c>
      <c r="I9" s="262" t="s">
        <v>1243</v>
      </c>
      <c r="J9" s="270">
        <f t="shared" si="0"/>
        <v>0</v>
      </c>
      <c r="K9" s="261" t="s">
        <v>97</v>
      </c>
    </row>
    <row r="10" spans="1:11" x14ac:dyDescent="0.2">
      <c r="A10" s="479"/>
      <c r="B10" s="495">
        <v>2</v>
      </c>
      <c r="C10" s="266" t="s">
        <v>1335</v>
      </c>
      <c r="D10" s="267" t="s">
        <v>825</v>
      </c>
      <c r="E10" s="458" t="s">
        <v>1273</v>
      </c>
      <c r="F10" s="269"/>
      <c r="G10" s="494" t="s">
        <v>88</v>
      </c>
      <c r="H10" s="297">
        <v>0.5</v>
      </c>
      <c r="I10" s="494" t="s">
        <v>91</v>
      </c>
      <c r="J10" s="270">
        <f t="shared" ref="J10" si="1">ROUND(F10*H10,0)</f>
        <v>0</v>
      </c>
      <c r="K10" s="261" t="s">
        <v>95</v>
      </c>
    </row>
    <row r="11" spans="1:11" x14ac:dyDescent="0.2">
      <c r="A11" s="479"/>
      <c r="B11" s="496"/>
      <c r="C11" s="76"/>
      <c r="D11" s="267" t="s">
        <v>826</v>
      </c>
      <c r="E11" s="458" t="s">
        <v>1274</v>
      </c>
      <c r="F11" s="269"/>
      <c r="G11" s="494" t="s">
        <v>88</v>
      </c>
      <c r="H11" s="448">
        <v>0.6</v>
      </c>
      <c r="I11" s="498" t="s">
        <v>91</v>
      </c>
      <c r="J11" s="271">
        <f>ROUND(F11*H11,0)</f>
        <v>0</v>
      </c>
      <c r="K11" s="261" t="s">
        <v>93</v>
      </c>
    </row>
    <row r="12" spans="1:11" ht="13.5" thickBot="1" x14ac:dyDescent="0.25">
      <c r="A12" s="479"/>
      <c r="B12" s="497"/>
      <c r="C12" s="138"/>
      <c r="D12" s="267" t="s">
        <v>1275</v>
      </c>
      <c r="E12" s="268" t="s">
        <v>1276</v>
      </c>
      <c r="F12" s="269"/>
      <c r="G12" s="494" t="s">
        <v>88</v>
      </c>
      <c r="H12" s="297">
        <v>0.7</v>
      </c>
      <c r="I12" s="494" t="s">
        <v>91</v>
      </c>
      <c r="J12" s="270">
        <f t="shared" ref="J12" si="2">ROUND(F12*H12,0)</f>
        <v>0</v>
      </c>
      <c r="K12" s="261" t="s">
        <v>90</v>
      </c>
    </row>
    <row r="13" spans="1:11" x14ac:dyDescent="0.2">
      <c r="A13" s="1"/>
      <c r="B13" s="261"/>
      <c r="C13" s="261"/>
      <c r="D13" s="12"/>
      <c r="E13" s="12"/>
      <c r="F13" s="11"/>
      <c r="G13" s="302"/>
      <c r="H13" s="800" t="s">
        <v>821</v>
      </c>
      <c r="I13" s="801"/>
      <c r="J13" s="9"/>
      <c r="K13" s="261"/>
    </row>
    <row r="14" spans="1:11" ht="13.5" thickBot="1" x14ac:dyDescent="0.25">
      <c r="A14" s="1"/>
      <c r="D14" s="261"/>
      <c r="E14" s="261"/>
      <c r="F14" s="10"/>
      <c r="G14" s="261"/>
      <c r="H14" s="802" t="s">
        <v>89</v>
      </c>
      <c r="I14" s="803"/>
      <c r="J14" s="8">
        <f>SUM(J7:J12)</f>
        <v>0</v>
      </c>
      <c r="K14" s="261" t="s">
        <v>1277</v>
      </c>
    </row>
  </sheetData>
  <mergeCells count="7">
    <mergeCell ref="H14:I14"/>
    <mergeCell ref="A1:B1"/>
    <mergeCell ref="C1:F1"/>
    <mergeCell ref="I1:K1"/>
    <mergeCell ref="B5:C5"/>
    <mergeCell ref="D5:E5"/>
    <mergeCell ref="H13:I13"/>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35"/>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1" customWidth="1"/>
    <col min="2" max="2" width="5.90625" style="135" customWidth="1"/>
    <col min="3" max="3" width="7.453125" style="41" bestFit="1" customWidth="1"/>
    <col min="4" max="4" width="3" style="41" bestFit="1" customWidth="1"/>
    <col min="5" max="5" width="12" style="41" customWidth="1"/>
    <col min="6" max="6" width="11.90625" style="142" customWidth="1"/>
    <col min="7" max="7" width="2.08984375" style="41" bestFit="1" customWidth="1"/>
    <col min="8" max="8" width="11.90625" style="41" customWidth="1"/>
    <col min="9" max="9" width="2.08984375" style="41" bestFit="1" customWidth="1"/>
    <col min="10" max="10" width="11.90625" style="142" customWidth="1"/>
    <col min="11" max="11" width="5" style="41" customWidth="1"/>
    <col min="12" max="16384" width="9" style="41"/>
  </cols>
  <sheetData>
    <row r="1" spans="1:11" ht="18.75" customHeight="1" x14ac:dyDescent="0.2">
      <c r="A1" s="815" t="s">
        <v>140</v>
      </c>
      <c r="B1" s="816"/>
      <c r="C1" s="1222" t="s">
        <v>464</v>
      </c>
      <c r="D1" s="1223"/>
      <c r="E1" s="1223"/>
      <c r="F1" s="1232"/>
      <c r="H1" s="139" t="s">
        <v>0</v>
      </c>
      <c r="I1" s="820">
        <f>総括表!H4</f>
        <v>0</v>
      </c>
      <c r="J1" s="820"/>
      <c r="K1" s="820"/>
    </row>
    <row r="2" spans="1:11" ht="11.25" customHeight="1" x14ac:dyDescent="0.2"/>
    <row r="3" spans="1:11" ht="11.25" customHeight="1" x14ac:dyDescent="0.2"/>
    <row r="4" spans="1:11" s="1" customFormat="1" ht="15" customHeight="1" thickBot="1" x14ac:dyDescent="0.25">
      <c r="A4" s="6"/>
      <c r="B4" s="826" t="s">
        <v>1390</v>
      </c>
      <c r="C4" s="826"/>
      <c r="D4" s="826"/>
      <c r="E4" s="826"/>
      <c r="F4" s="143"/>
      <c r="H4" s="1" t="s">
        <v>152</v>
      </c>
      <c r="J4" s="143"/>
    </row>
    <row r="5" spans="1:11" s="1" customFormat="1" ht="18.75" customHeight="1" thickBot="1" x14ac:dyDescent="0.25">
      <c r="A5" s="6"/>
      <c r="B5" s="826"/>
      <c r="C5" s="826"/>
      <c r="D5" s="826"/>
      <c r="E5" s="826"/>
      <c r="F5" s="284"/>
      <c r="G5" s="303" t="s">
        <v>1278</v>
      </c>
      <c r="H5" s="285">
        <v>0.8</v>
      </c>
      <c r="I5" s="303" t="s">
        <v>1243</v>
      </c>
      <c r="J5" s="287">
        <f>ROUND(F5*H5,0)</f>
        <v>0</v>
      </c>
      <c r="K5" s="261" t="s">
        <v>1279</v>
      </c>
    </row>
    <row r="7" spans="1:11" ht="18.75" customHeight="1" x14ac:dyDescent="0.2">
      <c r="A7" s="815" t="s">
        <v>140</v>
      </c>
      <c r="B7" s="816"/>
      <c r="C7" s="1222" t="s">
        <v>463</v>
      </c>
      <c r="D7" s="1223"/>
      <c r="E7" s="1223"/>
      <c r="F7" s="1232"/>
    </row>
    <row r="8" spans="1:11" ht="11.25" customHeight="1" x14ac:dyDescent="0.2"/>
    <row r="9" spans="1:11" ht="11.25" customHeight="1" x14ac:dyDescent="0.2">
      <c r="K9" s="142"/>
    </row>
    <row r="10" spans="1:11" s="1" customFormat="1" ht="15" customHeight="1" thickBot="1" x14ac:dyDescent="0.25">
      <c r="A10" s="6"/>
      <c r="B10" s="826" t="s">
        <v>1391</v>
      </c>
      <c r="C10" s="826"/>
      <c r="D10" s="826"/>
      <c r="E10" s="826"/>
      <c r="F10" s="143"/>
      <c r="H10" s="1" t="s">
        <v>152</v>
      </c>
      <c r="J10" s="143"/>
    </row>
    <row r="11" spans="1:11" s="1" customFormat="1" ht="18.75" customHeight="1" thickBot="1" x14ac:dyDescent="0.25">
      <c r="A11" s="6"/>
      <c r="B11" s="826"/>
      <c r="C11" s="826"/>
      <c r="D11" s="826"/>
      <c r="E11" s="826"/>
      <c r="F11" s="284"/>
      <c r="G11" s="303" t="s">
        <v>1280</v>
      </c>
      <c r="H11" s="285">
        <v>0.5</v>
      </c>
      <c r="I11" s="303" t="s">
        <v>1243</v>
      </c>
      <c r="J11" s="287">
        <f>ROUND(F11*H11,0)</f>
        <v>0</v>
      </c>
      <c r="K11" s="261" t="s">
        <v>1281</v>
      </c>
    </row>
    <row r="12" spans="1:11" ht="18.75" customHeight="1" x14ac:dyDescent="0.2">
      <c r="A12" s="43"/>
    </row>
    <row r="13" spans="1:11" ht="18.75" customHeight="1" x14ac:dyDescent="0.2">
      <c r="A13" s="815" t="s">
        <v>140</v>
      </c>
      <c r="B13" s="816"/>
      <c r="C13" s="1222" t="s">
        <v>462</v>
      </c>
      <c r="D13" s="1223"/>
      <c r="E13" s="1223"/>
      <c r="F13" s="1232"/>
    </row>
    <row r="14" spans="1:11" ht="11.25" customHeight="1" x14ac:dyDescent="0.2"/>
    <row r="15" spans="1:11" ht="11.25" customHeight="1" x14ac:dyDescent="0.2"/>
    <row r="16" spans="1:11" s="1" customFormat="1" ht="15" customHeight="1" thickBot="1" x14ac:dyDescent="0.25">
      <c r="A16" s="6"/>
      <c r="B16" s="826" t="s">
        <v>1392</v>
      </c>
      <c r="C16" s="826"/>
      <c r="D16" s="826"/>
      <c r="E16" s="826"/>
      <c r="F16" s="143"/>
      <c r="H16" s="1" t="s">
        <v>152</v>
      </c>
      <c r="J16" s="143"/>
    </row>
    <row r="17" spans="1:11" s="1" customFormat="1" ht="18.75" customHeight="1" thickBot="1" x14ac:dyDescent="0.25">
      <c r="A17" s="6"/>
      <c r="B17" s="826"/>
      <c r="C17" s="826"/>
      <c r="D17" s="826"/>
      <c r="E17" s="826"/>
      <c r="F17" s="284"/>
      <c r="G17" s="303" t="s">
        <v>1235</v>
      </c>
      <c r="H17" s="285">
        <v>0.5</v>
      </c>
      <c r="I17" s="303" t="s">
        <v>1282</v>
      </c>
      <c r="J17" s="287">
        <f>ROUND(F17*H17,0)</f>
        <v>0</v>
      </c>
      <c r="K17" s="261" t="s">
        <v>1283</v>
      </c>
    </row>
    <row r="18" spans="1:11" ht="18.75" customHeight="1" x14ac:dyDescent="0.2">
      <c r="A18" s="43"/>
    </row>
    <row r="19" spans="1:11" ht="18.75" customHeight="1" x14ac:dyDescent="0.2">
      <c r="A19" s="815" t="s">
        <v>140</v>
      </c>
      <c r="B19" s="816"/>
      <c r="C19" s="1222" t="s">
        <v>461</v>
      </c>
      <c r="D19" s="1223"/>
      <c r="E19" s="1223"/>
      <c r="F19" s="1232"/>
    </row>
    <row r="20" spans="1:11" ht="11.25" customHeight="1" x14ac:dyDescent="0.2"/>
    <row r="21" spans="1:11" ht="11.25" customHeight="1" x14ac:dyDescent="0.2"/>
    <row r="22" spans="1:11" s="1" customFormat="1" ht="15" customHeight="1" thickBot="1" x14ac:dyDescent="0.25">
      <c r="A22" s="6"/>
      <c r="B22" s="826" t="s">
        <v>1393</v>
      </c>
      <c r="C22" s="826"/>
      <c r="D22" s="826"/>
      <c r="E22" s="826"/>
      <c r="F22" s="143"/>
      <c r="H22" s="1" t="s">
        <v>152</v>
      </c>
      <c r="J22" s="143"/>
    </row>
    <row r="23" spans="1:11" s="1" customFormat="1" ht="18.75" customHeight="1" thickBot="1" x14ac:dyDescent="0.25">
      <c r="A23" s="6"/>
      <c r="B23" s="826"/>
      <c r="C23" s="826"/>
      <c r="D23" s="826"/>
      <c r="E23" s="826"/>
      <c r="F23" s="284"/>
      <c r="G23" s="303" t="s">
        <v>88</v>
      </c>
      <c r="H23" s="285">
        <v>0.5</v>
      </c>
      <c r="I23" s="303" t="s">
        <v>91</v>
      </c>
      <c r="J23" s="287">
        <f>ROUND(F23*H23,0)</f>
        <v>0</v>
      </c>
      <c r="K23" s="261" t="s">
        <v>1284</v>
      </c>
    </row>
    <row r="24" spans="1:11" ht="18.75" customHeight="1" x14ac:dyDescent="0.2">
      <c r="A24" s="43"/>
    </row>
    <row r="25" spans="1:11" ht="18.75" customHeight="1" x14ac:dyDescent="0.2">
      <c r="A25" s="815" t="s">
        <v>140</v>
      </c>
      <c r="B25" s="816"/>
      <c r="C25" s="1222" t="s">
        <v>460</v>
      </c>
      <c r="D25" s="1223"/>
      <c r="E25" s="1223"/>
      <c r="F25" s="1232"/>
    </row>
    <row r="26" spans="1:11" ht="11.25" customHeight="1" x14ac:dyDescent="0.2"/>
    <row r="27" spans="1:11" ht="11.25" customHeight="1" x14ac:dyDescent="0.2"/>
    <row r="28" spans="1:11" s="1" customFormat="1" ht="15" customHeight="1" thickBot="1" x14ac:dyDescent="0.25">
      <c r="A28" s="6"/>
      <c r="B28" s="826" t="s">
        <v>1394</v>
      </c>
      <c r="C28" s="826"/>
      <c r="D28" s="826"/>
      <c r="E28" s="826"/>
      <c r="F28" s="143"/>
      <c r="H28" s="1" t="s">
        <v>152</v>
      </c>
      <c r="J28" s="143"/>
    </row>
    <row r="29" spans="1:11" s="1" customFormat="1" ht="18.75" customHeight="1" thickBot="1" x14ac:dyDescent="0.25">
      <c r="A29" s="6"/>
      <c r="B29" s="826"/>
      <c r="C29" s="826"/>
      <c r="D29" s="826"/>
      <c r="E29" s="826"/>
      <c r="F29" s="284"/>
      <c r="G29" s="303" t="s">
        <v>1235</v>
      </c>
      <c r="H29" s="285">
        <v>0.8</v>
      </c>
      <c r="I29" s="303" t="s">
        <v>1243</v>
      </c>
      <c r="J29" s="287">
        <f>ROUND(F29*H29,0)</f>
        <v>0</v>
      </c>
      <c r="K29" s="261" t="s">
        <v>1285</v>
      </c>
    </row>
    <row r="30" spans="1:11" ht="18.75" customHeight="1" x14ac:dyDescent="0.2">
      <c r="A30" s="43"/>
    </row>
    <row r="31" spans="1:11" ht="18.75" customHeight="1" x14ac:dyDescent="0.2">
      <c r="A31" s="815" t="s">
        <v>140</v>
      </c>
      <c r="B31" s="816"/>
      <c r="C31" s="1222" t="s">
        <v>459</v>
      </c>
      <c r="D31" s="1223"/>
      <c r="E31" s="1223"/>
      <c r="F31" s="1232"/>
    </row>
    <row r="32" spans="1:11" ht="11.25" customHeight="1" x14ac:dyDescent="0.2"/>
    <row r="33" spans="1:11" ht="11.25" customHeight="1" x14ac:dyDescent="0.2"/>
    <row r="34" spans="1:11" s="1" customFormat="1" ht="15" customHeight="1" thickBot="1" x14ac:dyDescent="0.25">
      <c r="A34" s="6"/>
      <c r="B34" s="821" t="s">
        <v>1395</v>
      </c>
      <c r="C34" s="821"/>
      <c r="D34" s="821"/>
      <c r="E34" s="821"/>
      <c r="F34" s="143"/>
      <c r="H34" s="1" t="s">
        <v>152</v>
      </c>
      <c r="J34" s="143"/>
    </row>
    <row r="35" spans="1:11" s="1" customFormat="1" ht="18.75" customHeight="1" thickBot="1" x14ac:dyDescent="0.25">
      <c r="A35" s="6"/>
      <c r="B35" s="821"/>
      <c r="C35" s="821"/>
      <c r="D35" s="821"/>
      <c r="E35" s="821"/>
      <c r="F35" s="284"/>
      <c r="G35" s="303" t="s">
        <v>88</v>
      </c>
      <c r="H35" s="285">
        <v>0.7</v>
      </c>
      <c r="I35" s="303" t="s">
        <v>1282</v>
      </c>
      <c r="J35" s="287">
        <f>ROUND(F35*H35,0)</f>
        <v>0</v>
      </c>
      <c r="K35" s="261" t="s">
        <v>1286</v>
      </c>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19">
    <mergeCell ref="A1:B1"/>
    <mergeCell ref="C1:F1"/>
    <mergeCell ref="I1:K1"/>
    <mergeCell ref="B4:E5"/>
    <mergeCell ref="A7:B7"/>
    <mergeCell ref="C7:F7"/>
    <mergeCell ref="B10:E11"/>
    <mergeCell ref="A13:B13"/>
    <mergeCell ref="C13:F13"/>
    <mergeCell ref="B16:E17"/>
    <mergeCell ref="A19:B19"/>
    <mergeCell ref="C19:F19"/>
    <mergeCell ref="B34:E35"/>
    <mergeCell ref="B22:E23"/>
    <mergeCell ref="A25:B25"/>
    <mergeCell ref="C25:F25"/>
    <mergeCell ref="B28:E29"/>
    <mergeCell ref="A31:B31"/>
    <mergeCell ref="C31:F31"/>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2"/>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3" style="478" bestFit="1" customWidth="1"/>
    <col min="5" max="5" width="12" style="478" customWidth="1"/>
    <col min="6" max="6" width="11.90625" style="478" customWidth="1"/>
    <col min="7" max="7" width="2.08984375" style="478" bestFit="1" customWidth="1"/>
    <col min="8" max="8" width="11.90625" style="478" customWidth="1"/>
    <col min="9" max="9" width="2.08984375" style="478" bestFit="1" customWidth="1"/>
    <col min="10" max="10" width="11.90625" style="478" customWidth="1"/>
    <col min="11" max="11" width="3.08984375" style="478" customWidth="1"/>
    <col min="12" max="13" width="9" style="478"/>
    <col min="14" max="14" width="9" style="478" customWidth="1"/>
    <col min="15" max="16384" width="9" style="478"/>
  </cols>
  <sheetData>
    <row r="1" spans="1:14" ht="18.75" customHeight="1" x14ac:dyDescent="0.2">
      <c r="A1" s="815" t="s">
        <v>140</v>
      </c>
      <c r="B1" s="816"/>
      <c r="C1" s="815" t="s">
        <v>16</v>
      </c>
      <c r="D1" s="817"/>
      <c r="E1" s="816"/>
      <c r="H1" s="604" t="s">
        <v>0</v>
      </c>
      <c r="I1" s="820">
        <f>総括表!H4</f>
        <v>0</v>
      </c>
      <c r="J1" s="820"/>
      <c r="K1" s="820"/>
    </row>
    <row r="2" spans="1:14" ht="9.75" customHeight="1" x14ac:dyDescent="0.2">
      <c r="J2" s="195"/>
    </row>
    <row r="3" spans="1:14" ht="14" x14ac:dyDescent="0.2">
      <c r="A3" s="6" t="s">
        <v>1</v>
      </c>
      <c r="B3" s="37" t="s">
        <v>153</v>
      </c>
    </row>
    <row r="4" spans="1:14" ht="4.5" customHeight="1" x14ac:dyDescent="0.2">
      <c r="A4" s="480"/>
    </row>
    <row r="5" spans="1:14" ht="15" customHeight="1" x14ac:dyDescent="0.2">
      <c r="A5" s="480"/>
      <c r="B5" s="821" t="s">
        <v>1428</v>
      </c>
      <c r="C5" s="821"/>
      <c r="D5" s="821"/>
      <c r="E5" s="821"/>
    </row>
    <row r="6" spans="1:14" s="479" customFormat="1" ht="15" customHeight="1" x14ac:dyDescent="0.2">
      <c r="A6" s="6"/>
      <c r="B6" s="821"/>
      <c r="C6" s="821"/>
      <c r="D6" s="821"/>
      <c r="E6" s="821"/>
      <c r="H6" s="479" t="s">
        <v>152</v>
      </c>
    </row>
    <row r="7" spans="1:14" s="479" customFormat="1" ht="18.75" customHeight="1" x14ac:dyDescent="0.2">
      <c r="A7" s="6"/>
      <c r="B7" s="821"/>
      <c r="C7" s="821"/>
      <c r="D7" s="821"/>
      <c r="E7" s="821"/>
      <c r="F7" s="483"/>
      <c r="G7" s="602" t="s">
        <v>88</v>
      </c>
      <c r="H7" s="285">
        <v>0.3</v>
      </c>
      <c r="I7" s="602" t="s">
        <v>91</v>
      </c>
      <c r="J7" s="270">
        <f>ROUND(F7*H7,0)</f>
        <v>0</v>
      </c>
      <c r="K7" s="261" t="s">
        <v>520</v>
      </c>
      <c r="L7" s="479" t="s">
        <v>88</v>
      </c>
    </row>
    <row r="8" spans="1:14" ht="11.25" customHeight="1" x14ac:dyDescent="0.2">
      <c r="J8" s="200" t="s">
        <v>151</v>
      </c>
    </row>
    <row r="9" spans="1:14" ht="2.25" customHeight="1" x14ac:dyDescent="0.2">
      <c r="J9" s="200"/>
    </row>
    <row r="10" spans="1:14" ht="17.25" customHeight="1" x14ac:dyDescent="0.2">
      <c r="A10" s="6" t="s">
        <v>12</v>
      </c>
      <c r="B10" s="37" t="s">
        <v>573</v>
      </c>
    </row>
    <row r="11" spans="1:14" ht="7.5" customHeight="1" x14ac:dyDescent="0.2">
      <c r="A11" s="480"/>
    </row>
    <row r="12" spans="1:14" ht="13.5" customHeight="1" x14ac:dyDescent="0.2">
      <c r="A12" s="480"/>
      <c r="B12" s="804" t="s">
        <v>107</v>
      </c>
      <c r="C12" s="805"/>
      <c r="D12" s="804" t="s">
        <v>106</v>
      </c>
      <c r="E12" s="805"/>
      <c r="F12" s="593" t="s">
        <v>105</v>
      </c>
      <c r="G12" s="593"/>
      <c r="H12" s="593" t="s">
        <v>104</v>
      </c>
      <c r="I12" s="593"/>
      <c r="J12" s="593" t="s">
        <v>3</v>
      </c>
      <c r="K12" s="261"/>
    </row>
    <row r="13" spans="1:14" ht="13.5" customHeight="1" x14ac:dyDescent="0.2">
      <c r="A13" s="480"/>
      <c r="B13" s="28"/>
      <c r="C13" s="591"/>
      <c r="D13" s="26"/>
      <c r="E13" s="592"/>
      <c r="F13" s="595"/>
      <c r="G13" s="595"/>
      <c r="H13" s="595"/>
      <c r="I13" s="595"/>
      <c r="J13" s="196" t="s">
        <v>103</v>
      </c>
      <c r="K13" s="261"/>
    </row>
    <row r="14" spans="1:14" s="479" customFormat="1" ht="13.5" customHeight="1" x14ac:dyDescent="0.2">
      <c r="B14" s="585">
        <v>1</v>
      </c>
      <c r="C14" s="266" t="s">
        <v>113</v>
      </c>
      <c r="D14" s="818"/>
      <c r="E14" s="819"/>
      <c r="F14" s="484"/>
      <c r="G14" s="589" t="s">
        <v>88</v>
      </c>
      <c r="H14" s="297">
        <v>0.02</v>
      </c>
      <c r="I14" s="589" t="s">
        <v>91</v>
      </c>
      <c r="J14" s="270">
        <f>ROUND(F14*H14,0)</f>
        <v>0</v>
      </c>
      <c r="K14" s="261" t="s">
        <v>101</v>
      </c>
      <c r="L14" s="478"/>
      <c r="M14" s="478"/>
      <c r="N14" s="478"/>
    </row>
    <row r="15" spans="1:14" s="479" customFormat="1" ht="13.5" customHeight="1" x14ac:dyDescent="0.2">
      <c r="B15" s="585">
        <v>2</v>
      </c>
      <c r="C15" s="266" t="s">
        <v>112</v>
      </c>
      <c r="D15" s="818"/>
      <c r="E15" s="819"/>
      <c r="F15" s="484"/>
      <c r="G15" s="589" t="s">
        <v>88</v>
      </c>
      <c r="H15" s="297">
        <v>6.2E-2</v>
      </c>
      <c r="I15" s="589" t="s">
        <v>91</v>
      </c>
      <c r="J15" s="270">
        <f t="shared" ref="J15:J33" si="0">ROUND(F15*H15,0)</f>
        <v>0</v>
      </c>
      <c r="K15" s="261" t="s">
        <v>99</v>
      </c>
      <c r="L15" s="478"/>
      <c r="N15" s="478"/>
    </row>
    <row r="16" spans="1:14" s="479" customFormat="1" ht="13.5" customHeight="1" x14ac:dyDescent="0.2">
      <c r="B16" s="585">
        <v>3</v>
      </c>
      <c r="C16" s="266" t="s">
        <v>102</v>
      </c>
      <c r="D16" s="818"/>
      <c r="E16" s="819"/>
      <c r="F16" s="484"/>
      <c r="G16" s="589" t="s">
        <v>88</v>
      </c>
      <c r="H16" s="297">
        <v>9.7000000000000003E-2</v>
      </c>
      <c r="I16" s="589" t="s">
        <v>91</v>
      </c>
      <c r="J16" s="270">
        <f t="shared" si="0"/>
        <v>0</v>
      </c>
      <c r="K16" s="261" t="s">
        <v>97</v>
      </c>
      <c r="L16" s="478"/>
      <c r="N16" s="478"/>
    </row>
    <row r="17" spans="2:14" s="479" customFormat="1" ht="13.5" customHeight="1" x14ac:dyDescent="0.2">
      <c r="B17" s="585">
        <v>4</v>
      </c>
      <c r="C17" s="266" t="s">
        <v>100</v>
      </c>
      <c r="D17" s="818"/>
      <c r="E17" s="819"/>
      <c r="F17" s="484"/>
      <c r="G17" s="589" t="s">
        <v>88</v>
      </c>
      <c r="H17" s="297">
        <v>0.126</v>
      </c>
      <c r="I17" s="589" t="s">
        <v>91</v>
      </c>
      <c r="J17" s="270">
        <f t="shared" si="0"/>
        <v>0</v>
      </c>
      <c r="K17" s="261" t="s">
        <v>95</v>
      </c>
      <c r="L17" s="478"/>
      <c r="N17" s="478"/>
    </row>
    <row r="18" spans="2:14" s="479" customFormat="1" ht="13.5" customHeight="1" x14ac:dyDescent="0.2">
      <c r="B18" s="585">
        <v>5</v>
      </c>
      <c r="C18" s="266" t="s">
        <v>98</v>
      </c>
      <c r="D18" s="818"/>
      <c r="E18" s="819"/>
      <c r="F18" s="484"/>
      <c r="G18" s="589" t="s">
        <v>88</v>
      </c>
      <c r="H18" s="297">
        <v>0.189</v>
      </c>
      <c r="I18" s="589" t="s">
        <v>91</v>
      </c>
      <c r="J18" s="270">
        <f t="shared" si="0"/>
        <v>0</v>
      </c>
      <c r="K18" s="261" t="s">
        <v>184</v>
      </c>
      <c r="L18" s="478"/>
      <c r="N18" s="478"/>
    </row>
    <row r="19" spans="2:14" s="479" customFormat="1" ht="13.5" customHeight="1" x14ac:dyDescent="0.2">
      <c r="B19" s="585">
        <v>6</v>
      </c>
      <c r="C19" s="266" t="s">
        <v>96</v>
      </c>
      <c r="D19" s="818"/>
      <c r="E19" s="819"/>
      <c r="F19" s="484"/>
      <c r="G19" s="589" t="s">
        <v>88</v>
      </c>
      <c r="H19" s="297">
        <v>0.23599999999999999</v>
      </c>
      <c r="I19" s="589" t="s">
        <v>91</v>
      </c>
      <c r="J19" s="270">
        <f t="shared" si="0"/>
        <v>0</v>
      </c>
      <c r="K19" s="261" t="s">
        <v>158</v>
      </c>
      <c r="L19" s="478"/>
      <c r="N19" s="478"/>
    </row>
    <row r="20" spans="2:14" s="479" customFormat="1" ht="13.5" customHeight="1" x14ac:dyDescent="0.2">
      <c r="B20" s="585">
        <v>7</v>
      </c>
      <c r="C20" s="266" t="s">
        <v>94</v>
      </c>
      <c r="D20" s="818"/>
      <c r="E20" s="819"/>
      <c r="F20" s="485"/>
      <c r="G20" s="593" t="s">
        <v>88</v>
      </c>
      <c r="H20" s="297">
        <v>0.26500000000000001</v>
      </c>
      <c r="I20" s="589" t="s">
        <v>91</v>
      </c>
      <c r="J20" s="270">
        <f t="shared" si="0"/>
        <v>0</v>
      </c>
      <c r="K20" s="261" t="s">
        <v>157</v>
      </c>
      <c r="L20" s="478"/>
      <c r="N20" s="478"/>
    </row>
    <row r="21" spans="2:14" s="479" customFormat="1" ht="13.5" customHeight="1" x14ac:dyDescent="0.2">
      <c r="B21" s="585">
        <v>8</v>
      </c>
      <c r="C21" s="268" t="s">
        <v>92</v>
      </c>
      <c r="D21" s="818"/>
      <c r="E21" s="823"/>
      <c r="F21" s="484"/>
      <c r="G21" s="589" t="s">
        <v>88</v>
      </c>
      <c r="H21" s="297">
        <v>0.27</v>
      </c>
      <c r="I21" s="593" t="s">
        <v>91</v>
      </c>
      <c r="J21" s="270">
        <f t="shared" si="0"/>
        <v>0</v>
      </c>
      <c r="K21" s="261" t="s">
        <v>156</v>
      </c>
      <c r="L21" s="478"/>
      <c r="N21" s="478"/>
    </row>
    <row r="22" spans="2:14" s="479" customFormat="1" ht="13.5" customHeight="1" x14ac:dyDescent="0.2">
      <c r="B22" s="585">
        <v>9</v>
      </c>
      <c r="C22" s="268" t="s">
        <v>465</v>
      </c>
      <c r="D22" s="818"/>
      <c r="E22" s="823"/>
      <c r="F22" s="484"/>
      <c r="G22" s="589" t="s">
        <v>88</v>
      </c>
      <c r="H22" s="297">
        <v>0.28899999999999998</v>
      </c>
      <c r="I22" s="593" t="s">
        <v>91</v>
      </c>
      <c r="J22" s="270">
        <f t="shared" si="0"/>
        <v>0</v>
      </c>
      <c r="K22" s="261" t="s">
        <v>155</v>
      </c>
      <c r="L22" s="478"/>
      <c r="N22" s="478"/>
    </row>
    <row r="23" spans="2:14" s="479" customFormat="1" ht="13.5" customHeight="1" x14ac:dyDescent="0.2">
      <c r="B23" s="585">
        <v>10</v>
      </c>
      <c r="C23" s="268" t="s">
        <v>485</v>
      </c>
      <c r="D23" s="818"/>
      <c r="E23" s="823"/>
      <c r="F23" s="484"/>
      <c r="G23" s="589" t="s">
        <v>88</v>
      </c>
      <c r="H23" s="297">
        <v>0.31900000000000001</v>
      </c>
      <c r="I23" s="593" t="s">
        <v>91</v>
      </c>
      <c r="J23" s="270">
        <f t="shared" si="0"/>
        <v>0</v>
      </c>
      <c r="K23" s="261" t="s">
        <v>183</v>
      </c>
      <c r="L23" s="478"/>
      <c r="N23" s="478"/>
    </row>
    <row r="24" spans="2:14" s="479" customFormat="1" ht="13.5" customHeight="1" x14ac:dyDescent="0.2">
      <c r="B24" s="585">
        <v>11</v>
      </c>
      <c r="C24" s="268" t="s">
        <v>525</v>
      </c>
      <c r="D24" s="818"/>
      <c r="E24" s="823"/>
      <c r="F24" s="484"/>
      <c r="G24" s="589" t="s">
        <v>88</v>
      </c>
      <c r="H24" s="297">
        <v>0.34899999999999998</v>
      </c>
      <c r="I24" s="593" t="s">
        <v>91</v>
      </c>
      <c r="J24" s="270">
        <f t="shared" si="0"/>
        <v>0</v>
      </c>
      <c r="K24" s="261" t="s">
        <v>162</v>
      </c>
      <c r="L24" s="478"/>
      <c r="N24" s="478"/>
    </row>
    <row r="25" spans="2:14" s="479" customFormat="1" ht="13.5" customHeight="1" x14ac:dyDescent="0.2">
      <c r="B25" s="585">
        <v>12</v>
      </c>
      <c r="C25" s="266" t="s">
        <v>565</v>
      </c>
      <c r="D25" s="818"/>
      <c r="E25" s="823"/>
      <c r="F25" s="484"/>
      <c r="G25" s="589" t="s">
        <v>88</v>
      </c>
      <c r="H25" s="297">
        <v>0.375</v>
      </c>
      <c r="I25" s="593" t="s">
        <v>91</v>
      </c>
      <c r="J25" s="270">
        <f t="shared" si="0"/>
        <v>0</v>
      </c>
      <c r="K25" s="261" t="s">
        <v>182</v>
      </c>
      <c r="L25" s="478"/>
    </row>
    <row r="26" spans="2:14" s="479" customFormat="1" ht="13.5" customHeight="1" x14ac:dyDescent="0.2">
      <c r="B26" s="585">
        <v>13</v>
      </c>
      <c r="C26" s="268" t="s">
        <v>618</v>
      </c>
      <c r="D26" s="819"/>
      <c r="E26" s="822"/>
      <c r="F26" s="484"/>
      <c r="G26" s="589" t="s">
        <v>88</v>
      </c>
      <c r="H26" s="297">
        <v>0.40100000000000002</v>
      </c>
      <c r="I26" s="589" t="s">
        <v>91</v>
      </c>
      <c r="J26" s="270">
        <f t="shared" si="0"/>
        <v>0</v>
      </c>
      <c r="K26" s="261" t="s">
        <v>181</v>
      </c>
      <c r="L26" s="478"/>
    </row>
    <row r="27" spans="2:14" s="479" customFormat="1" ht="13.5" customHeight="1" x14ac:dyDescent="0.2">
      <c r="B27" s="585">
        <v>14</v>
      </c>
      <c r="C27" s="268" t="s">
        <v>635</v>
      </c>
      <c r="D27" s="819"/>
      <c r="E27" s="822"/>
      <c r="F27" s="484"/>
      <c r="G27" s="589" t="s">
        <v>88</v>
      </c>
      <c r="H27" s="297">
        <v>0.42499999999999999</v>
      </c>
      <c r="I27" s="589" t="s">
        <v>827</v>
      </c>
      <c r="J27" s="270">
        <f t="shared" si="0"/>
        <v>0</v>
      </c>
      <c r="K27" s="261" t="s">
        <v>180</v>
      </c>
      <c r="L27" s="478"/>
    </row>
    <row r="28" spans="2:14" s="479" customFormat="1" ht="13.5" customHeight="1" x14ac:dyDescent="0.2">
      <c r="B28" s="585">
        <v>15</v>
      </c>
      <c r="C28" s="268" t="s">
        <v>680</v>
      </c>
      <c r="D28" s="819"/>
      <c r="E28" s="822"/>
      <c r="F28" s="484"/>
      <c r="G28" s="589" t="s">
        <v>88</v>
      </c>
      <c r="H28" s="297">
        <v>0.45</v>
      </c>
      <c r="I28" s="589" t="s">
        <v>827</v>
      </c>
      <c r="J28" s="270">
        <f t="shared" si="0"/>
        <v>0</v>
      </c>
      <c r="K28" s="261" t="s">
        <v>179</v>
      </c>
      <c r="L28" s="478"/>
    </row>
    <row r="29" spans="2:14" s="479" customFormat="1" ht="13.5" customHeight="1" x14ac:dyDescent="0.2">
      <c r="B29" s="585">
        <v>16</v>
      </c>
      <c r="C29" s="268" t="s">
        <v>706</v>
      </c>
      <c r="D29" s="819"/>
      <c r="E29" s="822"/>
      <c r="F29" s="484"/>
      <c r="G29" s="589" t="s">
        <v>88</v>
      </c>
      <c r="H29" s="297">
        <v>0.47499999999999998</v>
      </c>
      <c r="I29" s="589" t="s">
        <v>827</v>
      </c>
      <c r="J29" s="270">
        <f t="shared" si="0"/>
        <v>0</v>
      </c>
      <c r="K29" s="261" t="s">
        <v>178</v>
      </c>
      <c r="L29" s="478"/>
    </row>
    <row r="30" spans="2:14" s="479" customFormat="1" ht="13.5" customHeight="1" x14ac:dyDescent="0.2">
      <c r="B30" s="585">
        <v>17</v>
      </c>
      <c r="C30" s="268" t="s">
        <v>804</v>
      </c>
      <c r="D30" s="819"/>
      <c r="E30" s="822"/>
      <c r="F30" s="484"/>
      <c r="G30" s="589" t="s">
        <v>88</v>
      </c>
      <c r="H30" s="297">
        <v>0.5</v>
      </c>
      <c r="I30" s="589" t="s">
        <v>827</v>
      </c>
      <c r="J30" s="270">
        <f t="shared" si="0"/>
        <v>0</v>
      </c>
      <c r="K30" s="261" t="s">
        <v>177</v>
      </c>
      <c r="L30" s="478"/>
    </row>
    <row r="31" spans="2:14" s="479" customFormat="1" ht="13.5" customHeight="1" x14ac:dyDescent="0.2">
      <c r="B31" s="585">
        <v>18</v>
      </c>
      <c r="C31" s="268" t="s">
        <v>1012</v>
      </c>
      <c r="D31" s="819"/>
      <c r="E31" s="822"/>
      <c r="F31" s="484"/>
      <c r="G31" s="589" t="s">
        <v>88</v>
      </c>
      <c r="H31" s="305">
        <v>0.5</v>
      </c>
      <c r="I31" s="593" t="s">
        <v>827</v>
      </c>
      <c r="J31" s="271">
        <f t="shared" si="0"/>
        <v>0</v>
      </c>
      <c r="K31" s="261" t="s">
        <v>176</v>
      </c>
    </row>
    <row r="32" spans="2:14" s="479" customFormat="1" ht="13.5" customHeight="1" x14ac:dyDescent="0.2">
      <c r="B32" s="486">
        <v>19</v>
      </c>
      <c r="C32" s="268" t="s">
        <v>1180</v>
      </c>
      <c r="D32" s="818"/>
      <c r="E32" s="819"/>
      <c r="F32" s="484"/>
      <c r="G32" s="589" t="s">
        <v>88</v>
      </c>
      <c r="H32" s="305">
        <v>0.5</v>
      </c>
      <c r="I32" s="593" t="s">
        <v>827</v>
      </c>
      <c r="J32" s="271">
        <f t="shared" si="0"/>
        <v>0</v>
      </c>
      <c r="K32" s="261" t="s">
        <v>517</v>
      </c>
    </row>
    <row r="33" spans="1:15" s="479" customFormat="1" ht="13.5" customHeight="1" thickBot="1" x14ac:dyDescent="0.25">
      <c r="B33" s="486">
        <v>20</v>
      </c>
      <c r="C33" s="268" t="s">
        <v>1348</v>
      </c>
      <c r="D33" s="819"/>
      <c r="E33" s="822"/>
      <c r="F33" s="484"/>
      <c r="G33" s="589" t="s">
        <v>88</v>
      </c>
      <c r="H33" s="305">
        <v>0.5</v>
      </c>
      <c r="I33" s="593" t="s">
        <v>827</v>
      </c>
      <c r="J33" s="271">
        <f t="shared" si="0"/>
        <v>0</v>
      </c>
      <c r="K33" s="261" t="s">
        <v>707</v>
      </c>
    </row>
    <row r="34" spans="1:15" s="479" customFormat="1" ht="13.5" customHeight="1" x14ac:dyDescent="0.2">
      <c r="B34" s="201"/>
      <c r="C34" s="39"/>
      <c r="D34" s="39"/>
      <c r="E34" s="39"/>
      <c r="F34" s="39"/>
      <c r="G34" s="296"/>
      <c r="H34" s="800" t="s">
        <v>1199</v>
      </c>
      <c r="I34" s="801"/>
      <c r="J34" s="202"/>
      <c r="K34" s="261"/>
    </row>
    <row r="35" spans="1:15" s="479" customFormat="1" ht="13.5" customHeight="1" thickBot="1" x14ac:dyDescent="0.25">
      <c r="B35" s="201"/>
      <c r="C35" s="39"/>
      <c r="D35" s="39"/>
      <c r="E35" s="39"/>
      <c r="F35" s="39"/>
      <c r="G35" s="296"/>
      <c r="H35" s="802" t="s">
        <v>89</v>
      </c>
      <c r="I35" s="803"/>
      <c r="J35" s="209">
        <f>SUM(J14:J33)</f>
        <v>0</v>
      </c>
      <c r="K35" s="261" t="s">
        <v>540</v>
      </c>
      <c r="L35" s="479" t="s">
        <v>88</v>
      </c>
    </row>
    <row r="36" spans="1:15" s="479" customFormat="1" ht="3" customHeight="1" x14ac:dyDescent="0.2">
      <c r="B36" s="201"/>
      <c r="C36" s="39"/>
      <c r="D36" s="39"/>
      <c r="E36" s="39"/>
      <c r="F36" s="39"/>
      <c r="G36" s="598"/>
      <c r="H36" s="598"/>
      <c r="I36" s="598"/>
      <c r="J36" s="39"/>
      <c r="K36" s="261"/>
    </row>
    <row r="37" spans="1:15" s="479" customFormat="1" ht="15" customHeight="1" x14ac:dyDescent="0.2">
      <c r="A37" s="6" t="s">
        <v>17</v>
      </c>
      <c r="B37" s="37" t="s">
        <v>150</v>
      </c>
      <c r="C37" s="478"/>
      <c r="D37" s="478"/>
      <c r="E37" s="478"/>
      <c r="F37" s="478"/>
      <c r="G37" s="598"/>
      <c r="H37" s="598"/>
      <c r="I37" s="598"/>
      <c r="J37" s="39"/>
      <c r="K37" s="261"/>
    </row>
    <row r="38" spans="1:15" ht="3.75" customHeight="1" x14ac:dyDescent="0.2">
      <c r="A38" s="480"/>
    </row>
    <row r="39" spans="1:15" s="479" customFormat="1" ht="13" x14ac:dyDescent="0.2">
      <c r="B39" s="804" t="s">
        <v>143</v>
      </c>
      <c r="C39" s="805"/>
      <c r="D39" s="804" t="s">
        <v>106</v>
      </c>
      <c r="E39" s="805"/>
      <c r="F39" s="593" t="s">
        <v>142</v>
      </c>
      <c r="G39" s="593"/>
      <c r="H39" s="593" t="s">
        <v>104</v>
      </c>
      <c r="I39" s="593"/>
      <c r="J39" s="593" t="s">
        <v>3</v>
      </c>
      <c r="K39" s="261"/>
    </row>
    <row r="40" spans="1:15" s="479" customFormat="1" ht="13" x14ac:dyDescent="0.2">
      <c r="B40" s="28"/>
      <c r="C40" s="591"/>
      <c r="D40" s="26"/>
      <c r="E40" s="592"/>
      <c r="F40" s="595"/>
      <c r="G40" s="595"/>
      <c r="H40" s="595"/>
      <c r="I40" s="595"/>
      <c r="J40" s="196" t="s">
        <v>103</v>
      </c>
      <c r="K40" s="261"/>
    </row>
    <row r="41" spans="1:15" s="479" customFormat="1" ht="13.5" customHeight="1" x14ac:dyDescent="0.2">
      <c r="B41" s="585">
        <v>1</v>
      </c>
      <c r="C41" s="266" t="s">
        <v>113</v>
      </c>
      <c r="D41" s="794"/>
      <c r="E41" s="819"/>
      <c r="F41" s="484"/>
      <c r="G41" s="589" t="s">
        <v>88</v>
      </c>
      <c r="H41" s="648">
        <v>1.9E-2</v>
      </c>
      <c r="I41" s="589" t="s">
        <v>91</v>
      </c>
      <c r="J41" s="270">
        <f>ROUND(F41*H41,0)</f>
        <v>0</v>
      </c>
      <c r="K41" s="261" t="s">
        <v>869</v>
      </c>
      <c r="O41" s="172"/>
    </row>
    <row r="42" spans="1:15" s="479" customFormat="1" ht="13.5" customHeight="1" x14ac:dyDescent="0.2">
      <c r="B42" s="585">
        <v>2</v>
      </c>
      <c r="C42" s="266" t="s">
        <v>112</v>
      </c>
      <c r="D42" s="794"/>
      <c r="E42" s="819"/>
      <c r="F42" s="484"/>
      <c r="G42" s="589" t="s">
        <v>88</v>
      </c>
      <c r="H42" s="648">
        <v>3.6999999999999998E-2</v>
      </c>
      <c r="I42" s="589" t="s">
        <v>91</v>
      </c>
      <c r="J42" s="270">
        <f>ROUND(F42*H42,0)</f>
        <v>0</v>
      </c>
      <c r="K42" s="261" t="s">
        <v>855</v>
      </c>
      <c r="O42" s="172"/>
    </row>
    <row r="43" spans="1:15" s="479" customFormat="1" ht="13.5" customHeight="1" thickBot="1" x14ac:dyDescent="0.25">
      <c r="B43" s="584">
        <v>3</v>
      </c>
      <c r="C43" s="268" t="s">
        <v>102</v>
      </c>
      <c r="D43" s="794"/>
      <c r="E43" s="819"/>
      <c r="F43" s="484"/>
      <c r="G43" s="589" t="s">
        <v>88</v>
      </c>
      <c r="H43" s="648">
        <v>5.3999999999999999E-2</v>
      </c>
      <c r="I43" s="589" t="s">
        <v>91</v>
      </c>
      <c r="J43" s="270">
        <f>ROUND(F43*H43,0)</f>
        <v>0</v>
      </c>
      <c r="K43" s="261" t="s">
        <v>856</v>
      </c>
      <c r="O43" s="261"/>
    </row>
    <row r="44" spans="1:15" s="479" customFormat="1" ht="13.5" customHeight="1" x14ac:dyDescent="0.2">
      <c r="B44" s="181"/>
      <c r="C44" s="12"/>
      <c r="D44" s="13"/>
      <c r="E44" s="13"/>
      <c r="F44" s="39"/>
      <c r="G44" s="13"/>
      <c r="H44" s="800" t="s">
        <v>700</v>
      </c>
      <c r="I44" s="801"/>
      <c r="J44" s="202"/>
      <c r="K44" s="261"/>
      <c r="O44" s="261"/>
    </row>
    <row r="45" spans="1:15" s="479" customFormat="1" ht="13.5" customHeight="1" thickBot="1" x14ac:dyDescent="0.25">
      <c r="B45" s="181"/>
      <c r="C45" s="12"/>
      <c r="D45" s="13"/>
      <c r="E45" s="13"/>
      <c r="F45" s="39"/>
      <c r="G45" s="13"/>
      <c r="H45" s="802" t="s">
        <v>89</v>
      </c>
      <c r="I45" s="803"/>
      <c r="J45" s="209">
        <f>SUM(J41:J43)</f>
        <v>0</v>
      </c>
      <c r="K45" s="261" t="s">
        <v>149</v>
      </c>
      <c r="L45" s="479" t="s">
        <v>88</v>
      </c>
    </row>
    <row r="46" spans="1:15" ht="18.75" customHeight="1" x14ac:dyDescent="0.2">
      <c r="A46" s="6" t="s">
        <v>18</v>
      </c>
      <c r="B46" s="37" t="s">
        <v>148</v>
      </c>
    </row>
    <row r="47" spans="1:15" ht="8.25" customHeight="1" x14ac:dyDescent="0.2">
      <c r="A47" s="480"/>
    </row>
    <row r="48" spans="1:15" ht="18.75" customHeight="1" x14ac:dyDescent="0.2">
      <c r="A48" s="480"/>
      <c r="B48" s="804" t="s">
        <v>143</v>
      </c>
      <c r="C48" s="805"/>
      <c r="D48" s="804" t="s">
        <v>106</v>
      </c>
      <c r="E48" s="805"/>
      <c r="F48" s="593" t="s">
        <v>142</v>
      </c>
      <c r="G48" s="593"/>
      <c r="H48" s="593" t="s">
        <v>104</v>
      </c>
      <c r="I48" s="593"/>
      <c r="J48" s="593" t="s">
        <v>3</v>
      </c>
      <c r="K48" s="261"/>
    </row>
    <row r="49" spans="1:13" ht="15" customHeight="1" x14ac:dyDescent="0.2">
      <c r="A49" s="480"/>
      <c r="B49" s="28"/>
      <c r="C49" s="591"/>
      <c r="D49" s="26"/>
      <c r="E49" s="592"/>
      <c r="F49" s="595"/>
      <c r="G49" s="595"/>
      <c r="H49" s="595"/>
      <c r="I49" s="595"/>
      <c r="J49" s="196" t="s">
        <v>103</v>
      </c>
      <c r="K49" s="261"/>
    </row>
    <row r="50" spans="1:13" s="479" customFormat="1" ht="15" customHeight="1" x14ac:dyDescent="0.2">
      <c r="B50" s="585">
        <v>1</v>
      </c>
      <c r="C50" s="266" t="s">
        <v>113</v>
      </c>
      <c r="D50" s="794"/>
      <c r="E50" s="819"/>
      <c r="F50" s="269"/>
      <c r="G50" s="589" t="s">
        <v>88</v>
      </c>
      <c r="H50" s="648">
        <v>0.02</v>
      </c>
      <c r="I50" s="589" t="s">
        <v>91</v>
      </c>
      <c r="J50" s="270">
        <f>ROUND(F50*H50,0)</f>
        <v>0</v>
      </c>
      <c r="K50" s="261" t="s">
        <v>869</v>
      </c>
      <c r="M50" s="261"/>
    </row>
    <row r="51" spans="1:13" s="479" customFormat="1" ht="15" customHeight="1" x14ac:dyDescent="0.2">
      <c r="B51" s="806" t="s">
        <v>127</v>
      </c>
      <c r="C51" s="807"/>
      <c r="D51" s="794"/>
      <c r="E51" s="819"/>
      <c r="F51" s="35"/>
      <c r="G51" s="34"/>
      <c r="H51" s="173"/>
      <c r="I51" s="34"/>
      <c r="J51" s="271">
        <f>SUM(J50:J50)</f>
        <v>0</v>
      </c>
      <c r="K51" s="261" t="s">
        <v>1178</v>
      </c>
      <c r="M51" s="172"/>
    </row>
    <row r="52" spans="1:13" s="479" customFormat="1" ht="13" x14ac:dyDescent="0.2">
      <c r="B52" s="824"/>
      <c r="C52" s="825"/>
      <c r="D52" s="824"/>
      <c r="E52" s="825"/>
      <c r="F52" s="274" t="s">
        <v>147</v>
      </c>
      <c r="G52" s="593"/>
      <c r="H52" s="487" t="s">
        <v>1429</v>
      </c>
      <c r="I52" s="593"/>
      <c r="J52" s="274"/>
      <c r="K52" s="261"/>
      <c r="M52" s="172"/>
    </row>
    <row r="53" spans="1:13" s="479" customFormat="1" ht="15" customHeight="1" x14ac:dyDescent="0.2">
      <c r="B53" s="810"/>
      <c r="C53" s="811"/>
      <c r="D53" s="810"/>
      <c r="E53" s="811"/>
      <c r="F53" s="32">
        <f>J51</f>
        <v>0</v>
      </c>
      <c r="G53" s="594" t="s">
        <v>88</v>
      </c>
      <c r="H53" s="174" t="e">
        <f>●財政力附表!S28</f>
        <v>#DIV/0!</v>
      </c>
      <c r="I53" s="594" t="s">
        <v>91</v>
      </c>
      <c r="J53" s="32" t="e">
        <f>ROUND(F53*H53,0)</f>
        <v>#DIV/0!</v>
      </c>
      <c r="K53" s="261" t="s">
        <v>829</v>
      </c>
    </row>
    <row r="54" spans="1:13" s="479" customFormat="1" ht="13" x14ac:dyDescent="0.2">
      <c r="B54" s="812"/>
      <c r="C54" s="813"/>
      <c r="D54" s="812"/>
      <c r="E54" s="813"/>
      <c r="F54" s="31"/>
      <c r="G54" s="23"/>
      <c r="H54" s="175" t="s">
        <v>128</v>
      </c>
      <c r="I54" s="176"/>
      <c r="J54" s="177"/>
      <c r="K54" s="261"/>
    </row>
    <row r="55" spans="1:13" s="479" customFormat="1" ht="15" customHeight="1" x14ac:dyDescent="0.2">
      <c r="B55" s="585">
        <v>2</v>
      </c>
      <c r="C55" s="266" t="s">
        <v>112</v>
      </c>
      <c r="D55" s="794"/>
      <c r="E55" s="819"/>
      <c r="F55" s="269"/>
      <c r="G55" s="589" t="s">
        <v>88</v>
      </c>
      <c r="H55" s="648">
        <v>3.7999999999999999E-2</v>
      </c>
      <c r="I55" s="589" t="s">
        <v>91</v>
      </c>
      <c r="J55" s="270">
        <f>ROUND(F55*H55,0)</f>
        <v>0</v>
      </c>
      <c r="K55" s="261" t="s">
        <v>855</v>
      </c>
    </row>
    <row r="56" spans="1:13" s="479" customFormat="1" ht="15" customHeight="1" x14ac:dyDescent="0.2">
      <c r="B56" s="585">
        <v>3</v>
      </c>
      <c r="C56" s="266" t="s">
        <v>102</v>
      </c>
      <c r="D56" s="794"/>
      <c r="E56" s="819"/>
      <c r="F56" s="269"/>
      <c r="G56" s="589" t="s">
        <v>88</v>
      </c>
      <c r="H56" s="648">
        <v>5.3999999999999999E-2</v>
      </c>
      <c r="I56" s="589" t="s">
        <v>91</v>
      </c>
      <c r="J56" s="270">
        <f>ROUND(F56*H56,0)</f>
        <v>0</v>
      </c>
      <c r="K56" s="261" t="s">
        <v>186</v>
      </c>
    </row>
    <row r="57" spans="1:13" s="479" customFormat="1" ht="15" customHeight="1" x14ac:dyDescent="0.2">
      <c r="B57" s="585">
        <v>4</v>
      </c>
      <c r="C57" s="266" t="s">
        <v>100</v>
      </c>
      <c r="D57" s="794"/>
      <c r="E57" s="819"/>
      <c r="F57" s="269"/>
      <c r="G57" s="589" t="s">
        <v>88</v>
      </c>
      <c r="H57" s="648">
        <v>7.0999999999999994E-2</v>
      </c>
      <c r="I57" s="589" t="s">
        <v>91</v>
      </c>
      <c r="J57" s="270">
        <f>ROUND(F57*H57,0)</f>
        <v>0</v>
      </c>
      <c r="K57" s="261" t="s">
        <v>185</v>
      </c>
    </row>
    <row r="58" spans="1:13" s="479" customFormat="1" ht="15" customHeight="1" x14ac:dyDescent="0.2">
      <c r="B58" s="585">
        <v>5</v>
      </c>
      <c r="C58" s="266" t="s">
        <v>98</v>
      </c>
      <c r="D58" s="794"/>
      <c r="E58" s="819"/>
      <c r="F58" s="269"/>
      <c r="G58" s="589" t="s">
        <v>88</v>
      </c>
      <c r="H58" s="648">
        <v>0.107</v>
      </c>
      <c r="I58" s="589" t="s">
        <v>91</v>
      </c>
      <c r="J58" s="270">
        <f>ROUND(F58*H58,0)</f>
        <v>0</v>
      </c>
      <c r="K58" s="261" t="s">
        <v>184</v>
      </c>
    </row>
    <row r="59" spans="1:13" s="479" customFormat="1" ht="15" customHeight="1" thickBot="1" x14ac:dyDescent="0.25">
      <c r="B59" s="806" t="s">
        <v>127</v>
      </c>
      <c r="C59" s="807"/>
      <c r="D59" s="794"/>
      <c r="E59" s="819"/>
      <c r="F59" s="197"/>
      <c r="G59" s="34"/>
      <c r="H59" s="173"/>
      <c r="I59" s="34"/>
      <c r="J59" s="271">
        <f>SUM(J55:J58)</f>
        <v>0</v>
      </c>
      <c r="K59" s="261" t="s">
        <v>814</v>
      </c>
    </row>
    <row r="60" spans="1:13" s="479" customFormat="1" ht="15" customHeight="1" x14ac:dyDescent="0.2">
      <c r="B60" s="40"/>
      <c r="C60" s="13"/>
      <c r="D60" s="12"/>
      <c r="E60" s="12"/>
      <c r="F60" s="39"/>
      <c r="G60" s="598"/>
      <c r="H60" s="800" t="s">
        <v>1179</v>
      </c>
      <c r="I60" s="801"/>
      <c r="J60" s="9"/>
      <c r="K60" s="261"/>
    </row>
    <row r="61" spans="1:13" s="479" customFormat="1" ht="15" customHeight="1" thickBot="1" x14ac:dyDescent="0.25">
      <c r="B61" s="38"/>
      <c r="C61" s="261"/>
      <c r="D61" s="261"/>
      <c r="E61" s="261"/>
      <c r="F61" s="261"/>
      <c r="G61" s="261"/>
      <c r="H61" s="802" t="s">
        <v>89</v>
      </c>
      <c r="I61" s="803"/>
      <c r="J61" s="8" t="e">
        <f>J53+J59</f>
        <v>#DIV/0!</v>
      </c>
      <c r="K61" s="261" t="s">
        <v>815</v>
      </c>
      <c r="L61" s="479" t="s">
        <v>88</v>
      </c>
    </row>
    <row r="62" spans="1:13" s="479" customFormat="1" ht="18.75" customHeight="1" x14ac:dyDescent="0.2">
      <c r="B62" s="38"/>
      <c r="C62" s="261"/>
      <c r="D62" s="261"/>
      <c r="E62" s="261"/>
      <c r="F62" s="261"/>
      <c r="G62" s="39"/>
      <c r="H62" s="598"/>
      <c r="I62" s="598"/>
      <c r="J62" s="39"/>
      <c r="K62" s="261"/>
    </row>
    <row r="63" spans="1:13" s="479" customFormat="1" ht="18.75" customHeight="1" x14ac:dyDescent="0.2">
      <c r="B63" s="38"/>
      <c r="C63" s="261"/>
      <c r="D63" s="261"/>
      <c r="E63" s="261"/>
      <c r="F63" s="261"/>
      <c r="G63" s="39"/>
      <c r="H63" s="598"/>
      <c r="I63" s="598"/>
      <c r="J63" s="39"/>
      <c r="K63" s="261"/>
    </row>
    <row r="64" spans="1:13" ht="18.75" customHeight="1" x14ac:dyDescent="0.2">
      <c r="A64" s="6" t="s">
        <v>19</v>
      </c>
      <c r="B64" s="37" t="s">
        <v>146</v>
      </c>
      <c r="M64" s="261"/>
    </row>
    <row r="65" spans="1:13" ht="9" customHeight="1" x14ac:dyDescent="0.2">
      <c r="A65" s="480"/>
      <c r="M65" s="261"/>
    </row>
    <row r="66" spans="1:13" ht="18.75" customHeight="1" x14ac:dyDescent="0.2">
      <c r="A66" s="480"/>
      <c r="B66" s="804" t="s">
        <v>143</v>
      </c>
      <c r="C66" s="805"/>
      <c r="D66" s="804" t="s">
        <v>106</v>
      </c>
      <c r="E66" s="805"/>
      <c r="F66" s="593" t="s">
        <v>142</v>
      </c>
      <c r="G66" s="593"/>
      <c r="H66" s="593" t="s">
        <v>104</v>
      </c>
      <c r="I66" s="593"/>
      <c r="J66" s="593" t="s">
        <v>3</v>
      </c>
      <c r="K66" s="261"/>
      <c r="M66" s="261"/>
    </row>
    <row r="67" spans="1:13" ht="15" customHeight="1" x14ac:dyDescent="0.2">
      <c r="A67" s="480"/>
      <c r="B67" s="28"/>
      <c r="C67" s="591"/>
      <c r="D67" s="26"/>
      <c r="E67" s="592"/>
      <c r="F67" s="595"/>
      <c r="G67" s="595"/>
      <c r="H67" s="595"/>
      <c r="I67" s="595"/>
      <c r="J67" s="196" t="s">
        <v>103</v>
      </c>
      <c r="K67" s="261"/>
      <c r="M67" s="261"/>
    </row>
    <row r="68" spans="1:13" s="479" customFormat="1" ht="15" customHeight="1" x14ac:dyDescent="0.2">
      <c r="B68" s="585">
        <v>1</v>
      </c>
      <c r="C68" s="266" t="s">
        <v>113</v>
      </c>
      <c r="D68" s="794"/>
      <c r="E68" s="819"/>
      <c r="F68" s="269"/>
      <c r="G68" s="589" t="s">
        <v>88</v>
      </c>
      <c r="H68" s="648">
        <v>6.8000000000000005E-2</v>
      </c>
      <c r="I68" s="589" t="s">
        <v>91</v>
      </c>
      <c r="J68" s="270">
        <f t="shared" ref="J68:J72" si="1">ROUND(F68*H68,0)</f>
        <v>0</v>
      </c>
      <c r="K68" s="261" t="s">
        <v>101</v>
      </c>
    </row>
    <row r="69" spans="1:13" s="479" customFormat="1" ht="15" customHeight="1" x14ac:dyDescent="0.2">
      <c r="B69" s="585">
        <v>2</v>
      </c>
      <c r="C69" s="266" t="s">
        <v>112</v>
      </c>
      <c r="D69" s="794"/>
      <c r="E69" s="819"/>
      <c r="F69" s="269"/>
      <c r="G69" s="589" t="s">
        <v>88</v>
      </c>
      <c r="H69" s="648">
        <v>6.3E-2</v>
      </c>
      <c r="I69" s="589" t="s">
        <v>91</v>
      </c>
      <c r="J69" s="270">
        <f t="shared" si="1"/>
        <v>0</v>
      </c>
      <c r="K69" s="261" t="s">
        <v>99</v>
      </c>
    </row>
    <row r="70" spans="1:13" s="479" customFormat="1" ht="15" customHeight="1" x14ac:dyDescent="0.2">
      <c r="B70" s="585">
        <v>3</v>
      </c>
      <c r="C70" s="266" t="s">
        <v>102</v>
      </c>
      <c r="D70" s="794"/>
      <c r="E70" s="819"/>
      <c r="F70" s="269"/>
      <c r="G70" s="589" t="s">
        <v>88</v>
      </c>
      <c r="H70" s="648">
        <v>0.09</v>
      </c>
      <c r="I70" s="589" t="s">
        <v>91</v>
      </c>
      <c r="J70" s="270">
        <f t="shared" si="1"/>
        <v>0</v>
      </c>
      <c r="K70" s="261" t="s">
        <v>97</v>
      </c>
    </row>
    <row r="71" spans="1:13" s="479" customFormat="1" ht="15" customHeight="1" x14ac:dyDescent="0.2">
      <c r="B71" s="585">
        <v>4</v>
      </c>
      <c r="C71" s="266" t="s">
        <v>100</v>
      </c>
      <c r="D71" s="794"/>
      <c r="E71" s="819"/>
      <c r="F71" s="269"/>
      <c r="G71" s="589" t="s">
        <v>88</v>
      </c>
      <c r="H71" s="648">
        <v>0.11799999999999999</v>
      </c>
      <c r="I71" s="589" t="s">
        <v>91</v>
      </c>
      <c r="J71" s="270">
        <f t="shared" si="1"/>
        <v>0</v>
      </c>
      <c r="K71" s="261" t="s">
        <v>95</v>
      </c>
    </row>
    <row r="72" spans="1:13" s="479" customFormat="1" ht="15" customHeight="1" thickBot="1" x14ac:dyDescent="0.25">
      <c r="B72" s="584">
        <v>5</v>
      </c>
      <c r="C72" s="268" t="s">
        <v>98</v>
      </c>
      <c r="D72" s="794"/>
      <c r="E72" s="819"/>
      <c r="F72" s="269"/>
      <c r="G72" s="589" t="s">
        <v>88</v>
      </c>
      <c r="H72" s="648">
        <v>0.17799999999999999</v>
      </c>
      <c r="I72" s="589" t="s">
        <v>91</v>
      </c>
      <c r="J72" s="270">
        <f t="shared" si="1"/>
        <v>0</v>
      </c>
      <c r="K72" s="261" t="s">
        <v>184</v>
      </c>
    </row>
    <row r="73" spans="1:13" s="479" customFormat="1" ht="15" customHeight="1" x14ac:dyDescent="0.2">
      <c r="B73" s="40"/>
      <c r="C73" s="13"/>
      <c r="D73" s="12"/>
      <c r="E73" s="12"/>
      <c r="F73" s="11"/>
      <c r="G73" s="598"/>
      <c r="H73" s="800" t="s">
        <v>1302</v>
      </c>
      <c r="I73" s="801"/>
      <c r="J73" s="9"/>
      <c r="K73" s="261"/>
    </row>
    <row r="74" spans="1:13" s="479" customFormat="1" ht="15" customHeight="1" thickBot="1" x14ac:dyDescent="0.25">
      <c r="B74" s="38"/>
      <c r="C74" s="261"/>
      <c r="D74" s="261"/>
      <c r="E74" s="261"/>
      <c r="F74" s="10"/>
      <c r="G74" s="261"/>
      <c r="H74" s="802" t="s">
        <v>89</v>
      </c>
      <c r="I74" s="803"/>
      <c r="J74" s="8">
        <f>SUM(J68:J72)</f>
        <v>0</v>
      </c>
      <c r="K74" s="261" t="s">
        <v>817</v>
      </c>
      <c r="L74" s="479" t="s">
        <v>88</v>
      </c>
    </row>
    <row r="75" spans="1:13" s="479" customFormat="1" ht="18.75" customHeight="1" x14ac:dyDescent="0.2">
      <c r="B75" s="38"/>
      <c r="C75" s="261"/>
      <c r="D75" s="261"/>
      <c r="E75" s="261"/>
      <c r="F75" s="10"/>
      <c r="G75" s="39"/>
      <c r="H75" s="598"/>
      <c r="I75" s="598"/>
      <c r="J75" s="11"/>
      <c r="K75" s="261"/>
    </row>
    <row r="76" spans="1:13" ht="18.75" customHeight="1" x14ac:dyDescent="0.2">
      <c r="A76" s="6" t="s">
        <v>511</v>
      </c>
      <c r="B76" s="37" t="s">
        <v>145</v>
      </c>
      <c r="F76" s="42"/>
      <c r="J76" s="42"/>
      <c r="M76" s="261"/>
    </row>
    <row r="77" spans="1:13" ht="11.25" customHeight="1" x14ac:dyDescent="0.2">
      <c r="A77" s="480"/>
      <c r="F77" s="42"/>
      <c r="J77" s="42"/>
      <c r="M77" s="261"/>
    </row>
    <row r="78" spans="1:13" ht="18.75" customHeight="1" x14ac:dyDescent="0.2">
      <c r="A78" s="480"/>
      <c r="B78" s="804" t="s">
        <v>143</v>
      </c>
      <c r="C78" s="805"/>
      <c r="D78" s="804" t="s">
        <v>106</v>
      </c>
      <c r="E78" s="805"/>
      <c r="F78" s="275" t="s">
        <v>142</v>
      </c>
      <c r="G78" s="593"/>
      <c r="H78" s="593" t="s">
        <v>104</v>
      </c>
      <c r="I78" s="593"/>
      <c r="J78" s="275" t="s">
        <v>3</v>
      </c>
      <c r="K78" s="261"/>
      <c r="M78" s="261"/>
    </row>
    <row r="79" spans="1:13" ht="15" customHeight="1" x14ac:dyDescent="0.2">
      <c r="A79" s="480"/>
      <c r="B79" s="28"/>
      <c r="C79" s="591"/>
      <c r="D79" s="26"/>
      <c r="E79" s="592"/>
      <c r="F79" s="24"/>
      <c r="G79" s="595"/>
      <c r="H79" s="595"/>
      <c r="I79" s="595"/>
      <c r="J79" s="21" t="s">
        <v>103</v>
      </c>
      <c r="K79" s="261"/>
    </row>
    <row r="80" spans="1:13" s="479" customFormat="1" ht="15" customHeight="1" x14ac:dyDescent="0.2">
      <c r="B80" s="585">
        <v>1</v>
      </c>
      <c r="C80" s="266" t="s">
        <v>113</v>
      </c>
      <c r="D80" s="794"/>
      <c r="E80" s="819"/>
      <c r="F80" s="269"/>
      <c r="G80" s="589" t="s">
        <v>88</v>
      </c>
      <c r="H80" s="648">
        <v>8.9999999999999993E-3</v>
      </c>
      <c r="I80" s="589" t="s">
        <v>91</v>
      </c>
      <c r="J80" s="270">
        <f t="shared" ref="J80:J81" si="2">ROUND(F80*H80,0)</f>
        <v>0</v>
      </c>
      <c r="K80" s="261" t="s">
        <v>188</v>
      </c>
    </row>
    <row r="81" spans="1:13" s="479" customFormat="1" ht="15" customHeight="1" thickBot="1" x14ac:dyDescent="0.25">
      <c r="B81" s="584">
        <v>2</v>
      </c>
      <c r="C81" s="268" t="s">
        <v>112</v>
      </c>
      <c r="D81" s="794"/>
      <c r="E81" s="819"/>
      <c r="F81" s="269"/>
      <c r="G81" s="589" t="s">
        <v>88</v>
      </c>
      <c r="H81" s="648">
        <v>0.01</v>
      </c>
      <c r="I81" s="589" t="s">
        <v>91</v>
      </c>
      <c r="J81" s="270">
        <f t="shared" si="2"/>
        <v>0</v>
      </c>
      <c r="K81" s="261" t="s">
        <v>855</v>
      </c>
    </row>
    <row r="82" spans="1:13" s="479" customFormat="1" ht="15" customHeight="1" x14ac:dyDescent="0.2">
      <c r="B82" s="40"/>
      <c r="C82" s="13"/>
      <c r="D82" s="12"/>
      <c r="E82" s="12"/>
      <c r="F82" s="11"/>
      <c r="G82" s="598"/>
      <c r="H82" s="800" t="s">
        <v>819</v>
      </c>
      <c r="I82" s="801"/>
      <c r="J82" s="9"/>
      <c r="K82" s="261"/>
    </row>
    <row r="83" spans="1:13" s="479" customFormat="1" ht="15" customHeight="1" thickBot="1" x14ac:dyDescent="0.25">
      <c r="B83" s="38"/>
      <c r="C83" s="261"/>
      <c r="D83" s="261"/>
      <c r="E83" s="261"/>
      <c r="F83" s="10"/>
      <c r="G83" s="261"/>
      <c r="H83" s="802" t="s">
        <v>89</v>
      </c>
      <c r="I83" s="803"/>
      <c r="J83" s="8">
        <f>SUM(J80:J81)</f>
        <v>0</v>
      </c>
      <c r="K83" s="261" t="s">
        <v>818</v>
      </c>
      <c r="L83" s="479" t="s">
        <v>88</v>
      </c>
    </row>
    <row r="84" spans="1:13" s="479" customFormat="1" ht="18.75" customHeight="1" x14ac:dyDescent="0.2">
      <c r="B84" s="38"/>
      <c r="C84" s="261"/>
      <c r="D84" s="261"/>
      <c r="E84" s="261"/>
      <c r="F84" s="10"/>
      <c r="G84" s="39"/>
      <c r="H84" s="598"/>
      <c r="I84" s="598"/>
      <c r="J84" s="11"/>
      <c r="K84" s="261"/>
    </row>
    <row r="85" spans="1:13" ht="18.75" customHeight="1" x14ac:dyDescent="0.2">
      <c r="A85" s="6" t="s">
        <v>20</v>
      </c>
      <c r="B85" s="37" t="s">
        <v>144</v>
      </c>
      <c r="F85" s="42"/>
      <c r="J85" s="42"/>
      <c r="M85" s="261"/>
    </row>
    <row r="86" spans="1:13" ht="11.25" customHeight="1" x14ac:dyDescent="0.2">
      <c r="A86" s="480"/>
      <c r="F86" s="42"/>
      <c r="J86" s="42"/>
      <c r="M86" s="261"/>
    </row>
    <row r="87" spans="1:13" ht="18.75" customHeight="1" x14ac:dyDescent="0.2">
      <c r="A87" s="480"/>
      <c r="B87" s="804" t="s">
        <v>143</v>
      </c>
      <c r="C87" s="805"/>
      <c r="D87" s="804" t="s">
        <v>106</v>
      </c>
      <c r="E87" s="805"/>
      <c r="F87" s="275" t="s">
        <v>142</v>
      </c>
      <c r="G87" s="593"/>
      <c r="H87" s="593" t="s">
        <v>104</v>
      </c>
      <c r="I87" s="593"/>
      <c r="J87" s="275" t="s">
        <v>3</v>
      </c>
      <c r="K87" s="261"/>
      <c r="M87" s="261"/>
    </row>
    <row r="88" spans="1:13" ht="15" customHeight="1" x14ac:dyDescent="0.2">
      <c r="A88" s="480"/>
      <c r="B88" s="28"/>
      <c r="C88" s="591"/>
      <c r="D88" s="26"/>
      <c r="E88" s="592"/>
      <c r="F88" s="24"/>
      <c r="G88" s="595"/>
      <c r="H88" s="595"/>
      <c r="I88" s="595"/>
      <c r="J88" s="21" t="s">
        <v>103</v>
      </c>
      <c r="K88" s="261"/>
    </row>
    <row r="89" spans="1:13" s="479" customFormat="1" ht="15" customHeight="1" thickBot="1" x14ac:dyDescent="0.25">
      <c r="B89" s="584">
        <v>1</v>
      </c>
      <c r="C89" s="268" t="s">
        <v>113</v>
      </c>
      <c r="D89" s="794"/>
      <c r="E89" s="819"/>
      <c r="F89" s="269"/>
      <c r="G89" s="589" t="s">
        <v>88</v>
      </c>
      <c r="H89" s="648">
        <v>1.2E-2</v>
      </c>
      <c r="I89" s="589" t="s">
        <v>91</v>
      </c>
      <c r="J89" s="270">
        <f>ROUND(F89*H89,0)</f>
        <v>0</v>
      </c>
      <c r="K89" s="261" t="s">
        <v>188</v>
      </c>
    </row>
    <row r="90" spans="1:13" s="479" customFormat="1" ht="15" customHeight="1" x14ac:dyDescent="0.2">
      <c r="B90" s="40"/>
      <c r="C90" s="13"/>
      <c r="D90" s="12"/>
      <c r="E90" s="12"/>
      <c r="F90" s="39"/>
      <c r="G90" s="598"/>
      <c r="H90" s="800" t="s">
        <v>101</v>
      </c>
      <c r="I90" s="801"/>
      <c r="J90" s="9"/>
      <c r="K90" s="261"/>
    </row>
    <row r="91" spans="1:13" s="479" customFormat="1" ht="15" customHeight="1" thickBot="1" x14ac:dyDescent="0.25">
      <c r="B91" s="38"/>
      <c r="C91" s="261"/>
      <c r="D91" s="261"/>
      <c r="E91" s="261"/>
      <c r="F91" s="261"/>
      <c r="G91" s="261"/>
      <c r="H91" s="802" t="s">
        <v>89</v>
      </c>
      <c r="I91" s="803"/>
      <c r="J91" s="8">
        <f>SUM(J89:J89)</f>
        <v>0</v>
      </c>
      <c r="K91" s="261" t="s">
        <v>808</v>
      </c>
      <c r="L91" s="479" t="s">
        <v>88</v>
      </c>
    </row>
    <row r="92" spans="1:13" s="479" customFormat="1" ht="18.75" customHeight="1" x14ac:dyDescent="0.2">
      <c r="B92" s="38"/>
      <c r="C92" s="261"/>
      <c r="D92" s="261"/>
      <c r="E92" s="261"/>
      <c r="F92" s="261"/>
      <c r="G92" s="39"/>
      <c r="H92" s="598"/>
      <c r="I92" s="598"/>
      <c r="J92" s="11"/>
      <c r="K92" s="261"/>
    </row>
    <row r="93" spans="1:13" ht="18.75" customHeight="1" x14ac:dyDescent="0.2">
      <c r="A93" s="6" t="s">
        <v>1349</v>
      </c>
      <c r="B93" s="37" t="s">
        <v>1350</v>
      </c>
      <c r="F93" s="42"/>
      <c r="J93" s="42"/>
      <c r="M93" s="261"/>
    </row>
    <row r="94" spans="1:13" ht="11.25" customHeight="1" x14ac:dyDescent="0.2">
      <c r="A94" s="480"/>
      <c r="F94" s="42"/>
      <c r="J94" s="42"/>
      <c r="M94" s="261"/>
    </row>
    <row r="95" spans="1:13" ht="18.75" customHeight="1" x14ac:dyDescent="0.2">
      <c r="A95" s="480"/>
      <c r="B95" s="804" t="s">
        <v>143</v>
      </c>
      <c r="C95" s="805"/>
      <c r="D95" s="804" t="s">
        <v>106</v>
      </c>
      <c r="E95" s="805"/>
      <c r="F95" s="275" t="s">
        <v>234</v>
      </c>
      <c r="G95" s="593"/>
      <c r="H95" s="593" t="s">
        <v>104</v>
      </c>
      <c r="I95" s="593"/>
      <c r="J95" s="275" t="s">
        <v>3</v>
      </c>
      <c r="K95" s="261"/>
      <c r="M95" s="261"/>
    </row>
    <row r="96" spans="1:13" ht="15" customHeight="1" x14ac:dyDescent="0.2">
      <c r="A96" s="480"/>
      <c r="B96" s="28"/>
      <c r="C96" s="591"/>
      <c r="D96" s="26"/>
      <c r="E96" s="592"/>
      <c r="F96" s="24"/>
      <c r="G96" s="595"/>
      <c r="H96" s="595"/>
      <c r="I96" s="595"/>
      <c r="J96" s="21" t="s">
        <v>103</v>
      </c>
      <c r="K96" s="261"/>
    </row>
    <row r="97" spans="2:12" s="479" customFormat="1" ht="15" customHeight="1" thickBot="1" x14ac:dyDescent="0.25">
      <c r="B97" s="584">
        <v>1</v>
      </c>
      <c r="C97" s="268" t="s">
        <v>1351</v>
      </c>
      <c r="D97" s="794"/>
      <c r="E97" s="819"/>
      <c r="F97" s="269"/>
      <c r="G97" s="589" t="s">
        <v>88</v>
      </c>
      <c r="H97" s="648">
        <v>0.7</v>
      </c>
      <c r="I97" s="589" t="s">
        <v>91</v>
      </c>
      <c r="J97" s="270">
        <f>ROUND(F97*H97,0)</f>
        <v>0</v>
      </c>
      <c r="K97" s="261" t="s">
        <v>188</v>
      </c>
    </row>
    <row r="98" spans="2:12" s="479" customFormat="1" ht="15" customHeight="1" x14ac:dyDescent="0.2">
      <c r="B98" s="40"/>
      <c r="C98" s="13"/>
      <c r="D98" s="12"/>
      <c r="E98" s="12"/>
      <c r="F98" s="39"/>
      <c r="G98" s="598"/>
      <c r="H98" s="800" t="s">
        <v>101</v>
      </c>
      <c r="I98" s="801"/>
      <c r="J98" s="9"/>
      <c r="K98" s="261"/>
    </row>
    <row r="99" spans="2:12" s="479" customFormat="1" ht="15" customHeight="1" thickBot="1" x14ac:dyDescent="0.25">
      <c r="B99" s="38"/>
      <c r="C99" s="261"/>
      <c r="D99" s="261"/>
      <c r="E99" s="261"/>
      <c r="F99" s="261"/>
      <c r="G99" s="261"/>
      <c r="H99" s="802" t="s">
        <v>89</v>
      </c>
      <c r="I99" s="803"/>
      <c r="J99" s="8">
        <f>SUM(J97:J97)</f>
        <v>0</v>
      </c>
      <c r="K99" s="261" t="s">
        <v>831</v>
      </c>
      <c r="L99" s="479" t="s">
        <v>88</v>
      </c>
    </row>
    <row r="100" spans="2:12" s="479" customFormat="1" ht="15" customHeight="1" thickBot="1" x14ac:dyDescent="0.25">
      <c r="B100" s="38"/>
      <c r="C100" s="261"/>
      <c r="D100" s="261"/>
      <c r="E100" s="261"/>
      <c r="F100" s="261"/>
      <c r="G100" s="261"/>
      <c r="H100" s="488"/>
      <c r="I100" s="488"/>
      <c r="J100" s="489"/>
      <c r="K100" s="261"/>
    </row>
    <row r="101" spans="2:12" s="479" customFormat="1" ht="18.75" customHeight="1" x14ac:dyDescent="0.2">
      <c r="B101" s="38"/>
      <c r="C101" s="261"/>
      <c r="D101" s="261"/>
      <c r="E101" s="261"/>
      <c r="F101" s="261"/>
      <c r="G101" s="39"/>
      <c r="H101" s="796" t="s">
        <v>1352</v>
      </c>
      <c r="I101" s="797"/>
      <c r="J101" s="9"/>
      <c r="K101" s="261"/>
    </row>
    <row r="102" spans="2:12" ht="18.75" customHeight="1" thickBot="1" x14ac:dyDescent="0.25">
      <c r="H102" s="798" t="s">
        <v>141</v>
      </c>
      <c r="I102" s="799"/>
      <c r="J102" s="8" t="e">
        <f>SUMIF(L7:L99,"*",J7:J99)</f>
        <v>#DIV/0!</v>
      </c>
      <c r="K102" s="261" t="s">
        <v>21</v>
      </c>
    </row>
  </sheetData>
  <mergeCells count="77">
    <mergeCell ref="H98:I98"/>
    <mergeCell ref="H99:I99"/>
    <mergeCell ref="H101:I101"/>
    <mergeCell ref="H102:I102"/>
    <mergeCell ref="D89:E89"/>
    <mergeCell ref="H90:I90"/>
    <mergeCell ref="H91:I91"/>
    <mergeCell ref="B95:C95"/>
    <mergeCell ref="D95:E95"/>
    <mergeCell ref="D97:E97"/>
    <mergeCell ref="D80:E80"/>
    <mergeCell ref="D81:E81"/>
    <mergeCell ref="H82:I82"/>
    <mergeCell ref="H83:I83"/>
    <mergeCell ref="B87:C87"/>
    <mergeCell ref="D87:E87"/>
    <mergeCell ref="D71:E71"/>
    <mergeCell ref="D72:E72"/>
    <mergeCell ref="H73:I73"/>
    <mergeCell ref="H74:I74"/>
    <mergeCell ref="B78:C78"/>
    <mergeCell ref="D78:E78"/>
    <mergeCell ref="H61:I61"/>
    <mergeCell ref="B66:C66"/>
    <mergeCell ref="D66:E66"/>
    <mergeCell ref="D68:E68"/>
    <mergeCell ref="D69:E69"/>
    <mergeCell ref="D70:E70"/>
    <mergeCell ref="D56:E56"/>
    <mergeCell ref="D57:E57"/>
    <mergeCell ref="D58:E58"/>
    <mergeCell ref="B59:C59"/>
    <mergeCell ref="D59:E59"/>
    <mergeCell ref="H60:I60"/>
    <mergeCell ref="D50:E50"/>
    <mergeCell ref="B51:C51"/>
    <mergeCell ref="D51:E51"/>
    <mergeCell ref="B52:C54"/>
    <mergeCell ref="D52:E54"/>
    <mergeCell ref="D55:E55"/>
    <mergeCell ref="B48:C48"/>
    <mergeCell ref="D48:E48"/>
    <mergeCell ref="D32:E32"/>
    <mergeCell ref="D33:E33"/>
    <mergeCell ref="H34:I34"/>
    <mergeCell ref="H35:I35"/>
    <mergeCell ref="B39:C39"/>
    <mergeCell ref="D39:E39"/>
    <mergeCell ref="D41:E41"/>
    <mergeCell ref="D42:E42"/>
    <mergeCell ref="D43:E43"/>
    <mergeCell ref="H44:I44"/>
    <mergeCell ref="H45:I45"/>
    <mergeCell ref="D31:E31"/>
    <mergeCell ref="D20:E20"/>
    <mergeCell ref="D21:E21"/>
    <mergeCell ref="D22:E22"/>
    <mergeCell ref="D23:E23"/>
    <mergeCell ref="D24:E24"/>
    <mergeCell ref="D25:E25"/>
    <mergeCell ref="D26:E26"/>
    <mergeCell ref="D27:E27"/>
    <mergeCell ref="D28:E28"/>
    <mergeCell ref="D29:E29"/>
    <mergeCell ref="D30:E30"/>
    <mergeCell ref="D19:E19"/>
    <mergeCell ref="A1:B1"/>
    <mergeCell ref="C1:E1"/>
    <mergeCell ref="I1:K1"/>
    <mergeCell ref="B5:E7"/>
    <mergeCell ref="B12:C12"/>
    <mergeCell ref="D12:E12"/>
    <mergeCell ref="D14:E14"/>
    <mergeCell ref="D15:E15"/>
    <mergeCell ref="D16:E16"/>
    <mergeCell ref="D17:E17"/>
    <mergeCell ref="D18:E18"/>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45"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L3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3" style="478" bestFit="1" customWidth="1"/>
    <col min="5" max="5" width="12" style="478" customWidth="1"/>
    <col min="6" max="6" width="11.90625" style="478" customWidth="1"/>
    <col min="7" max="7" width="2.08984375" style="478" bestFit="1" customWidth="1"/>
    <col min="8" max="8" width="11.90625" style="58" customWidth="1"/>
    <col min="9" max="9" width="2.08984375" style="478" bestFit="1" customWidth="1"/>
    <col min="10" max="10" width="11.90625" style="478" customWidth="1"/>
    <col min="11" max="11" width="3.08984375" style="478" customWidth="1"/>
    <col min="12" max="16384" width="9" style="478"/>
  </cols>
  <sheetData>
    <row r="1" spans="1:12" ht="18.75" customHeight="1" x14ac:dyDescent="0.2">
      <c r="A1" s="829" t="s">
        <v>140</v>
      </c>
      <c r="B1" s="830"/>
      <c r="C1" s="829" t="s">
        <v>11</v>
      </c>
      <c r="D1" s="831"/>
      <c r="E1" s="830"/>
      <c r="H1" s="203" t="s">
        <v>0</v>
      </c>
      <c r="I1" s="820">
        <f>総括表!H4</f>
        <v>0</v>
      </c>
      <c r="J1" s="820"/>
      <c r="K1" s="820"/>
    </row>
    <row r="2" spans="1:12" ht="18.75" customHeight="1" x14ac:dyDescent="0.2">
      <c r="J2" s="195"/>
    </row>
    <row r="3" spans="1:12" ht="18.75" customHeight="1" x14ac:dyDescent="0.2">
      <c r="A3" s="6" t="s">
        <v>529</v>
      </c>
      <c r="B3" s="37" t="s">
        <v>160</v>
      </c>
    </row>
    <row r="4" spans="1:12" ht="11.25" customHeight="1" x14ac:dyDescent="0.2">
      <c r="A4" s="480"/>
    </row>
    <row r="5" spans="1:12" ht="15" customHeight="1" x14ac:dyDescent="0.2">
      <c r="A5" s="480"/>
      <c r="B5" s="826" t="s">
        <v>1430</v>
      </c>
      <c r="C5" s="826"/>
      <c r="D5" s="826"/>
      <c r="E5" s="826"/>
    </row>
    <row r="6" spans="1:12" s="479" customFormat="1" ht="15" customHeight="1" x14ac:dyDescent="0.2">
      <c r="A6" s="6"/>
      <c r="B6" s="826"/>
      <c r="C6" s="826"/>
      <c r="D6" s="826"/>
      <c r="E6" s="826"/>
      <c r="H6" s="482" t="s">
        <v>152</v>
      </c>
    </row>
    <row r="7" spans="1:12" s="479" customFormat="1" ht="18.75" customHeight="1" x14ac:dyDescent="0.2">
      <c r="A7" s="6"/>
      <c r="B7" s="826"/>
      <c r="C7" s="826"/>
      <c r="D7" s="826"/>
      <c r="E7" s="826"/>
      <c r="F7" s="204"/>
      <c r="G7" s="602" t="s">
        <v>530</v>
      </c>
      <c r="H7" s="144">
        <v>0.3</v>
      </c>
      <c r="I7" s="602" t="s">
        <v>531</v>
      </c>
      <c r="J7" s="14">
        <f>ROUND(F7*H7,0)</f>
        <v>0</v>
      </c>
      <c r="K7" s="261" t="s">
        <v>532</v>
      </c>
    </row>
    <row r="8" spans="1:12" ht="11.25" customHeight="1" x14ac:dyDescent="0.2">
      <c r="A8" s="480"/>
      <c r="F8" s="42"/>
      <c r="J8" s="56" t="s">
        <v>151</v>
      </c>
    </row>
    <row r="9" spans="1:12" ht="15" customHeight="1" x14ac:dyDescent="0.2">
      <c r="A9" s="480"/>
      <c r="F9" s="42"/>
      <c r="J9" s="42"/>
    </row>
    <row r="10" spans="1:12" ht="18.75" customHeight="1" x14ac:dyDescent="0.2">
      <c r="A10" s="6" t="s">
        <v>533</v>
      </c>
      <c r="B10" s="37" t="s">
        <v>159</v>
      </c>
      <c r="F10" s="42"/>
      <c r="J10" s="42"/>
      <c r="L10" s="261"/>
    </row>
    <row r="11" spans="1:12" ht="11.25" customHeight="1" x14ac:dyDescent="0.2">
      <c r="A11" s="480"/>
      <c r="F11" s="42"/>
      <c r="J11" s="42"/>
      <c r="L11" s="261"/>
    </row>
    <row r="12" spans="1:12" ht="18.75" customHeight="1" x14ac:dyDescent="0.2">
      <c r="A12" s="480"/>
      <c r="B12" s="827" t="s">
        <v>107</v>
      </c>
      <c r="C12" s="828"/>
      <c r="D12" s="827" t="s">
        <v>106</v>
      </c>
      <c r="E12" s="828"/>
      <c r="F12" s="29" t="s">
        <v>105</v>
      </c>
      <c r="G12" s="30"/>
      <c r="H12" s="137" t="s">
        <v>104</v>
      </c>
      <c r="I12" s="30"/>
      <c r="J12" s="29" t="s">
        <v>3</v>
      </c>
      <c r="K12" s="261"/>
      <c r="L12" s="261"/>
    </row>
    <row r="13" spans="1:12" ht="15" customHeight="1" x14ac:dyDescent="0.2">
      <c r="A13" s="480"/>
      <c r="B13" s="28"/>
      <c r="C13" s="591"/>
      <c r="D13" s="26"/>
      <c r="E13" s="592"/>
      <c r="F13" s="24"/>
      <c r="G13" s="595"/>
      <c r="H13" s="136"/>
      <c r="I13" s="595"/>
      <c r="J13" s="21" t="s">
        <v>534</v>
      </c>
      <c r="K13" s="261"/>
      <c r="L13" s="261"/>
    </row>
    <row r="14" spans="1:12" ht="15" customHeight="1" x14ac:dyDescent="0.2">
      <c r="A14" s="480"/>
      <c r="B14" s="19">
        <v>1</v>
      </c>
      <c r="C14" s="20" t="s">
        <v>113</v>
      </c>
      <c r="D14" s="794"/>
      <c r="E14" s="795"/>
      <c r="F14" s="16"/>
      <c r="G14" s="572" t="s">
        <v>88</v>
      </c>
      <c r="H14" s="649">
        <v>0.02</v>
      </c>
      <c r="I14" s="15" t="s">
        <v>91</v>
      </c>
      <c r="J14" s="14">
        <f>ROUND(F14*H14,0)</f>
        <v>0</v>
      </c>
      <c r="K14" s="261" t="s">
        <v>101</v>
      </c>
      <c r="L14" s="261"/>
    </row>
    <row r="15" spans="1:12" s="479" customFormat="1" ht="15" customHeight="1" x14ac:dyDescent="0.2">
      <c r="B15" s="19">
        <v>2</v>
      </c>
      <c r="C15" s="20" t="s">
        <v>112</v>
      </c>
      <c r="D15" s="794"/>
      <c r="E15" s="795"/>
      <c r="F15" s="16"/>
      <c r="G15" s="572" t="s">
        <v>530</v>
      </c>
      <c r="H15" s="649">
        <v>6.2E-2</v>
      </c>
      <c r="I15" s="15" t="s">
        <v>531</v>
      </c>
      <c r="J15" s="14">
        <f t="shared" ref="J15:J21" si="0">ROUND(F15*H15,0)</f>
        <v>0</v>
      </c>
      <c r="K15" s="261" t="s">
        <v>99</v>
      </c>
      <c r="L15" s="261"/>
    </row>
    <row r="16" spans="1:12" s="479" customFormat="1" ht="15" customHeight="1" x14ac:dyDescent="0.2">
      <c r="B16" s="19">
        <v>3</v>
      </c>
      <c r="C16" s="20" t="s">
        <v>102</v>
      </c>
      <c r="D16" s="794"/>
      <c r="E16" s="795"/>
      <c r="F16" s="16"/>
      <c r="G16" s="572" t="s">
        <v>530</v>
      </c>
      <c r="H16" s="649">
        <v>9.7000000000000003E-2</v>
      </c>
      <c r="I16" s="15" t="s">
        <v>531</v>
      </c>
      <c r="J16" s="14">
        <f t="shared" si="0"/>
        <v>0</v>
      </c>
      <c r="K16" s="261" t="s">
        <v>97</v>
      </c>
      <c r="L16" s="261"/>
    </row>
    <row r="17" spans="2:11" s="479" customFormat="1" ht="15" customHeight="1" x14ac:dyDescent="0.2">
      <c r="B17" s="19">
        <v>4</v>
      </c>
      <c r="C17" s="20" t="s">
        <v>100</v>
      </c>
      <c r="D17" s="794"/>
      <c r="E17" s="795"/>
      <c r="F17" s="16"/>
      <c r="G17" s="572" t="s">
        <v>530</v>
      </c>
      <c r="H17" s="649">
        <v>0.126</v>
      </c>
      <c r="I17" s="15" t="s">
        <v>531</v>
      </c>
      <c r="J17" s="14">
        <f t="shared" si="0"/>
        <v>0</v>
      </c>
      <c r="K17" s="261" t="s">
        <v>1184</v>
      </c>
    </row>
    <row r="18" spans="2:11" s="479" customFormat="1" ht="15" customHeight="1" x14ac:dyDescent="0.2">
      <c r="B18" s="19">
        <v>5</v>
      </c>
      <c r="C18" s="20" t="s">
        <v>98</v>
      </c>
      <c r="D18" s="794"/>
      <c r="E18" s="795"/>
      <c r="F18" s="16"/>
      <c r="G18" s="572" t="s">
        <v>530</v>
      </c>
      <c r="H18" s="649">
        <v>0.189</v>
      </c>
      <c r="I18" s="15" t="s">
        <v>531</v>
      </c>
      <c r="J18" s="14">
        <f t="shared" si="0"/>
        <v>0</v>
      </c>
      <c r="K18" s="261" t="s">
        <v>1182</v>
      </c>
    </row>
    <row r="19" spans="2:11" s="479" customFormat="1" ht="15" customHeight="1" x14ac:dyDescent="0.2">
      <c r="B19" s="19">
        <v>6</v>
      </c>
      <c r="C19" s="20" t="s">
        <v>96</v>
      </c>
      <c r="D19" s="794"/>
      <c r="E19" s="795"/>
      <c r="F19" s="16"/>
      <c r="G19" s="572" t="s">
        <v>530</v>
      </c>
      <c r="H19" s="649">
        <v>0.23599999999999999</v>
      </c>
      <c r="I19" s="15" t="s">
        <v>531</v>
      </c>
      <c r="J19" s="14">
        <f t="shared" si="0"/>
        <v>0</v>
      </c>
      <c r="K19" s="261" t="s">
        <v>773</v>
      </c>
    </row>
    <row r="20" spans="2:11" s="479" customFormat="1" ht="15" customHeight="1" x14ac:dyDescent="0.2">
      <c r="B20" s="19">
        <v>7</v>
      </c>
      <c r="C20" s="20" t="s">
        <v>94</v>
      </c>
      <c r="D20" s="794"/>
      <c r="E20" s="795"/>
      <c r="F20" s="16"/>
      <c r="G20" s="572" t="s">
        <v>530</v>
      </c>
      <c r="H20" s="649">
        <v>0.26500000000000001</v>
      </c>
      <c r="I20" s="15" t="s">
        <v>531</v>
      </c>
      <c r="J20" s="14">
        <f t="shared" si="0"/>
        <v>0</v>
      </c>
      <c r="K20" s="261" t="s">
        <v>943</v>
      </c>
    </row>
    <row r="21" spans="2:11" s="479" customFormat="1" ht="15" customHeight="1" x14ac:dyDescent="0.2">
      <c r="B21" s="19">
        <v>8</v>
      </c>
      <c r="C21" s="17" t="s">
        <v>92</v>
      </c>
      <c r="D21" s="794"/>
      <c r="E21" s="795"/>
      <c r="F21" s="16"/>
      <c r="G21" s="572" t="s">
        <v>530</v>
      </c>
      <c r="H21" s="649">
        <v>0.27</v>
      </c>
      <c r="I21" s="15" t="s">
        <v>531</v>
      </c>
      <c r="J21" s="14">
        <f t="shared" si="0"/>
        <v>0</v>
      </c>
      <c r="K21" s="261" t="s">
        <v>110</v>
      </c>
    </row>
    <row r="22" spans="2:11" s="479" customFormat="1" ht="15" customHeight="1" x14ac:dyDescent="0.2">
      <c r="B22" s="19">
        <v>9</v>
      </c>
      <c r="C22" s="17" t="s">
        <v>465</v>
      </c>
      <c r="D22" s="794"/>
      <c r="E22" s="795"/>
      <c r="F22" s="16"/>
      <c r="G22" s="572" t="s">
        <v>530</v>
      </c>
      <c r="H22" s="649">
        <v>0.28899999999999998</v>
      </c>
      <c r="I22" s="15" t="s">
        <v>531</v>
      </c>
      <c r="J22" s="14">
        <f t="shared" ref="J22:J27" si="1">ROUND(F22*H22,0)</f>
        <v>0</v>
      </c>
      <c r="K22" s="261" t="s">
        <v>1185</v>
      </c>
    </row>
    <row r="23" spans="2:11" s="479" customFormat="1" ht="15" customHeight="1" x14ac:dyDescent="0.2">
      <c r="B23" s="19">
        <v>10</v>
      </c>
      <c r="C23" s="17" t="s">
        <v>485</v>
      </c>
      <c r="D23" s="794"/>
      <c r="E23" s="795"/>
      <c r="F23" s="16"/>
      <c r="G23" s="572" t="s">
        <v>530</v>
      </c>
      <c r="H23" s="649">
        <v>0.31900000000000001</v>
      </c>
      <c r="I23" s="15" t="s">
        <v>531</v>
      </c>
      <c r="J23" s="14">
        <f t="shared" si="1"/>
        <v>0</v>
      </c>
      <c r="K23" s="261" t="s">
        <v>671</v>
      </c>
    </row>
    <row r="24" spans="2:11" s="479" customFormat="1" ht="15" customHeight="1" x14ac:dyDescent="0.2">
      <c r="B24" s="19">
        <v>11</v>
      </c>
      <c r="C24" s="17" t="s">
        <v>525</v>
      </c>
      <c r="D24" s="794"/>
      <c r="E24" s="795"/>
      <c r="F24" s="16"/>
      <c r="G24" s="572" t="s">
        <v>530</v>
      </c>
      <c r="H24" s="649">
        <v>0.34899999999999998</v>
      </c>
      <c r="I24" s="15" t="s">
        <v>531</v>
      </c>
      <c r="J24" s="14">
        <f t="shared" si="1"/>
        <v>0</v>
      </c>
      <c r="K24" s="261" t="s">
        <v>537</v>
      </c>
    </row>
    <row r="25" spans="2:11" s="479" customFormat="1" ht="15" customHeight="1" x14ac:dyDescent="0.2">
      <c r="B25" s="19">
        <v>12</v>
      </c>
      <c r="C25" s="17" t="s">
        <v>565</v>
      </c>
      <c r="D25" s="794"/>
      <c r="E25" s="795"/>
      <c r="F25" s="16"/>
      <c r="G25" s="572" t="s">
        <v>530</v>
      </c>
      <c r="H25" s="649">
        <v>0.375</v>
      </c>
      <c r="I25" s="15" t="s">
        <v>531</v>
      </c>
      <c r="J25" s="14">
        <f t="shared" si="1"/>
        <v>0</v>
      </c>
      <c r="K25" s="261" t="s">
        <v>1186</v>
      </c>
    </row>
    <row r="26" spans="2:11" s="479" customFormat="1" ht="15" customHeight="1" x14ac:dyDescent="0.2">
      <c r="B26" s="19">
        <v>13</v>
      </c>
      <c r="C26" s="17" t="s">
        <v>603</v>
      </c>
      <c r="D26" s="794"/>
      <c r="E26" s="795"/>
      <c r="F26" s="16"/>
      <c r="G26" s="572" t="s">
        <v>530</v>
      </c>
      <c r="H26" s="649">
        <v>0.40100000000000002</v>
      </c>
      <c r="I26" s="15" t="s">
        <v>531</v>
      </c>
      <c r="J26" s="14">
        <f t="shared" si="1"/>
        <v>0</v>
      </c>
      <c r="K26" s="261" t="s">
        <v>538</v>
      </c>
    </row>
    <row r="27" spans="2:11" s="479" customFormat="1" ht="15" customHeight="1" x14ac:dyDescent="0.2">
      <c r="B27" s="19">
        <v>14</v>
      </c>
      <c r="C27" s="17" t="s">
        <v>634</v>
      </c>
      <c r="D27" s="794"/>
      <c r="E27" s="795"/>
      <c r="F27" s="16"/>
      <c r="G27" s="572" t="s">
        <v>88</v>
      </c>
      <c r="H27" s="649">
        <v>0.42499999999999999</v>
      </c>
      <c r="I27" s="15" t="s">
        <v>91</v>
      </c>
      <c r="J27" s="14">
        <f t="shared" si="1"/>
        <v>0</v>
      </c>
      <c r="K27" s="261" t="s">
        <v>539</v>
      </c>
    </row>
    <row r="28" spans="2:11" s="479" customFormat="1" ht="15" customHeight="1" x14ac:dyDescent="0.2">
      <c r="B28" s="19">
        <v>15</v>
      </c>
      <c r="C28" s="17" t="s">
        <v>669</v>
      </c>
      <c r="D28" s="794"/>
      <c r="E28" s="795"/>
      <c r="F28" s="16"/>
      <c r="G28" s="572" t="s">
        <v>88</v>
      </c>
      <c r="H28" s="649">
        <v>0.45</v>
      </c>
      <c r="I28" s="15" t="s">
        <v>91</v>
      </c>
      <c r="J28" s="14">
        <f t="shared" ref="J28:J33" si="2">ROUND(F28*H28,0)</f>
        <v>0</v>
      </c>
      <c r="K28" s="261" t="s">
        <v>1187</v>
      </c>
    </row>
    <row r="29" spans="2:11" s="479" customFormat="1" ht="15" customHeight="1" x14ac:dyDescent="0.2">
      <c r="B29" s="19">
        <v>16</v>
      </c>
      <c r="C29" s="17" t="s">
        <v>702</v>
      </c>
      <c r="D29" s="794"/>
      <c r="E29" s="795"/>
      <c r="F29" s="16"/>
      <c r="G29" s="572" t="s">
        <v>88</v>
      </c>
      <c r="H29" s="288">
        <v>0.47499999999999998</v>
      </c>
      <c r="I29" s="15" t="s">
        <v>91</v>
      </c>
      <c r="J29" s="14">
        <f t="shared" si="2"/>
        <v>0</v>
      </c>
      <c r="K29" s="261" t="s">
        <v>1188</v>
      </c>
    </row>
    <row r="30" spans="2:11" s="479" customFormat="1" ht="15" customHeight="1" x14ac:dyDescent="0.2">
      <c r="B30" s="19">
        <v>17</v>
      </c>
      <c r="C30" s="17" t="s">
        <v>708</v>
      </c>
      <c r="D30" s="794"/>
      <c r="E30" s="795"/>
      <c r="F30" s="16"/>
      <c r="G30" s="572" t="s">
        <v>88</v>
      </c>
      <c r="H30" s="288">
        <v>0.5</v>
      </c>
      <c r="I30" s="15" t="s">
        <v>91</v>
      </c>
      <c r="J30" s="14">
        <f t="shared" si="2"/>
        <v>0</v>
      </c>
      <c r="K30" s="261" t="s">
        <v>1189</v>
      </c>
    </row>
    <row r="31" spans="2:11" s="479" customFormat="1" ht="15" customHeight="1" x14ac:dyDescent="0.2">
      <c r="B31" s="19">
        <v>18</v>
      </c>
      <c r="C31" s="17" t="s">
        <v>1011</v>
      </c>
      <c r="D31" s="794"/>
      <c r="E31" s="795"/>
      <c r="F31" s="16"/>
      <c r="G31" s="572" t="s">
        <v>88</v>
      </c>
      <c r="H31" s="288">
        <v>0.5</v>
      </c>
      <c r="I31" s="15" t="s">
        <v>91</v>
      </c>
      <c r="J31" s="14">
        <f t="shared" si="2"/>
        <v>0</v>
      </c>
      <c r="K31" s="261" t="s">
        <v>1190</v>
      </c>
    </row>
    <row r="32" spans="2:11" s="479" customFormat="1" ht="15" customHeight="1" x14ac:dyDescent="0.2">
      <c r="B32" s="19">
        <v>19</v>
      </c>
      <c r="C32" s="17" t="s">
        <v>1180</v>
      </c>
      <c r="D32" s="794"/>
      <c r="E32" s="795"/>
      <c r="F32" s="16"/>
      <c r="G32" s="15" t="s">
        <v>88</v>
      </c>
      <c r="H32" s="288">
        <v>0.5</v>
      </c>
      <c r="I32" s="15" t="s">
        <v>91</v>
      </c>
      <c r="J32" s="14">
        <f t="shared" si="2"/>
        <v>0</v>
      </c>
      <c r="K32" s="261" t="s">
        <v>1191</v>
      </c>
    </row>
    <row r="33" spans="1:11" s="479" customFormat="1" ht="15" customHeight="1" thickBot="1" x14ac:dyDescent="0.25">
      <c r="B33" s="584">
        <v>20</v>
      </c>
      <c r="C33" s="17" t="s">
        <v>1348</v>
      </c>
      <c r="D33" s="794"/>
      <c r="E33" s="795"/>
      <c r="F33" s="16"/>
      <c r="G33" s="15" t="s">
        <v>88</v>
      </c>
      <c r="H33" s="288">
        <v>0.5</v>
      </c>
      <c r="I33" s="15" t="s">
        <v>91</v>
      </c>
      <c r="J33" s="14">
        <f t="shared" si="2"/>
        <v>0</v>
      </c>
      <c r="K33" s="261" t="s">
        <v>711</v>
      </c>
    </row>
    <row r="34" spans="1:11" s="479" customFormat="1" ht="18.75" customHeight="1" x14ac:dyDescent="0.2">
      <c r="B34" s="40"/>
      <c r="C34" s="13"/>
      <c r="D34" s="12"/>
      <c r="E34" s="12"/>
      <c r="F34" s="39"/>
      <c r="G34" s="598"/>
      <c r="H34" s="800" t="s">
        <v>1199</v>
      </c>
      <c r="I34" s="801"/>
      <c r="J34" s="9"/>
    </row>
    <row r="35" spans="1:11" s="479" customFormat="1" ht="18.75" customHeight="1" thickBot="1" x14ac:dyDescent="0.25">
      <c r="B35" s="38"/>
      <c r="C35" s="261"/>
      <c r="D35" s="261"/>
      <c r="E35" s="261"/>
      <c r="F35" s="261"/>
      <c r="G35" s="261"/>
      <c r="H35" s="802" t="s">
        <v>89</v>
      </c>
      <c r="I35" s="803"/>
      <c r="J35" s="8">
        <f>SUM(J14:J33)</f>
        <v>0</v>
      </c>
      <c r="K35" s="261" t="s">
        <v>540</v>
      </c>
    </row>
    <row r="36" spans="1:11" s="479" customFormat="1" ht="18.75" customHeight="1" x14ac:dyDescent="0.2">
      <c r="B36" s="37"/>
      <c r="H36" s="482"/>
      <c r="J36" s="481"/>
      <c r="K36" s="261"/>
    </row>
    <row r="37" spans="1:11" ht="18.75" customHeight="1" thickBot="1" x14ac:dyDescent="0.25">
      <c r="A37" s="479"/>
      <c r="B37" s="38"/>
      <c r="C37" s="261"/>
      <c r="D37" s="261"/>
      <c r="E37" s="261"/>
      <c r="F37" s="261"/>
      <c r="G37" s="39"/>
      <c r="H37" s="146"/>
      <c r="I37" s="598"/>
      <c r="J37" s="11"/>
      <c r="K37" s="261"/>
    </row>
    <row r="38" spans="1:11" ht="18.75" customHeight="1" x14ac:dyDescent="0.2">
      <c r="B38" s="38"/>
      <c r="C38" s="261"/>
      <c r="D38" s="261"/>
      <c r="E38" s="261"/>
      <c r="F38" s="261"/>
      <c r="G38" s="39"/>
      <c r="H38" s="800" t="s">
        <v>541</v>
      </c>
      <c r="I38" s="801"/>
      <c r="J38" s="9"/>
    </row>
    <row r="39" spans="1:11" ht="18.75" customHeight="1" thickBot="1" x14ac:dyDescent="0.25">
      <c r="H39" s="798" t="s">
        <v>154</v>
      </c>
      <c r="I39" s="799"/>
      <c r="J39" s="8">
        <f>SUM(J7,J35)</f>
        <v>0</v>
      </c>
      <c r="K39" s="261" t="s">
        <v>542</v>
      </c>
    </row>
  </sheetData>
  <customSheetViews>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topLeftCell="A7">
      <selection activeCell="L19" sqref="L1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30">
    <mergeCell ref="D20:E20"/>
    <mergeCell ref="D27:E27"/>
    <mergeCell ref="D29:E29"/>
    <mergeCell ref="A1:B1"/>
    <mergeCell ref="C1:E1"/>
    <mergeCell ref="I1:K1"/>
    <mergeCell ref="B5:E7"/>
    <mergeCell ref="D19:E19"/>
    <mergeCell ref="D18:E18"/>
    <mergeCell ref="B12:C12"/>
    <mergeCell ref="D12:E12"/>
    <mergeCell ref="D15:E15"/>
    <mergeCell ref="D16:E16"/>
    <mergeCell ref="D17:E17"/>
    <mergeCell ref="D14:E14"/>
    <mergeCell ref="H39:I39"/>
    <mergeCell ref="H38:I38"/>
    <mergeCell ref="D21:E21"/>
    <mergeCell ref="D22:E22"/>
    <mergeCell ref="H34:I34"/>
    <mergeCell ref="D24:E24"/>
    <mergeCell ref="D28:E28"/>
    <mergeCell ref="D26:E26"/>
    <mergeCell ref="H35:I35"/>
    <mergeCell ref="D25:E25"/>
    <mergeCell ref="D23:E23"/>
    <mergeCell ref="D30:E30"/>
    <mergeCell ref="D32:E32"/>
    <mergeCell ref="D31:E31"/>
    <mergeCell ref="D33:E33"/>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9"/>
  <sheetViews>
    <sheetView showGridLines="0" view="pageBreakPreview" zoomScaleNormal="100" zoomScaleSheetLayoutView="100" workbookViewId="0">
      <selection sqref="A1:B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3" style="478" bestFit="1" customWidth="1"/>
    <col min="5" max="5" width="12" style="478" customWidth="1"/>
    <col min="6" max="6" width="11.90625" style="478" customWidth="1"/>
    <col min="7" max="7" width="2.08984375" style="478" bestFit="1" customWidth="1"/>
    <col min="8" max="8" width="11.90625" style="58" customWidth="1"/>
    <col min="9" max="9" width="2.08984375" style="478" bestFit="1" customWidth="1"/>
    <col min="10" max="10" width="11.90625" style="478" customWidth="1"/>
    <col min="11" max="11" width="3.08984375" style="478" customWidth="1"/>
    <col min="12" max="16384" width="9" style="478"/>
  </cols>
  <sheetData>
    <row r="1" spans="1:12" ht="18.75" customHeight="1" x14ac:dyDescent="0.2">
      <c r="A1" s="829" t="s">
        <v>140</v>
      </c>
      <c r="B1" s="830"/>
      <c r="C1" s="829" t="s">
        <v>14</v>
      </c>
      <c r="D1" s="831"/>
      <c r="E1" s="830"/>
      <c r="H1" s="203" t="s">
        <v>0</v>
      </c>
      <c r="I1" s="820">
        <f>総括表!H4</f>
        <v>0</v>
      </c>
      <c r="J1" s="820"/>
      <c r="K1" s="820"/>
    </row>
    <row r="2" spans="1:12" ht="18.75" customHeight="1" x14ac:dyDescent="0.2">
      <c r="J2" s="195"/>
    </row>
    <row r="3" spans="1:12" ht="18.75" customHeight="1" x14ac:dyDescent="0.2">
      <c r="A3" s="6" t="s">
        <v>529</v>
      </c>
      <c r="B3" s="37" t="s">
        <v>604</v>
      </c>
    </row>
    <row r="4" spans="1:12" ht="11.25" customHeight="1" x14ac:dyDescent="0.2">
      <c r="A4" s="480"/>
    </row>
    <row r="5" spans="1:12" ht="15" customHeight="1" x14ac:dyDescent="0.2">
      <c r="A5" s="480"/>
      <c r="B5" s="826" t="s">
        <v>1430</v>
      </c>
      <c r="C5" s="826"/>
      <c r="D5" s="826"/>
      <c r="E5" s="826"/>
    </row>
    <row r="6" spans="1:12" s="479" customFormat="1" ht="15" customHeight="1" x14ac:dyDescent="0.2">
      <c r="A6" s="6"/>
      <c r="B6" s="826"/>
      <c r="C6" s="826"/>
      <c r="D6" s="826"/>
      <c r="E6" s="826"/>
      <c r="H6" s="482" t="s">
        <v>152</v>
      </c>
    </row>
    <row r="7" spans="1:12" s="479" customFormat="1" ht="18.75" customHeight="1" x14ac:dyDescent="0.2">
      <c r="A7" s="6"/>
      <c r="B7" s="826"/>
      <c r="C7" s="826"/>
      <c r="D7" s="826"/>
      <c r="E7" s="826"/>
      <c r="F7" s="204"/>
      <c r="G7" s="602" t="s">
        <v>530</v>
      </c>
      <c r="H7" s="144">
        <v>0.3</v>
      </c>
      <c r="I7" s="602" t="s">
        <v>531</v>
      </c>
      <c r="J7" s="14">
        <f>ROUND(F7*H7,0)</f>
        <v>0</v>
      </c>
      <c r="K7" s="261" t="s">
        <v>532</v>
      </c>
    </row>
    <row r="8" spans="1:12" ht="11.25" customHeight="1" x14ac:dyDescent="0.2">
      <c r="A8" s="480"/>
      <c r="F8" s="42"/>
      <c r="J8" s="56" t="s">
        <v>151</v>
      </c>
    </row>
    <row r="9" spans="1:12" ht="15" customHeight="1" x14ac:dyDescent="0.2">
      <c r="A9" s="480"/>
      <c r="F9" s="42"/>
      <c r="J9" s="42"/>
    </row>
    <row r="10" spans="1:12" ht="18.75" customHeight="1" x14ac:dyDescent="0.2">
      <c r="A10" s="6" t="s">
        <v>533</v>
      </c>
      <c r="B10" s="37" t="s">
        <v>605</v>
      </c>
      <c r="F10" s="42"/>
      <c r="J10" s="42"/>
      <c r="L10" s="261"/>
    </row>
    <row r="11" spans="1:12" ht="11.25" customHeight="1" x14ac:dyDescent="0.2">
      <c r="A11" s="480"/>
      <c r="F11" s="42"/>
      <c r="J11" s="42"/>
      <c r="L11" s="261"/>
    </row>
    <row r="12" spans="1:12" ht="18.75" customHeight="1" x14ac:dyDescent="0.2">
      <c r="A12" s="480"/>
      <c r="B12" s="827" t="s">
        <v>107</v>
      </c>
      <c r="C12" s="828"/>
      <c r="D12" s="827" t="s">
        <v>106</v>
      </c>
      <c r="E12" s="828"/>
      <c r="F12" s="29" t="s">
        <v>105</v>
      </c>
      <c r="G12" s="30"/>
      <c r="H12" s="137" t="s">
        <v>104</v>
      </c>
      <c r="I12" s="30"/>
      <c r="J12" s="29" t="s">
        <v>3</v>
      </c>
      <c r="K12" s="261"/>
      <c r="L12" s="261"/>
    </row>
    <row r="13" spans="1:12" ht="15" customHeight="1" x14ac:dyDescent="0.2">
      <c r="A13" s="480"/>
      <c r="B13" s="26"/>
      <c r="C13" s="591"/>
      <c r="D13" s="26"/>
      <c r="E13" s="592"/>
      <c r="F13" s="24"/>
      <c r="G13" s="595"/>
      <c r="H13" s="136"/>
      <c r="I13" s="595"/>
      <c r="J13" s="21" t="s">
        <v>534</v>
      </c>
      <c r="K13" s="261"/>
      <c r="L13" s="261"/>
    </row>
    <row r="14" spans="1:12" ht="15" customHeight="1" x14ac:dyDescent="0.2">
      <c r="A14" s="480"/>
      <c r="B14" s="19">
        <v>1</v>
      </c>
      <c r="C14" s="20" t="s">
        <v>113</v>
      </c>
      <c r="D14" s="794"/>
      <c r="E14" s="795"/>
      <c r="F14" s="16"/>
      <c r="G14" s="572" t="s">
        <v>88</v>
      </c>
      <c r="H14" s="649">
        <v>0.02</v>
      </c>
      <c r="I14" s="15" t="s">
        <v>91</v>
      </c>
      <c r="J14" s="14">
        <f t="shared" ref="J14" si="0">ROUND(F14*H14,0)</f>
        <v>0</v>
      </c>
      <c r="K14" s="261" t="s">
        <v>101</v>
      </c>
      <c r="L14" s="261"/>
    </row>
    <row r="15" spans="1:12" s="479" customFormat="1" ht="15" customHeight="1" x14ac:dyDescent="0.2">
      <c r="B15" s="19">
        <v>2</v>
      </c>
      <c r="C15" s="20" t="s">
        <v>112</v>
      </c>
      <c r="D15" s="794"/>
      <c r="E15" s="795"/>
      <c r="F15" s="16"/>
      <c r="G15" s="572" t="s">
        <v>530</v>
      </c>
      <c r="H15" s="649">
        <v>6.2E-2</v>
      </c>
      <c r="I15" s="15" t="s">
        <v>531</v>
      </c>
      <c r="J15" s="14">
        <f t="shared" ref="J15:J21" si="1">ROUND(F15*H15,0)</f>
        <v>0</v>
      </c>
      <c r="K15" s="261" t="s">
        <v>99</v>
      </c>
      <c r="L15" s="261"/>
    </row>
    <row r="16" spans="1:12" s="479" customFormat="1" ht="15" customHeight="1" x14ac:dyDescent="0.2">
      <c r="B16" s="19">
        <v>3</v>
      </c>
      <c r="C16" s="20" t="s">
        <v>102</v>
      </c>
      <c r="D16" s="794"/>
      <c r="E16" s="795"/>
      <c r="F16" s="16"/>
      <c r="G16" s="572" t="s">
        <v>530</v>
      </c>
      <c r="H16" s="649">
        <v>9.7000000000000003E-2</v>
      </c>
      <c r="I16" s="15" t="s">
        <v>531</v>
      </c>
      <c r="J16" s="14">
        <f t="shared" si="1"/>
        <v>0</v>
      </c>
      <c r="K16" s="261" t="s">
        <v>97</v>
      </c>
      <c r="L16" s="261"/>
    </row>
    <row r="17" spans="2:11" s="479" customFormat="1" ht="15" customHeight="1" x14ac:dyDescent="0.2">
      <c r="B17" s="19">
        <v>4</v>
      </c>
      <c r="C17" s="20" t="s">
        <v>100</v>
      </c>
      <c r="D17" s="794"/>
      <c r="E17" s="795"/>
      <c r="F17" s="16"/>
      <c r="G17" s="572" t="s">
        <v>530</v>
      </c>
      <c r="H17" s="649">
        <v>0.126</v>
      </c>
      <c r="I17" s="15" t="s">
        <v>531</v>
      </c>
      <c r="J17" s="14">
        <f t="shared" si="1"/>
        <v>0</v>
      </c>
      <c r="K17" s="261" t="s">
        <v>857</v>
      </c>
    </row>
    <row r="18" spans="2:11" s="479" customFormat="1" ht="15" customHeight="1" x14ac:dyDescent="0.2">
      <c r="B18" s="19">
        <v>5</v>
      </c>
      <c r="C18" s="20" t="s">
        <v>98</v>
      </c>
      <c r="D18" s="794"/>
      <c r="E18" s="795"/>
      <c r="F18" s="16"/>
      <c r="G18" s="572" t="s">
        <v>530</v>
      </c>
      <c r="H18" s="649">
        <v>0.189</v>
      </c>
      <c r="I18" s="15" t="s">
        <v>531</v>
      </c>
      <c r="J18" s="14">
        <f t="shared" si="1"/>
        <v>0</v>
      </c>
      <c r="K18" s="261" t="s">
        <v>858</v>
      </c>
    </row>
    <row r="19" spans="2:11" s="479" customFormat="1" ht="15" customHeight="1" x14ac:dyDescent="0.2">
      <c r="B19" s="19">
        <v>6</v>
      </c>
      <c r="C19" s="20" t="s">
        <v>96</v>
      </c>
      <c r="D19" s="794"/>
      <c r="E19" s="795"/>
      <c r="F19" s="16"/>
      <c r="G19" s="572" t="s">
        <v>530</v>
      </c>
      <c r="H19" s="649">
        <v>0.23599999999999999</v>
      </c>
      <c r="I19" s="15" t="s">
        <v>531</v>
      </c>
      <c r="J19" s="14">
        <f t="shared" si="1"/>
        <v>0</v>
      </c>
      <c r="K19" s="261" t="s">
        <v>773</v>
      </c>
    </row>
    <row r="20" spans="2:11" s="479" customFormat="1" ht="15" customHeight="1" x14ac:dyDescent="0.2">
      <c r="B20" s="19">
        <v>7</v>
      </c>
      <c r="C20" s="20" t="s">
        <v>94</v>
      </c>
      <c r="D20" s="794"/>
      <c r="E20" s="795"/>
      <c r="F20" s="16"/>
      <c r="G20" s="572" t="s">
        <v>530</v>
      </c>
      <c r="H20" s="649">
        <v>0.26500000000000001</v>
      </c>
      <c r="I20" s="15" t="s">
        <v>531</v>
      </c>
      <c r="J20" s="14">
        <f t="shared" si="1"/>
        <v>0</v>
      </c>
      <c r="K20" s="261" t="s">
        <v>901</v>
      </c>
    </row>
    <row r="21" spans="2:11" s="479" customFormat="1" ht="15" customHeight="1" x14ac:dyDescent="0.2">
      <c r="B21" s="19">
        <v>8</v>
      </c>
      <c r="C21" s="17" t="s">
        <v>92</v>
      </c>
      <c r="D21" s="794"/>
      <c r="E21" s="795"/>
      <c r="F21" s="16"/>
      <c r="G21" s="572" t="s">
        <v>530</v>
      </c>
      <c r="H21" s="649">
        <v>0.27</v>
      </c>
      <c r="I21" s="15" t="s">
        <v>531</v>
      </c>
      <c r="J21" s="14">
        <f t="shared" si="1"/>
        <v>0</v>
      </c>
      <c r="K21" s="261" t="s">
        <v>110</v>
      </c>
    </row>
    <row r="22" spans="2:11" s="479" customFormat="1" ht="15" customHeight="1" x14ac:dyDescent="0.2">
      <c r="B22" s="19">
        <v>9</v>
      </c>
      <c r="C22" s="17" t="s">
        <v>465</v>
      </c>
      <c r="D22" s="794"/>
      <c r="E22" s="795"/>
      <c r="F22" s="16"/>
      <c r="G22" s="572" t="s">
        <v>530</v>
      </c>
      <c r="H22" s="649">
        <v>0.28899999999999998</v>
      </c>
      <c r="I22" s="15" t="s">
        <v>531</v>
      </c>
      <c r="J22" s="14">
        <f t="shared" ref="J22:J27" si="2">ROUND(F22*H22,0)</f>
        <v>0</v>
      </c>
      <c r="K22" s="261" t="s">
        <v>1013</v>
      </c>
    </row>
    <row r="23" spans="2:11" s="479" customFormat="1" ht="15" customHeight="1" x14ac:dyDescent="0.2">
      <c r="B23" s="19">
        <v>10</v>
      </c>
      <c r="C23" s="17" t="s">
        <v>485</v>
      </c>
      <c r="D23" s="794"/>
      <c r="E23" s="795"/>
      <c r="F23" s="16"/>
      <c r="G23" s="572" t="s">
        <v>530</v>
      </c>
      <c r="H23" s="649">
        <v>0.31900000000000001</v>
      </c>
      <c r="I23" s="15" t="s">
        <v>531</v>
      </c>
      <c r="J23" s="14">
        <f t="shared" si="2"/>
        <v>0</v>
      </c>
      <c r="K23" s="261" t="s">
        <v>671</v>
      </c>
    </row>
    <row r="24" spans="2:11" s="479" customFormat="1" ht="15" customHeight="1" x14ac:dyDescent="0.2">
      <c r="B24" s="19">
        <v>11</v>
      </c>
      <c r="C24" s="17" t="s">
        <v>525</v>
      </c>
      <c r="D24" s="794"/>
      <c r="E24" s="795"/>
      <c r="F24" s="16"/>
      <c r="G24" s="572" t="s">
        <v>530</v>
      </c>
      <c r="H24" s="649">
        <v>0.34899999999999998</v>
      </c>
      <c r="I24" s="15" t="s">
        <v>531</v>
      </c>
      <c r="J24" s="14">
        <f t="shared" si="2"/>
        <v>0</v>
      </c>
      <c r="K24" s="261" t="s">
        <v>537</v>
      </c>
    </row>
    <row r="25" spans="2:11" s="479" customFormat="1" ht="15" customHeight="1" x14ac:dyDescent="0.2">
      <c r="B25" s="19">
        <v>12</v>
      </c>
      <c r="C25" s="17" t="s">
        <v>565</v>
      </c>
      <c r="D25" s="794"/>
      <c r="E25" s="795"/>
      <c r="F25" s="16"/>
      <c r="G25" s="572" t="s">
        <v>530</v>
      </c>
      <c r="H25" s="649">
        <v>0.375</v>
      </c>
      <c r="I25" s="15" t="s">
        <v>531</v>
      </c>
      <c r="J25" s="14">
        <f t="shared" si="2"/>
        <v>0</v>
      </c>
      <c r="K25" s="261" t="s">
        <v>1014</v>
      </c>
    </row>
    <row r="26" spans="2:11" s="479" customFormat="1" ht="15" customHeight="1" x14ac:dyDescent="0.2">
      <c r="B26" s="19">
        <v>13</v>
      </c>
      <c r="C26" s="17" t="s">
        <v>603</v>
      </c>
      <c r="D26" s="794"/>
      <c r="E26" s="795"/>
      <c r="F26" s="16"/>
      <c r="G26" s="572" t="s">
        <v>530</v>
      </c>
      <c r="H26" s="649">
        <v>0.40100000000000002</v>
      </c>
      <c r="I26" s="15" t="s">
        <v>531</v>
      </c>
      <c r="J26" s="14">
        <f t="shared" si="2"/>
        <v>0</v>
      </c>
      <c r="K26" s="261" t="s">
        <v>538</v>
      </c>
    </row>
    <row r="27" spans="2:11" s="479" customFormat="1" ht="15" customHeight="1" x14ac:dyDescent="0.2">
      <c r="B27" s="19">
        <v>14</v>
      </c>
      <c r="C27" s="17" t="s">
        <v>634</v>
      </c>
      <c r="D27" s="794"/>
      <c r="E27" s="795"/>
      <c r="F27" s="16"/>
      <c r="G27" s="15" t="s">
        <v>88</v>
      </c>
      <c r="H27" s="649">
        <v>0.42499999999999999</v>
      </c>
      <c r="I27" s="15" t="s">
        <v>91</v>
      </c>
      <c r="J27" s="14">
        <f t="shared" si="2"/>
        <v>0</v>
      </c>
      <c r="K27" s="261" t="s">
        <v>539</v>
      </c>
    </row>
    <row r="28" spans="2:11" s="479" customFormat="1" ht="15" customHeight="1" x14ac:dyDescent="0.2">
      <c r="B28" s="19">
        <v>15</v>
      </c>
      <c r="C28" s="17" t="s">
        <v>669</v>
      </c>
      <c r="D28" s="794"/>
      <c r="E28" s="795"/>
      <c r="F28" s="16"/>
      <c r="G28" s="15" t="s">
        <v>88</v>
      </c>
      <c r="H28" s="649">
        <v>0.45</v>
      </c>
      <c r="I28" s="15" t="s">
        <v>91</v>
      </c>
      <c r="J28" s="14">
        <f t="shared" ref="J28:J33" si="3">ROUND(F28*H28,0)</f>
        <v>0</v>
      </c>
      <c r="K28" s="261" t="s">
        <v>579</v>
      </c>
    </row>
    <row r="29" spans="2:11" s="479" customFormat="1" ht="15" customHeight="1" x14ac:dyDescent="0.2">
      <c r="B29" s="19">
        <v>16</v>
      </c>
      <c r="C29" s="17" t="s">
        <v>702</v>
      </c>
      <c r="D29" s="794"/>
      <c r="E29" s="795"/>
      <c r="F29" s="16"/>
      <c r="G29" s="15" t="s">
        <v>88</v>
      </c>
      <c r="H29" s="288">
        <v>0.47499999999999998</v>
      </c>
      <c r="I29" s="15" t="s">
        <v>91</v>
      </c>
      <c r="J29" s="14">
        <f t="shared" si="3"/>
        <v>0</v>
      </c>
      <c r="K29" s="261" t="s">
        <v>1188</v>
      </c>
    </row>
    <row r="30" spans="2:11" s="479" customFormat="1" ht="15" customHeight="1" x14ac:dyDescent="0.2">
      <c r="B30" s="19">
        <v>17</v>
      </c>
      <c r="C30" s="17" t="s">
        <v>708</v>
      </c>
      <c r="D30" s="794"/>
      <c r="E30" s="795"/>
      <c r="F30" s="16"/>
      <c r="G30" s="15" t="s">
        <v>88</v>
      </c>
      <c r="H30" s="288">
        <v>0.5</v>
      </c>
      <c r="I30" s="15" t="s">
        <v>91</v>
      </c>
      <c r="J30" s="14">
        <f t="shared" si="3"/>
        <v>0</v>
      </c>
      <c r="K30" s="261" t="s">
        <v>1189</v>
      </c>
    </row>
    <row r="31" spans="2:11" s="479" customFormat="1" ht="15" customHeight="1" x14ac:dyDescent="0.2">
      <c r="B31" s="19">
        <v>18</v>
      </c>
      <c r="C31" s="17" t="s">
        <v>1011</v>
      </c>
      <c r="D31" s="794"/>
      <c r="E31" s="795"/>
      <c r="F31" s="16"/>
      <c r="G31" s="15" t="s">
        <v>88</v>
      </c>
      <c r="H31" s="288">
        <v>0.5</v>
      </c>
      <c r="I31" s="15" t="s">
        <v>91</v>
      </c>
      <c r="J31" s="14">
        <f t="shared" si="3"/>
        <v>0</v>
      </c>
      <c r="K31" s="261" t="s">
        <v>1190</v>
      </c>
    </row>
    <row r="32" spans="2:11" s="479" customFormat="1" ht="15" customHeight="1" x14ac:dyDescent="0.2">
      <c r="B32" s="19">
        <v>19</v>
      </c>
      <c r="C32" s="17" t="s">
        <v>1180</v>
      </c>
      <c r="D32" s="794"/>
      <c r="E32" s="795"/>
      <c r="F32" s="16"/>
      <c r="G32" s="15" t="s">
        <v>88</v>
      </c>
      <c r="H32" s="288">
        <v>0.5</v>
      </c>
      <c r="I32" s="15" t="s">
        <v>91</v>
      </c>
      <c r="J32" s="14">
        <f t="shared" si="3"/>
        <v>0</v>
      </c>
      <c r="K32" s="261" t="s">
        <v>1191</v>
      </c>
    </row>
    <row r="33" spans="1:11" s="479" customFormat="1" ht="15" customHeight="1" thickBot="1" x14ac:dyDescent="0.25">
      <c r="B33" s="18">
        <f t="shared" ref="B33" si="4">B32+1</f>
        <v>20</v>
      </c>
      <c r="C33" s="17" t="s">
        <v>1348</v>
      </c>
      <c r="D33" s="794"/>
      <c r="E33" s="795"/>
      <c r="F33" s="16"/>
      <c r="G33" s="15" t="s">
        <v>88</v>
      </c>
      <c r="H33" s="288">
        <v>0.5</v>
      </c>
      <c r="I33" s="15" t="s">
        <v>91</v>
      </c>
      <c r="J33" s="14">
        <f t="shared" si="3"/>
        <v>0</v>
      </c>
      <c r="K33" s="261" t="s">
        <v>711</v>
      </c>
    </row>
    <row r="34" spans="1:11" s="479" customFormat="1" ht="15" customHeight="1" x14ac:dyDescent="0.2">
      <c r="B34" s="40"/>
      <c r="C34" s="13"/>
      <c r="D34" s="12"/>
      <c r="E34" s="12"/>
      <c r="F34" s="39"/>
      <c r="G34" s="598"/>
      <c r="H34" s="800" t="s">
        <v>1340</v>
      </c>
      <c r="I34" s="801"/>
      <c r="J34" s="9"/>
      <c r="K34" s="261"/>
    </row>
    <row r="35" spans="1:11" s="479" customFormat="1" ht="18.75" customHeight="1" thickBot="1" x14ac:dyDescent="0.25">
      <c r="B35" s="38"/>
      <c r="C35" s="261"/>
      <c r="D35" s="261"/>
      <c r="E35" s="261"/>
      <c r="F35" s="261"/>
      <c r="G35" s="261"/>
      <c r="H35" s="802" t="s">
        <v>89</v>
      </c>
      <c r="I35" s="803"/>
      <c r="J35" s="460">
        <f>SUM(J14:J33)</f>
        <v>0</v>
      </c>
      <c r="K35" s="261" t="s">
        <v>540</v>
      </c>
    </row>
    <row r="36" spans="1:11" s="479" customFormat="1" ht="18.75" customHeight="1" x14ac:dyDescent="0.2">
      <c r="B36" s="37"/>
      <c r="H36" s="482"/>
      <c r="J36" s="481"/>
    </row>
    <row r="37" spans="1:11" s="479" customFormat="1" ht="18.75" customHeight="1" thickBot="1" x14ac:dyDescent="0.25">
      <c r="B37" s="38"/>
      <c r="C37" s="261"/>
      <c r="D37" s="261"/>
      <c r="E37" s="261"/>
      <c r="F37" s="261"/>
      <c r="G37" s="39"/>
      <c r="H37" s="146"/>
      <c r="I37" s="598"/>
      <c r="J37" s="11"/>
      <c r="K37" s="261"/>
    </row>
    <row r="38" spans="1:11" ht="18.75" customHeight="1" x14ac:dyDescent="0.2">
      <c r="A38" s="479"/>
      <c r="B38" s="38"/>
      <c r="C38" s="261"/>
      <c r="D38" s="261"/>
      <c r="E38" s="261"/>
      <c r="F38" s="261"/>
      <c r="G38" s="39"/>
      <c r="H38" s="800" t="s">
        <v>541</v>
      </c>
      <c r="I38" s="801"/>
      <c r="J38" s="9"/>
      <c r="K38" s="261"/>
    </row>
    <row r="39" spans="1:11" ht="18.75" customHeight="1" thickBot="1" x14ac:dyDescent="0.25">
      <c r="H39" s="798" t="s">
        <v>161</v>
      </c>
      <c r="I39" s="799"/>
      <c r="J39" s="8">
        <f>SUM(J7,J35)</f>
        <v>0</v>
      </c>
      <c r="K39" s="261" t="s">
        <v>563</v>
      </c>
    </row>
  </sheetData>
  <customSheetViews>
    <customSheetView guid="{C4E6220D-41C8-40B2-AF0A-6EEC54FEFC3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67812C5A-1D79-4D20-9561-724B7A7406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C437A408-6157-48A1-8109-95F4DC2109CD}" showPageBreaks="1" showGridLines="0" view="pageBreakPreview" topLeftCell="A8">
      <selection activeCell="D35" sqref="D35:E35"/>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A9FD053A-4046-4DCB-BFF9-69FBE35E214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8D42FC69-A302-4509-9149-10B34FBDD5FD}"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ABA71FD7-2F20-4D89-9682-086673B2D428}" showPageBreaks="1" showGridLines="0" view="pageBreakPreview" topLeftCell="A16">
      <selection activeCell="H31" sqref="H3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28B27DAA-D495-4FE0-A4B0-318BBC5296C8}"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E39192D6-5293-4E96-A0BA-1064052293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B0D27BBA-DB06-47F7-8459-5413A1184B9F}"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s>
  <mergeCells count="30">
    <mergeCell ref="D14:E14"/>
    <mergeCell ref="D27:E27"/>
    <mergeCell ref="D28:E28"/>
    <mergeCell ref="H38:I38"/>
    <mergeCell ref="D21:E21"/>
    <mergeCell ref="D22:E22"/>
    <mergeCell ref="D23:E23"/>
    <mergeCell ref="D25:E25"/>
    <mergeCell ref="D24:E24"/>
    <mergeCell ref="D29:E29"/>
    <mergeCell ref="D30:E30"/>
    <mergeCell ref="D32:E32"/>
    <mergeCell ref="D31:E31"/>
    <mergeCell ref="D33:E33"/>
    <mergeCell ref="H39:I39"/>
    <mergeCell ref="A1:B1"/>
    <mergeCell ref="C1:E1"/>
    <mergeCell ref="I1:K1"/>
    <mergeCell ref="B5:E7"/>
    <mergeCell ref="D16:E16"/>
    <mergeCell ref="D12:E12"/>
    <mergeCell ref="D15:E15"/>
    <mergeCell ref="B12:C12"/>
    <mergeCell ref="D18:E18"/>
    <mergeCell ref="D19:E19"/>
    <mergeCell ref="D17:E17"/>
    <mergeCell ref="H34:I34"/>
    <mergeCell ref="D20:E20"/>
    <mergeCell ref="D26:E26"/>
    <mergeCell ref="H35:I35"/>
  </mergeCells>
  <phoneticPr fontId="2"/>
  <printOptions horizontalCentered="1"/>
  <pageMargins left="0.78740157480314965" right="0.78740157480314965" top="0.98425196850393704" bottom="0.98425196850393704" header="0.51181102362204722" footer="0.51181102362204722"/>
  <pageSetup paperSize="9"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dimension ref="A1:L42"/>
  <sheetViews>
    <sheetView showGridLines="0" view="pageBreakPreview" zoomScaleNormal="115" zoomScaleSheetLayoutView="100" workbookViewId="0">
      <selection sqref="A1:B1"/>
    </sheetView>
  </sheetViews>
  <sheetFormatPr defaultColWidth="9" defaultRowHeight="18.75" customHeight="1" x14ac:dyDescent="0.2"/>
  <cols>
    <col min="1" max="1" width="3.90625" style="478" customWidth="1"/>
    <col min="2" max="2" width="5.90625" style="135" customWidth="1"/>
    <col min="3" max="3" width="7.453125" style="478" bestFit="1" customWidth="1"/>
    <col min="4" max="4" width="9.453125" style="478" customWidth="1"/>
    <col min="5" max="5" width="12" style="478" customWidth="1"/>
    <col min="6" max="6" width="11.90625" style="478" customWidth="1"/>
    <col min="7" max="7" width="2.08984375" style="478" bestFit="1" customWidth="1"/>
    <col min="8" max="8" width="11.90625" style="478" customWidth="1"/>
    <col min="9" max="9" width="2.08984375" style="478" bestFit="1" customWidth="1"/>
    <col min="10" max="10" width="11.90625" style="478" customWidth="1"/>
    <col min="11" max="11" width="3.08984375" style="478" customWidth="1"/>
    <col min="12" max="16384" width="9" style="478"/>
  </cols>
  <sheetData>
    <row r="1" spans="1:12" ht="18.75" customHeight="1" x14ac:dyDescent="0.2">
      <c r="A1" s="815" t="s">
        <v>140</v>
      </c>
      <c r="B1" s="816"/>
      <c r="C1" s="815" t="s">
        <v>41</v>
      </c>
      <c r="D1" s="817"/>
      <c r="E1" s="816"/>
      <c r="H1" s="604" t="s">
        <v>0</v>
      </c>
      <c r="I1" s="820">
        <f>総括表!H4</f>
        <v>0</v>
      </c>
      <c r="J1" s="820"/>
      <c r="K1" s="820"/>
    </row>
    <row r="2" spans="1:12" ht="18.75" customHeight="1" x14ac:dyDescent="0.2">
      <c r="J2" s="195"/>
    </row>
    <row r="3" spans="1:12" ht="18.75" customHeight="1" x14ac:dyDescent="0.2">
      <c r="A3" s="6" t="s">
        <v>1</v>
      </c>
      <c r="B3" s="37" t="s">
        <v>468</v>
      </c>
    </row>
    <row r="4" spans="1:12" ht="11.25" customHeight="1" x14ac:dyDescent="0.2">
      <c r="A4" s="480"/>
    </row>
    <row r="5" spans="1:12" ht="18.75" customHeight="1" x14ac:dyDescent="0.2">
      <c r="A5" s="480"/>
      <c r="B5" s="804" t="s">
        <v>143</v>
      </c>
      <c r="C5" s="805"/>
      <c r="D5" s="804" t="s">
        <v>106</v>
      </c>
      <c r="E5" s="805"/>
      <c r="F5" s="593" t="s">
        <v>230</v>
      </c>
      <c r="G5" s="593"/>
      <c r="H5" s="593" t="s">
        <v>104</v>
      </c>
      <c r="I5" s="593"/>
      <c r="J5" s="593" t="s">
        <v>3</v>
      </c>
      <c r="K5" s="261"/>
    </row>
    <row r="6" spans="1:12" ht="15" customHeight="1" x14ac:dyDescent="0.2">
      <c r="A6" s="480"/>
      <c r="B6" s="28"/>
      <c r="C6" s="591"/>
      <c r="D6" s="26"/>
      <c r="E6" s="592"/>
      <c r="F6" s="595"/>
      <c r="G6" s="595"/>
      <c r="H6" s="595"/>
      <c r="I6" s="595"/>
      <c r="J6" s="196" t="s">
        <v>896</v>
      </c>
      <c r="K6" s="261"/>
    </row>
    <row r="7" spans="1:12" s="479" customFormat="1" ht="15" customHeight="1" x14ac:dyDescent="0.2">
      <c r="B7" s="585">
        <v>1</v>
      </c>
      <c r="C7" s="266" t="s">
        <v>113</v>
      </c>
      <c r="D7" s="818"/>
      <c r="E7" s="819"/>
      <c r="F7" s="269"/>
      <c r="G7" s="589" t="s">
        <v>88</v>
      </c>
      <c r="H7" s="297">
        <v>2.4E-2</v>
      </c>
      <c r="I7" s="589" t="s">
        <v>91</v>
      </c>
      <c r="J7" s="270">
        <f t="shared" ref="J7:J10" si="0">ROUND(F7*H7,0)</f>
        <v>0</v>
      </c>
      <c r="K7" s="261" t="s">
        <v>101</v>
      </c>
      <c r="L7" s="261"/>
    </row>
    <row r="8" spans="1:12" s="479" customFormat="1" ht="15" customHeight="1" x14ac:dyDescent="0.2">
      <c r="B8" s="585">
        <v>2</v>
      </c>
      <c r="C8" s="266" t="s">
        <v>112</v>
      </c>
      <c r="D8" s="818"/>
      <c r="E8" s="819"/>
      <c r="F8" s="269"/>
      <c r="G8" s="589" t="s">
        <v>88</v>
      </c>
      <c r="H8" s="297">
        <v>4.7E-2</v>
      </c>
      <c r="I8" s="589" t="s">
        <v>91</v>
      </c>
      <c r="J8" s="270">
        <f t="shared" si="0"/>
        <v>0</v>
      </c>
      <c r="K8" s="261" t="s">
        <v>99</v>
      </c>
      <c r="L8" s="261"/>
    </row>
    <row r="9" spans="1:12" s="479" customFormat="1" ht="15" customHeight="1" x14ac:dyDescent="0.2">
      <c r="B9" s="585">
        <v>3</v>
      </c>
      <c r="C9" s="266" t="s">
        <v>102</v>
      </c>
      <c r="D9" s="818"/>
      <c r="E9" s="819"/>
      <c r="F9" s="269"/>
      <c r="G9" s="589" t="s">
        <v>88</v>
      </c>
      <c r="H9" s="297">
        <v>7.1999999999999995E-2</v>
      </c>
      <c r="I9" s="589" t="s">
        <v>91</v>
      </c>
      <c r="J9" s="270">
        <f t="shared" si="0"/>
        <v>0</v>
      </c>
      <c r="K9" s="261" t="s">
        <v>97</v>
      </c>
      <c r="L9" s="261"/>
    </row>
    <row r="10" spans="1:12" s="479" customFormat="1" ht="15" customHeight="1" thickBot="1" x14ac:dyDescent="0.25">
      <c r="B10" s="584">
        <v>4</v>
      </c>
      <c r="C10" s="268" t="s">
        <v>100</v>
      </c>
      <c r="D10" s="818"/>
      <c r="E10" s="819"/>
      <c r="F10" s="269"/>
      <c r="G10" s="589" t="s">
        <v>88</v>
      </c>
      <c r="H10" s="297">
        <v>9.4E-2</v>
      </c>
      <c r="I10" s="589" t="s">
        <v>91</v>
      </c>
      <c r="J10" s="270">
        <f t="shared" si="0"/>
        <v>0</v>
      </c>
      <c r="K10" s="261" t="s">
        <v>95</v>
      </c>
    </row>
    <row r="11" spans="1:12" s="479" customFormat="1" ht="15" customHeight="1" x14ac:dyDescent="0.2">
      <c r="B11" s="40"/>
      <c r="C11" s="13"/>
      <c r="D11" s="12"/>
      <c r="E11" s="12"/>
      <c r="F11" s="11"/>
      <c r="G11" s="598"/>
      <c r="H11" s="800" t="s">
        <v>812</v>
      </c>
      <c r="I11" s="801"/>
      <c r="J11" s="9"/>
      <c r="K11" s="261"/>
    </row>
    <row r="12" spans="1:12" s="479" customFormat="1" ht="15" customHeight="1" thickBot="1" x14ac:dyDescent="0.25">
      <c r="B12" s="38"/>
      <c r="C12" s="261"/>
      <c r="D12" s="261"/>
      <c r="E12" s="261"/>
      <c r="F12" s="10"/>
      <c r="G12" s="261"/>
      <c r="H12" s="802" t="s">
        <v>89</v>
      </c>
      <c r="I12" s="803"/>
      <c r="J12" s="8">
        <f>SUM(J7:J10)</f>
        <v>0</v>
      </c>
      <c r="K12" s="261" t="s">
        <v>520</v>
      </c>
    </row>
    <row r="13" spans="1:12" s="479" customFormat="1" ht="18.75" customHeight="1" x14ac:dyDescent="0.2">
      <c r="B13" s="37"/>
      <c r="F13" s="481"/>
      <c r="J13" s="481"/>
    </row>
    <row r="14" spans="1:12" ht="18.75" customHeight="1" x14ac:dyDescent="0.2">
      <c r="A14" s="6" t="s">
        <v>897</v>
      </c>
      <c r="B14" s="37" t="s">
        <v>467</v>
      </c>
      <c r="F14" s="42"/>
      <c r="J14" s="42"/>
    </row>
    <row r="15" spans="1:12" ht="11.25" customHeight="1" x14ac:dyDescent="0.2">
      <c r="A15" s="480"/>
      <c r="F15" s="42"/>
      <c r="J15" s="42"/>
    </row>
    <row r="16" spans="1:12" ht="18.75" customHeight="1" x14ac:dyDescent="0.2">
      <c r="A16" s="480"/>
      <c r="B16" s="804" t="s">
        <v>143</v>
      </c>
      <c r="C16" s="805"/>
      <c r="D16" s="804" t="s">
        <v>106</v>
      </c>
      <c r="E16" s="805"/>
      <c r="F16" s="275" t="s">
        <v>230</v>
      </c>
      <c r="G16" s="593"/>
      <c r="H16" s="593" t="s">
        <v>104</v>
      </c>
      <c r="I16" s="593"/>
      <c r="J16" s="275" t="s">
        <v>3</v>
      </c>
      <c r="K16" s="261"/>
    </row>
    <row r="17" spans="1:12" ht="15" customHeight="1" x14ac:dyDescent="0.2">
      <c r="A17" s="480"/>
      <c r="B17" s="28"/>
      <c r="C17" s="591"/>
      <c r="D17" s="26"/>
      <c r="E17" s="592"/>
      <c r="F17" s="24"/>
      <c r="G17" s="595"/>
      <c r="H17" s="595"/>
      <c r="I17" s="595"/>
      <c r="J17" s="21" t="s">
        <v>103</v>
      </c>
      <c r="K17" s="261"/>
    </row>
    <row r="18" spans="1:12" s="479" customFormat="1" ht="15" customHeight="1" x14ac:dyDescent="0.2">
      <c r="B18" s="585">
        <v>1</v>
      </c>
      <c r="C18" s="266" t="s">
        <v>130</v>
      </c>
      <c r="D18" s="818"/>
      <c r="E18" s="819"/>
      <c r="F18" s="269"/>
      <c r="G18" s="589" t="s">
        <v>88</v>
      </c>
      <c r="H18" s="297">
        <v>2E-3</v>
      </c>
      <c r="I18" s="589" t="s">
        <v>91</v>
      </c>
      <c r="J18" s="270">
        <f t="shared" ref="J18:J27" si="1">ROUND(F18*H18,0)</f>
        <v>0</v>
      </c>
      <c r="K18" s="261" t="s">
        <v>101</v>
      </c>
      <c r="L18" s="261"/>
    </row>
    <row r="19" spans="1:12" s="479" customFormat="1" ht="15" customHeight="1" x14ac:dyDescent="0.2">
      <c r="B19" s="585">
        <v>2</v>
      </c>
      <c r="C19" s="266" t="s">
        <v>125</v>
      </c>
      <c r="D19" s="818"/>
      <c r="E19" s="819"/>
      <c r="F19" s="269"/>
      <c r="G19" s="589" t="s">
        <v>88</v>
      </c>
      <c r="H19" s="297">
        <v>1.7000000000000001E-2</v>
      </c>
      <c r="I19" s="589" t="s">
        <v>91</v>
      </c>
      <c r="J19" s="270">
        <f t="shared" si="1"/>
        <v>0</v>
      </c>
      <c r="K19" s="261" t="s">
        <v>99</v>
      </c>
      <c r="L19" s="261"/>
    </row>
    <row r="20" spans="1:12" s="479" customFormat="1" ht="15" customHeight="1" x14ac:dyDescent="0.2">
      <c r="B20" s="585">
        <v>3</v>
      </c>
      <c r="C20" s="266" t="s">
        <v>124</v>
      </c>
      <c r="D20" s="818"/>
      <c r="E20" s="819"/>
      <c r="F20" s="269"/>
      <c r="G20" s="589" t="s">
        <v>88</v>
      </c>
      <c r="H20" s="297">
        <v>2.3E-2</v>
      </c>
      <c r="I20" s="589" t="s">
        <v>91</v>
      </c>
      <c r="J20" s="270">
        <f t="shared" si="1"/>
        <v>0</v>
      </c>
      <c r="K20" s="261" t="s">
        <v>97</v>
      </c>
      <c r="L20" s="261"/>
    </row>
    <row r="21" spans="1:12" s="479" customFormat="1" ht="15" customHeight="1" x14ac:dyDescent="0.2">
      <c r="B21" s="585">
        <v>4</v>
      </c>
      <c r="C21" s="266" t="s">
        <v>123</v>
      </c>
      <c r="D21" s="818"/>
      <c r="E21" s="819"/>
      <c r="F21" s="269"/>
      <c r="G21" s="589" t="s">
        <v>88</v>
      </c>
      <c r="H21" s="297">
        <v>3.3000000000000002E-2</v>
      </c>
      <c r="I21" s="589" t="s">
        <v>91</v>
      </c>
      <c r="J21" s="270">
        <f t="shared" si="1"/>
        <v>0</v>
      </c>
      <c r="K21" s="261" t="s">
        <v>95</v>
      </c>
      <c r="L21" s="261"/>
    </row>
    <row r="22" spans="1:12" s="479" customFormat="1" ht="15" customHeight="1" x14ac:dyDescent="0.2">
      <c r="B22" s="585">
        <v>5</v>
      </c>
      <c r="C22" s="266" t="s">
        <v>122</v>
      </c>
      <c r="D22" s="818"/>
      <c r="E22" s="819"/>
      <c r="F22" s="269"/>
      <c r="G22" s="589" t="s">
        <v>88</v>
      </c>
      <c r="H22" s="297">
        <v>3.6999999999999998E-2</v>
      </c>
      <c r="I22" s="589" t="s">
        <v>91</v>
      </c>
      <c r="J22" s="270">
        <f t="shared" si="1"/>
        <v>0</v>
      </c>
      <c r="K22" s="261" t="s">
        <v>93</v>
      </c>
      <c r="L22" s="261"/>
    </row>
    <row r="23" spans="1:12" s="479" customFormat="1" ht="15" customHeight="1" x14ac:dyDescent="0.2">
      <c r="B23" s="585">
        <v>6</v>
      </c>
      <c r="C23" s="266" t="s">
        <v>114</v>
      </c>
      <c r="D23" s="818"/>
      <c r="E23" s="819"/>
      <c r="F23" s="269"/>
      <c r="G23" s="589" t="s">
        <v>88</v>
      </c>
      <c r="H23" s="297">
        <v>4.9000000000000002E-2</v>
      </c>
      <c r="I23" s="589" t="s">
        <v>91</v>
      </c>
      <c r="J23" s="270">
        <f t="shared" si="1"/>
        <v>0</v>
      </c>
      <c r="K23" s="261" t="s">
        <v>90</v>
      </c>
      <c r="L23" s="261"/>
    </row>
    <row r="24" spans="1:12" s="479" customFormat="1" ht="15" customHeight="1" x14ac:dyDescent="0.2">
      <c r="B24" s="585">
        <v>7</v>
      </c>
      <c r="C24" s="266" t="s">
        <v>113</v>
      </c>
      <c r="D24" s="818"/>
      <c r="E24" s="819"/>
      <c r="F24" s="269"/>
      <c r="G24" s="589" t="s">
        <v>88</v>
      </c>
      <c r="H24" s="297">
        <v>7.8E-2</v>
      </c>
      <c r="I24" s="589" t="s">
        <v>91</v>
      </c>
      <c r="J24" s="270">
        <f t="shared" si="1"/>
        <v>0</v>
      </c>
      <c r="K24" s="261" t="s">
        <v>111</v>
      </c>
    </row>
    <row r="25" spans="1:12" s="479" customFormat="1" ht="15" customHeight="1" x14ac:dyDescent="0.2">
      <c r="B25" s="585">
        <v>8</v>
      </c>
      <c r="C25" s="266" t="s">
        <v>112</v>
      </c>
      <c r="D25" s="818"/>
      <c r="E25" s="819"/>
      <c r="F25" s="269"/>
      <c r="G25" s="589" t="s">
        <v>88</v>
      </c>
      <c r="H25" s="297">
        <v>9.7000000000000003E-2</v>
      </c>
      <c r="I25" s="589" t="s">
        <v>91</v>
      </c>
      <c r="J25" s="270">
        <f t="shared" si="1"/>
        <v>0</v>
      </c>
      <c r="K25" s="261" t="s">
        <v>110</v>
      </c>
    </row>
    <row r="26" spans="1:12" s="479" customFormat="1" ht="15" customHeight="1" x14ac:dyDescent="0.2">
      <c r="B26" s="585">
        <v>9</v>
      </c>
      <c r="C26" s="266" t="s">
        <v>102</v>
      </c>
      <c r="D26" s="818"/>
      <c r="E26" s="819"/>
      <c r="F26" s="269"/>
      <c r="G26" s="589" t="s">
        <v>88</v>
      </c>
      <c r="H26" s="297">
        <v>7.1999999999999995E-2</v>
      </c>
      <c r="I26" s="589" t="s">
        <v>91</v>
      </c>
      <c r="J26" s="270">
        <f t="shared" si="1"/>
        <v>0</v>
      </c>
      <c r="K26" s="261" t="s">
        <v>109</v>
      </c>
    </row>
    <row r="27" spans="1:12" s="479" customFormat="1" ht="15" customHeight="1" thickBot="1" x14ac:dyDescent="0.25">
      <c r="B27" s="584">
        <v>10</v>
      </c>
      <c r="C27" s="268" t="s">
        <v>100</v>
      </c>
      <c r="D27" s="818"/>
      <c r="E27" s="819"/>
      <c r="F27" s="269"/>
      <c r="G27" s="589" t="s">
        <v>88</v>
      </c>
      <c r="H27" s="297">
        <v>9.4E-2</v>
      </c>
      <c r="I27" s="589" t="s">
        <v>91</v>
      </c>
      <c r="J27" s="270">
        <f t="shared" si="1"/>
        <v>0</v>
      </c>
      <c r="K27" s="261" t="s">
        <v>121</v>
      </c>
    </row>
    <row r="28" spans="1:12" s="479" customFormat="1" ht="15" customHeight="1" x14ac:dyDescent="0.2">
      <c r="B28" s="40"/>
      <c r="C28" s="13"/>
      <c r="D28" s="12"/>
      <c r="E28" s="12"/>
      <c r="F28" s="39"/>
      <c r="G28" s="598"/>
      <c r="H28" s="800" t="s">
        <v>1431</v>
      </c>
      <c r="I28" s="801"/>
      <c r="J28" s="9"/>
      <c r="K28" s="261"/>
    </row>
    <row r="29" spans="1:12" s="479" customFormat="1" ht="15" customHeight="1" thickBot="1" x14ac:dyDescent="0.25">
      <c r="B29" s="38"/>
      <c r="C29" s="261"/>
      <c r="D29" s="261"/>
      <c r="E29" s="261"/>
      <c r="F29" s="261"/>
      <c r="G29" s="261"/>
      <c r="H29" s="802" t="s">
        <v>89</v>
      </c>
      <c r="I29" s="803"/>
      <c r="J29" s="8">
        <f>SUM(J18:J27)</f>
        <v>0</v>
      </c>
      <c r="K29" s="261" t="s">
        <v>540</v>
      </c>
    </row>
    <row r="30" spans="1:12" s="479" customFormat="1" ht="18.75" customHeight="1" x14ac:dyDescent="0.2">
      <c r="B30" s="37"/>
      <c r="J30" s="481"/>
    </row>
    <row r="31" spans="1:12" s="479" customFormat="1" ht="18.75" customHeight="1" x14ac:dyDescent="0.2">
      <c r="A31" s="6">
        <v>3</v>
      </c>
      <c r="B31" s="37" t="s">
        <v>1383</v>
      </c>
      <c r="C31" s="478"/>
      <c r="D31" s="478"/>
      <c r="E31" s="478"/>
      <c r="F31" s="42"/>
      <c r="J31" s="481"/>
    </row>
    <row r="32" spans="1:12" s="479" customFormat="1" ht="9.65" customHeight="1" x14ac:dyDescent="0.2">
      <c r="B32" s="37"/>
      <c r="J32" s="481"/>
    </row>
    <row r="33" spans="2:11" s="479" customFormat="1" ht="18.649999999999999" customHeight="1" x14ac:dyDescent="0.2">
      <c r="B33" s="804" t="s">
        <v>107</v>
      </c>
      <c r="C33" s="805"/>
      <c r="D33" s="804" t="s">
        <v>106</v>
      </c>
      <c r="E33" s="805"/>
      <c r="F33" s="275" t="s">
        <v>105</v>
      </c>
      <c r="G33" s="593"/>
      <c r="H33" s="279" t="s">
        <v>104</v>
      </c>
      <c r="I33" s="593"/>
      <c r="J33" s="275" t="s">
        <v>3</v>
      </c>
      <c r="K33" s="261"/>
    </row>
    <row r="34" spans="2:11" s="479" customFormat="1" ht="18.649999999999999" customHeight="1" x14ac:dyDescent="0.2">
      <c r="B34" s="28"/>
      <c r="C34" s="591"/>
      <c r="D34" s="26"/>
      <c r="E34" s="592"/>
      <c r="F34" s="24"/>
      <c r="G34" s="595"/>
      <c r="H34" s="71"/>
      <c r="I34" s="595"/>
      <c r="J34" s="21" t="s">
        <v>103</v>
      </c>
      <c r="K34" s="261"/>
    </row>
    <row r="35" spans="2:11" s="479" customFormat="1" ht="18.75" customHeight="1" x14ac:dyDescent="0.2">
      <c r="B35" s="585">
        <v>1</v>
      </c>
      <c r="C35" s="266" t="s">
        <v>1335</v>
      </c>
      <c r="D35" s="650" t="s">
        <v>1384</v>
      </c>
      <c r="E35" s="651" t="s">
        <v>1385</v>
      </c>
      <c r="F35" s="269"/>
      <c r="G35" s="589" t="s">
        <v>88</v>
      </c>
      <c r="H35" s="652">
        <v>0.7</v>
      </c>
      <c r="I35" s="589" t="s">
        <v>91</v>
      </c>
      <c r="J35" s="270">
        <f t="shared" ref="J35" si="2">ROUND(F35*H35,0)</f>
        <v>0</v>
      </c>
      <c r="K35" s="261" t="s">
        <v>869</v>
      </c>
    </row>
    <row r="36" spans="2:11" s="479" customFormat="1" ht="18.75" customHeight="1" thickBot="1" x14ac:dyDescent="0.25">
      <c r="B36" s="586"/>
      <c r="C36" s="68"/>
      <c r="D36" s="653" t="s">
        <v>1386</v>
      </c>
      <c r="E36" s="651" t="s">
        <v>1387</v>
      </c>
      <c r="F36" s="269"/>
      <c r="G36" s="589" t="s">
        <v>88</v>
      </c>
      <c r="H36" s="652">
        <v>0.7</v>
      </c>
      <c r="I36" s="589" t="s">
        <v>91</v>
      </c>
      <c r="J36" s="270">
        <f>ROUND(F36*H36,0)</f>
        <v>0</v>
      </c>
      <c r="K36" s="261" t="s">
        <v>855</v>
      </c>
    </row>
    <row r="37" spans="2:11" s="479" customFormat="1" ht="18.75" customHeight="1" x14ac:dyDescent="0.2">
      <c r="B37" s="181"/>
      <c r="C37" s="12"/>
      <c r="D37" s="654"/>
      <c r="E37" s="419"/>
      <c r="F37" s="182"/>
      <c r="G37" s="13"/>
      <c r="H37" s="800" t="s">
        <v>819</v>
      </c>
      <c r="I37" s="801"/>
      <c r="J37" s="9"/>
      <c r="K37" s="261"/>
    </row>
    <row r="38" spans="2:11" s="479" customFormat="1" ht="18.75" customHeight="1" thickBot="1" x14ac:dyDescent="0.25">
      <c r="B38" s="181"/>
      <c r="C38" s="12"/>
      <c r="D38" s="654"/>
      <c r="E38" s="419"/>
      <c r="F38" s="182"/>
      <c r="G38" s="13"/>
      <c r="H38" s="802" t="s">
        <v>89</v>
      </c>
      <c r="I38" s="803"/>
      <c r="J38" s="8">
        <f>SUM(J35:J36)</f>
        <v>0</v>
      </c>
      <c r="K38" s="261" t="s">
        <v>518</v>
      </c>
    </row>
    <row r="39" spans="2:11" s="479" customFormat="1" ht="18.75" customHeight="1" x14ac:dyDescent="0.2">
      <c r="B39" s="37"/>
      <c r="J39" s="481"/>
    </row>
    <row r="40" spans="2:11" s="479" customFormat="1" ht="18.75" customHeight="1" thickBot="1" x14ac:dyDescent="0.25">
      <c r="B40" s="38"/>
      <c r="C40" s="261"/>
      <c r="D40" s="261"/>
      <c r="E40" s="261"/>
      <c r="F40" s="261"/>
      <c r="G40" s="39"/>
      <c r="H40" s="598"/>
      <c r="I40" s="598"/>
      <c r="J40" s="11"/>
      <c r="K40" s="261"/>
    </row>
    <row r="41" spans="2:11" s="479" customFormat="1" ht="18.75" customHeight="1" x14ac:dyDescent="0.2">
      <c r="B41" s="38"/>
      <c r="C41" s="261"/>
      <c r="D41" s="261"/>
      <c r="E41" s="261"/>
      <c r="F41" s="261"/>
      <c r="G41" s="39"/>
      <c r="H41" s="796" t="s">
        <v>1432</v>
      </c>
      <c r="I41" s="797"/>
      <c r="J41" s="9"/>
      <c r="K41" s="261"/>
    </row>
    <row r="42" spans="2:11" ht="18.75" customHeight="1" thickBot="1" x14ac:dyDescent="0.25">
      <c r="H42" s="798" t="s">
        <v>466</v>
      </c>
      <c r="I42" s="799"/>
      <c r="J42" s="8">
        <f>SUM(J12,J29,J38)</f>
        <v>0</v>
      </c>
      <c r="K42" s="261" t="s">
        <v>898</v>
      </c>
    </row>
  </sheetData>
  <customSheetViews>
    <customSheetView guid="{C4E6220D-41C8-40B2-AF0A-6EEC54FEFC3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
      <headerFooter alignWithMargins="0"/>
    </customSheetView>
    <customSheetView guid="{67812C5A-1D79-4D20-9561-724B7A7406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2"/>
      <headerFooter alignWithMargins="0"/>
    </customSheetView>
    <customSheetView guid="{C437A408-6157-48A1-8109-95F4DC2109C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3"/>
      <headerFooter alignWithMargins="0"/>
    </customSheetView>
    <customSheetView guid="{A9FD053A-4046-4DCB-BFF9-69FBE35E214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4"/>
      <headerFooter alignWithMargins="0"/>
    </customSheetView>
    <customSheetView guid="{8D42FC69-A302-4509-9149-10B34FBDD5F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5"/>
      <headerFooter alignWithMargins="0"/>
    </customSheetView>
    <customSheetView guid="{ABA71FD7-2F20-4D89-9682-086673B2D428}"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6"/>
      <headerFooter alignWithMargins="0"/>
    </customSheetView>
    <customSheetView guid="{28B27DAA-D495-4FE0-A4B0-318BBC5296C8}" scale="85" showPageBreaks="1" showGridLines="0" view="pageBreakPreview">
      <selection activeCell="H20" sqref="H20:H30"/>
      <pageMargins left="0.78700000000000003" right="0.78700000000000003" top="0.98399999999999999" bottom="0.98399999999999999" header="0.51200000000000001" footer="0.51200000000000001"/>
      <pageSetup paperSize="9" orientation="portrait" r:id="rId7"/>
      <headerFooter alignWithMargins="0"/>
    </customSheetView>
    <customSheetView guid="{E39192D6-5293-4E96-A0BA-1064052293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8"/>
      <headerFooter alignWithMargins="0"/>
    </customSheetView>
    <customSheetView guid="{B0D27BBA-DB06-47F7-8459-5413A1184B9F}"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31">
    <mergeCell ref="B33:C33"/>
    <mergeCell ref="D33:E33"/>
    <mergeCell ref="H37:I37"/>
    <mergeCell ref="H38:I38"/>
    <mergeCell ref="H42:I42"/>
    <mergeCell ref="H29:I29"/>
    <mergeCell ref="D21:E21"/>
    <mergeCell ref="D22:E22"/>
    <mergeCell ref="D23:E23"/>
    <mergeCell ref="H41:I41"/>
    <mergeCell ref="D24:E24"/>
    <mergeCell ref="D25:E25"/>
    <mergeCell ref="D26:E26"/>
    <mergeCell ref="D27:E27"/>
    <mergeCell ref="H28:I28"/>
    <mergeCell ref="D18:E18"/>
    <mergeCell ref="D19:E19"/>
    <mergeCell ref="D20:E20"/>
    <mergeCell ref="B16:C16"/>
    <mergeCell ref="D16:E16"/>
    <mergeCell ref="H11:I11"/>
    <mergeCell ref="H12:I12"/>
    <mergeCell ref="I1:K1"/>
    <mergeCell ref="B5:C5"/>
    <mergeCell ref="D5:E5"/>
    <mergeCell ref="D8:E8"/>
    <mergeCell ref="D9:E9"/>
    <mergeCell ref="D10:E10"/>
    <mergeCell ref="D7:E7"/>
    <mergeCell ref="A1:B1"/>
    <mergeCell ref="C1:E1"/>
  </mergeCells>
  <phoneticPr fontId="2"/>
  <dataValidations count="1">
    <dataValidation type="custom" allowBlank="1" showInputMessage="1" showErrorMessage="1" sqref="H35:H36" xr:uid="{00000000-0002-0000-0600-000000000000}">
      <formula1>MOD(H35*1000,1)=0</formula1>
    </dataValidation>
  </dataValidations>
  <pageMargins left="0.78700000000000003" right="0.78700000000000003" top="0.98399999999999999" bottom="0.98399999999999999" header="0.51200000000000001" footer="0.51200000000000001"/>
  <pageSetup paperSize="9"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28"/>
  <sheetViews>
    <sheetView view="pageBreakPreview" zoomScaleNormal="100" zoomScaleSheetLayoutView="100" workbookViewId="0">
      <selection sqref="A1:B1"/>
    </sheetView>
  </sheetViews>
  <sheetFormatPr defaultColWidth="9" defaultRowHeight="19" customHeight="1" x14ac:dyDescent="0.2"/>
  <cols>
    <col min="1" max="1" width="3.90625" style="478" customWidth="1"/>
    <col min="2" max="2" width="5.453125" style="478" customWidth="1"/>
    <col min="3" max="3" width="7.453125" style="478" bestFit="1" customWidth="1"/>
    <col min="4" max="4" width="3" style="478" bestFit="1" customWidth="1"/>
    <col min="5" max="5" width="12" style="478" customWidth="1"/>
    <col min="6" max="6" width="11.90625" style="42" customWidth="1"/>
    <col min="7" max="7" width="2.08984375" style="478" bestFit="1" customWidth="1"/>
    <col min="8" max="8" width="11.90625" style="58" customWidth="1"/>
    <col min="9" max="9" width="2.08984375" style="478" bestFit="1" customWidth="1"/>
    <col min="10" max="10" width="11.90625" style="42" customWidth="1"/>
    <col min="11" max="11" width="3.08984375" style="478" customWidth="1"/>
    <col min="12" max="16384" width="9" style="478"/>
  </cols>
  <sheetData>
    <row r="1" spans="1:11" ht="19" customHeight="1" x14ac:dyDescent="0.2">
      <c r="A1" s="815" t="s">
        <v>140</v>
      </c>
      <c r="B1" s="816"/>
      <c r="C1" s="815" t="s">
        <v>1161</v>
      </c>
      <c r="D1" s="817"/>
      <c r="E1" s="816"/>
      <c r="H1" s="604" t="s">
        <v>0</v>
      </c>
      <c r="I1" s="820">
        <f>総括表!H4</f>
        <v>0</v>
      </c>
      <c r="J1" s="820"/>
      <c r="K1" s="820"/>
    </row>
    <row r="2" spans="1:11" ht="19" customHeight="1" x14ac:dyDescent="0.2">
      <c r="J2" s="49"/>
    </row>
    <row r="3" spans="1:11" ht="19" customHeight="1" x14ac:dyDescent="0.2">
      <c r="A3" s="6" t="s">
        <v>1</v>
      </c>
      <c r="B3" s="479" t="s">
        <v>1162</v>
      </c>
    </row>
    <row r="4" spans="1:11" ht="11.25" customHeight="1" x14ac:dyDescent="0.2">
      <c r="A4" s="480"/>
    </row>
    <row r="5" spans="1:11" ht="19" customHeight="1" x14ac:dyDescent="0.2">
      <c r="A5" s="480"/>
      <c r="B5" s="804" t="s">
        <v>107</v>
      </c>
      <c r="C5" s="805"/>
      <c r="D5" s="804" t="s">
        <v>106</v>
      </c>
      <c r="E5" s="805"/>
      <c r="F5" s="275" t="s">
        <v>105</v>
      </c>
      <c r="G5" s="593"/>
      <c r="H5" s="281" t="s">
        <v>104</v>
      </c>
      <c r="I5" s="593"/>
      <c r="J5" s="275" t="s">
        <v>3</v>
      </c>
      <c r="K5" s="261"/>
    </row>
    <row r="6" spans="1:11" ht="15" customHeight="1" x14ac:dyDescent="0.2">
      <c r="A6" s="480"/>
      <c r="B6" s="28"/>
      <c r="C6" s="591"/>
      <c r="D6" s="26"/>
      <c r="E6" s="592"/>
      <c r="F6" s="24"/>
      <c r="G6" s="595"/>
      <c r="H6" s="136"/>
      <c r="I6" s="595"/>
      <c r="J6" s="21" t="s">
        <v>103</v>
      </c>
      <c r="K6" s="261"/>
    </row>
    <row r="7" spans="1:11" s="479" customFormat="1" ht="15.65" customHeight="1" x14ac:dyDescent="0.2">
      <c r="B7" s="584">
        <v>1</v>
      </c>
      <c r="C7" s="439" t="s">
        <v>1165</v>
      </c>
      <c r="D7" s="818"/>
      <c r="E7" s="819"/>
      <c r="F7" s="269"/>
      <c r="G7" s="589" t="s">
        <v>1163</v>
      </c>
      <c r="H7" s="440">
        <v>0.7</v>
      </c>
      <c r="I7" s="589" t="s">
        <v>1164</v>
      </c>
      <c r="J7" s="270">
        <f>ROUND(F7*H7,0)</f>
        <v>0</v>
      </c>
      <c r="K7" s="261" t="s">
        <v>1167</v>
      </c>
    </row>
    <row r="8" spans="1:11" s="479" customFormat="1" ht="15.65" customHeight="1" x14ac:dyDescent="0.2">
      <c r="B8" s="584">
        <v>2</v>
      </c>
      <c r="C8" s="17" t="s">
        <v>1223</v>
      </c>
      <c r="D8" s="818"/>
      <c r="E8" s="819"/>
      <c r="F8" s="269"/>
      <c r="G8" s="589" t="s">
        <v>1163</v>
      </c>
      <c r="H8" s="440">
        <v>0.7</v>
      </c>
      <c r="I8" s="589" t="s">
        <v>1164</v>
      </c>
      <c r="J8" s="270">
        <f>ROUND(F8*H8,0)</f>
        <v>0</v>
      </c>
      <c r="K8" s="261" t="s">
        <v>1314</v>
      </c>
    </row>
    <row r="9" spans="1:11" s="479" customFormat="1" ht="15.65" customHeight="1" thickBot="1" x14ac:dyDescent="0.25">
      <c r="B9" s="584">
        <v>3</v>
      </c>
      <c r="C9" s="17" t="s">
        <v>1335</v>
      </c>
      <c r="D9" s="818"/>
      <c r="E9" s="819"/>
      <c r="F9" s="269"/>
      <c r="G9" s="589" t="s">
        <v>1163</v>
      </c>
      <c r="H9" s="440">
        <v>0.7</v>
      </c>
      <c r="I9" s="589" t="s">
        <v>1164</v>
      </c>
      <c r="J9" s="270">
        <f>ROUND(F9*H9,0)</f>
        <v>0</v>
      </c>
      <c r="K9" s="261" t="s">
        <v>1341</v>
      </c>
    </row>
    <row r="10" spans="1:11" s="479" customFormat="1" ht="15.65" customHeight="1" thickBot="1" x14ac:dyDescent="0.25">
      <c r="B10" s="181"/>
      <c r="C10" s="12"/>
      <c r="D10" s="13"/>
      <c r="E10" s="13"/>
      <c r="F10" s="182"/>
      <c r="G10" s="598"/>
      <c r="H10" s="832" t="s">
        <v>89</v>
      </c>
      <c r="I10" s="833"/>
      <c r="J10" s="366">
        <f>SUM(J7:J9)</f>
        <v>0</v>
      </c>
      <c r="K10" s="261" t="s">
        <v>1342</v>
      </c>
    </row>
    <row r="11" spans="1:11" s="479" customFormat="1" ht="14" x14ac:dyDescent="0.2">
      <c r="A11" s="480"/>
      <c r="F11" s="481"/>
      <c r="H11" s="482"/>
      <c r="J11" s="481"/>
    </row>
    <row r="12" spans="1:11" ht="19" customHeight="1" x14ac:dyDescent="0.2">
      <c r="A12" s="6">
        <v>2</v>
      </c>
      <c r="B12" s="479" t="s">
        <v>1343</v>
      </c>
    </row>
    <row r="13" spans="1:11" ht="11.25" customHeight="1" x14ac:dyDescent="0.2">
      <c r="A13" s="480"/>
    </row>
    <row r="14" spans="1:11" ht="19" customHeight="1" x14ac:dyDescent="0.2">
      <c r="A14" s="480"/>
      <c r="B14" s="804" t="s">
        <v>107</v>
      </c>
      <c r="C14" s="805"/>
      <c r="D14" s="804" t="s">
        <v>106</v>
      </c>
      <c r="E14" s="805"/>
      <c r="F14" s="275" t="s">
        <v>105</v>
      </c>
      <c r="G14" s="593"/>
      <c r="H14" s="281" t="s">
        <v>104</v>
      </c>
      <c r="I14" s="593"/>
      <c r="J14" s="275" t="s">
        <v>3</v>
      </c>
      <c r="K14" s="261"/>
    </row>
    <row r="15" spans="1:11" ht="15" customHeight="1" x14ac:dyDescent="0.2">
      <c r="A15" s="480"/>
      <c r="B15" s="28"/>
      <c r="C15" s="591"/>
      <c r="D15" s="26"/>
      <c r="E15" s="592"/>
      <c r="F15" s="24"/>
      <c r="G15" s="595"/>
      <c r="H15" s="136"/>
      <c r="I15" s="595"/>
      <c r="J15" s="21" t="s">
        <v>103</v>
      </c>
      <c r="K15" s="261"/>
    </row>
    <row r="16" spans="1:11" s="479" customFormat="1" ht="15.65" customHeight="1" thickBot="1" x14ac:dyDescent="0.25">
      <c r="B16" s="584">
        <v>1</v>
      </c>
      <c r="C16" s="17" t="s">
        <v>1335</v>
      </c>
      <c r="D16" s="818"/>
      <c r="E16" s="819"/>
      <c r="F16" s="269"/>
      <c r="G16" s="589" t="s">
        <v>1163</v>
      </c>
      <c r="H16" s="440">
        <v>0.5</v>
      </c>
      <c r="I16" s="589" t="s">
        <v>1164</v>
      </c>
      <c r="J16" s="270">
        <f>ROUND(F16*H16,0)</f>
        <v>0</v>
      </c>
      <c r="K16" s="261" t="s">
        <v>1167</v>
      </c>
    </row>
    <row r="17" spans="1:11" s="479" customFormat="1" ht="15.65" customHeight="1" thickBot="1" x14ac:dyDescent="0.25">
      <c r="B17" s="181"/>
      <c r="C17" s="12"/>
      <c r="D17" s="13"/>
      <c r="E17" s="13"/>
      <c r="F17" s="182"/>
      <c r="G17" s="598"/>
      <c r="H17" s="832" t="s">
        <v>89</v>
      </c>
      <c r="I17" s="833"/>
      <c r="J17" s="366">
        <f>SUM(J16:J16)</f>
        <v>0</v>
      </c>
      <c r="K17" s="261" t="s">
        <v>1344</v>
      </c>
    </row>
    <row r="18" spans="1:11" s="479" customFormat="1" ht="14" x14ac:dyDescent="0.2">
      <c r="A18" s="480"/>
      <c r="F18" s="481"/>
      <c r="H18" s="482"/>
      <c r="J18" s="481"/>
    </row>
    <row r="19" spans="1:11" ht="19" customHeight="1" x14ac:dyDescent="0.2">
      <c r="A19" s="6">
        <v>3</v>
      </c>
      <c r="B19" s="479" t="s">
        <v>1345</v>
      </c>
    </row>
    <row r="20" spans="1:11" ht="11.25" customHeight="1" x14ac:dyDescent="0.2">
      <c r="A20" s="480"/>
    </row>
    <row r="21" spans="1:11" ht="19" customHeight="1" x14ac:dyDescent="0.2">
      <c r="A21" s="480"/>
      <c r="B21" s="804" t="s">
        <v>107</v>
      </c>
      <c r="C21" s="805"/>
      <c r="D21" s="804" t="s">
        <v>106</v>
      </c>
      <c r="E21" s="805"/>
      <c r="F21" s="275" t="s">
        <v>105</v>
      </c>
      <c r="G21" s="593"/>
      <c r="H21" s="281" t="s">
        <v>104</v>
      </c>
      <c r="I21" s="593"/>
      <c r="J21" s="275" t="s">
        <v>3</v>
      </c>
      <c r="K21" s="261"/>
    </row>
    <row r="22" spans="1:11" ht="15" customHeight="1" x14ac:dyDescent="0.2">
      <c r="A22" s="480"/>
      <c r="B22" s="28"/>
      <c r="C22" s="591"/>
      <c r="D22" s="26"/>
      <c r="E22" s="592"/>
      <c r="F22" s="24"/>
      <c r="G22" s="595"/>
      <c r="H22" s="136"/>
      <c r="I22" s="595"/>
      <c r="J22" s="21" t="s">
        <v>103</v>
      </c>
      <c r="K22" s="261"/>
    </row>
    <row r="23" spans="1:11" s="479" customFormat="1" ht="15.65" customHeight="1" thickBot="1" x14ac:dyDescent="0.25">
      <c r="B23" s="584">
        <v>1</v>
      </c>
      <c r="C23" s="17" t="s">
        <v>1335</v>
      </c>
      <c r="D23" s="818"/>
      <c r="E23" s="819"/>
      <c r="F23" s="269"/>
      <c r="G23" s="589" t="s">
        <v>1163</v>
      </c>
      <c r="H23" s="440">
        <v>0.5</v>
      </c>
      <c r="I23" s="589" t="s">
        <v>1164</v>
      </c>
      <c r="J23" s="270">
        <f>ROUND(F23*H23,0)</f>
        <v>0</v>
      </c>
      <c r="K23" s="261" t="s">
        <v>1167</v>
      </c>
    </row>
    <row r="24" spans="1:11" s="479" customFormat="1" ht="15.65" customHeight="1" thickBot="1" x14ac:dyDescent="0.25">
      <c r="B24" s="181"/>
      <c r="C24" s="12"/>
      <c r="D24" s="13"/>
      <c r="E24" s="13"/>
      <c r="F24" s="182"/>
      <c r="G24" s="598"/>
      <c r="H24" s="832" t="s">
        <v>89</v>
      </c>
      <c r="I24" s="833"/>
      <c r="J24" s="366">
        <f>SUM(J23:J23)</f>
        <v>0</v>
      </c>
      <c r="K24" s="261" t="s">
        <v>1346</v>
      </c>
    </row>
    <row r="25" spans="1:11" s="479" customFormat="1" ht="15.65" customHeight="1" thickBot="1" x14ac:dyDescent="0.25">
      <c r="B25" s="181"/>
      <c r="C25" s="12"/>
      <c r="D25" s="13"/>
      <c r="E25" s="13"/>
      <c r="F25" s="182"/>
      <c r="G25" s="598"/>
      <c r="H25" s="477"/>
      <c r="I25" s="598"/>
      <c r="J25" s="11"/>
      <c r="K25" s="261"/>
    </row>
    <row r="26" spans="1:11" s="479" customFormat="1" ht="15" customHeight="1" x14ac:dyDescent="0.2">
      <c r="B26" s="40"/>
      <c r="C26" s="13"/>
      <c r="D26" s="12"/>
      <c r="E26" s="12"/>
      <c r="F26" s="39"/>
      <c r="G26" s="598"/>
      <c r="H26" s="800" t="s">
        <v>1347</v>
      </c>
      <c r="I26" s="801"/>
      <c r="J26" s="9"/>
      <c r="K26" s="261"/>
    </row>
    <row r="27" spans="1:11" ht="19" customHeight="1" thickBot="1" x14ac:dyDescent="0.25">
      <c r="A27" s="6"/>
      <c r="B27" s="261"/>
      <c r="C27" s="261"/>
      <c r="D27" s="261"/>
      <c r="E27" s="261"/>
      <c r="F27" s="10"/>
      <c r="G27" s="261"/>
      <c r="H27" s="834" t="s">
        <v>1166</v>
      </c>
      <c r="I27" s="835"/>
      <c r="J27" s="209">
        <f>SUM(J10,J17,J24)</f>
        <v>0</v>
      </c>
      <c r="K27" s="261" t="s">
        <v>46</v>
      </c>
    </row>
    <row r="28" spans="1:11" ht="11.25" customHeight="1" x14ac:dyDescent="0.2">
      <c r="A28" s="480"/>
      <c r="B28" s="479"/>
      <c r="C28" s="479"/>
      <c r="D28" s="479"/>
      <c r="E28" s="479"/>
      <c r="F28" s="481"/>
      <c r="G28" s="479"/>
      <c r="H28" s="482"/>
      <c r="I28" s="479"/>
      <c r="J28" s="481"/>
      <c r="K28" s="479"/>
    </row>
  </sheetData>
  <customSheetViews>
    <customSheetView guid="{C4E6220D-41C8-40B2-AF0A-6EEC54FEFC3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
      <headerFooter alignWithMargins="0"/>
    </customSheetView>
    <customSheetView guid="{67812C5A-1D79-4D20-9561-724B7A7406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2"/>
      <headerFooter alignWithMargins="0"/>
    </customSheetView>
    <customSheetView guid="{C437A408-6157-48A1-8109-95F4DC2109C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3"/>
      <headerFooter alignWithMargins="0"/>
    </customSheetView>
    <customSheetView guid="{A9FD053A-4046-4DCB-BFF9-69FBE35E214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4"/>
      <headerFooter alignWithMargins="0"/>
    </customSheetView>
    <customSheetView guid="{8D42FC69-A302-4509-9149-10B34FBDD5F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5"/>
      <headerFooter alignWithMargins="0"/>
    </customSheetView>
    <customSheetView guid="{ABA71FD7-2F20-4D89-9682-086673B2D42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6"/>
      <headerFooter alignWithMargins="0"/>
    </customSheetView>
    <customSheetView guid="{28B27DAA-D495-4FE0-A4B0-318BBC5296C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7"/>
      <headerFooter alignWithMargins="0"/>
    </customSheetView>
    <customSheetView guid="{E39192D6-5293-4E96-A0BA-1064052293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8"/>
      <headerFooter alignWithMargins="0"/>
    </customSheetView>
    <customSheetView guid="{B0D27BBA-DB06-47F7-8459-5413A1184B9F}"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9"/>
      <headerFooter alignWithMargins="0"/>
    </customSheetView>
  </customSheetViews>
  <mergeCells count="19">
    <mergeCell ref="B14:C14"/>
    <mergeCell ref="D14:E14"/>
    <mergeCell ref="D16:E16"/>
    <mergeCell ref="H17:I17"/>
    <mergeCell ref="B21:C21"/>
    <mergeCell ref="D21:E21"/>
    <mergeCell ref="A1:B1"/>
    <mergeCell ref="C1:E1"/>
    <mergeCell ref="I1:K1"/>
    <mergeCell ref="B5:C5"/>
    <mergeCell ref="D5:E5"/>
    <mergeCell ref="D23:E23"/>
    <mergeCell ref="H24:I24"/>
    <mergeCell ref="H27:I27"/>
    <mergeCell ref="D7:E7"/>
    <mergeCell ref="H26:I26"/>
    <mergeCell ref="D8:E8"/>
    <mergeCell ref="D9:E9"/>
    <mergeCell ref="H10:I10"/>
  </mergeCells>
  <phoneticPr fontId="2"/>
  <pageMargins left="0.78700000000000003" right="0.78700000000000003" top="0.98399999999999999" bottom="0.98399999999999999" header="0.51200000000000001" footer="0.51200000000000001"/>
  <pageSetup paperSize="9" fitToHeight="0" orientation="portrait"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64"/>
  <sheetViews>
    <sheetView showGridLines="0" view="pageBreakPreview" zoomScaleSheetLayoutView="100" workbookViewId="0">
      <selection sqref="A1:B1"/>
    </sheetView>
  </sheetViews>
  <sheetFormatPr defaultColWidth="9" defaultRowHeight="18.75" customHeight="1" x14ac:dyDescent="0.2"/>
  <cols>
    <col min="1" max="1" width="3.08984375" style="478" customWidth="1"/>
    <col min="2" max="2" width="5.90625" style="135" customWidth="1"/>
    <col min="3" max="3" width="8.6328125" style="478" customWidth="1"/>
    <col min="4" max="4" width="7.36328125" style="478" customWidth="1"/>
    <col min="5" max="5" width="16" style="478" customWidth="1"/>
    <col min="6" max="6" width="15" style="172" customWidth="1"/>
    <col min="7" max="7" width="11.90625" style="478" customWidth="1"/>
    <col min="8" max="8" width="2.08984375" style="478" bestFit="1" customWidth="1"/>
    <col min="9" max="9" width="11.90625" style="58" customWidth="1"/>
    <col min="10" max="10" width="2.08984375" style="478" bestFit="1" customWidth="1"/>
    <col min="11" max="11" width="11.90625" style="42" customWidth="1"/>
    <col min="12" max="12" width="3.453125" style="478" customWidth="1"/>
    <col min="13" max="13" width="2.08984375" style="478" customWidth="1"/>
    <col min="14" max="15" width="6.36328125" style="478" customWidth="1"/>
    <col min="16" max="16384" width="9" style="478"/>
  </cols>
  <sheetData>
    <row r="1" spans="1:25" ht="19" customHeight="1" x14ac:dyDescent="0.2">
      <c r="A1" s="815" t="s">
        <v>140</v>
      </c>
      <c r="B1" s="816"/>
      <c r="C1" s="815" t="s">
        <v>198</v>
      </c>
      <c r="D1" s="817"/>
      <c r="E1" s="817"/>
      <c r="F1" s="816"/>
      <c r="I1" s="604" t="s">
        <v>0</v>
      </c>
      <c r="J1" s="820">
        <f>総括表!H4</f>
        <v>0</v>
      </c>
      <c r="K1" s="820"/>
      <c r="L1" s="820"/>
    </row>
    <row r="2" spans="1:25" ht="19" customHeight="1" x14ac:dyDescent="0.2">
      <c r="K2" s="49"/>
    </row>
    <row r="3" spans="1:25" ht="19" customHeight="1" x14ac:dyDescent="0.2">
      <c r="A3" s="383" t="s">
        <v>1039</v>
      </c>
      <c r="B3" s="151" t="s">
        <v>197</v>
      </c>
      <c r="K3" s="49"/>
      <c r="N3" s="384"/>
      <c r="O3" s="384"/>
      <c r="P3" s="384"/>
      <c r="Q3" s="842"/>
      <c r="R3" s="842"/>
      <c r="S3" s="588"/>
      <c r="T3" s="842"/>
      <c r="U3" s="842"/>
      <c r="V3" s="588"/>
      <c r="W3" s="587"/>
      <c r="X3" s="385"/>
    </row>
    <row r="4" spans="1:25" ht="6.75" customHeight="1" x14ac:dyDescent="0.2">
      <c r="A4" s="383"/>
      <c r="B4" s="151"/>
      <c r="K4" s="49"/>
      <c r="N4" s="384"/>
      <c r="O4" s="384"/>
      <c r="P4" s="384"/>
      <c r="Q4" s="588"/>
      <c r="R4" s="588"/>
      <c r="S4" s="588"/>
      <c r="T4" s="588"/>
      <c r="U4" s="588"/>
      <c r="V4" s="588"/>
      <c r="W4" s="587"/>
      <c r="X4" s="385"/>
    </row>
    <row r="5" spans="1:25" ht="19" customHeight="1" thickBot="1" x14ac:dyDescent="0.25">
      <c r="A5" s="383"/>
      <c r="B5" s="826" t="s">
        <v>1433</v>
      </c>
      <c r="C5" s="826"/>
      <c r="D5" s="826"/>
      <c r="E5" s="826"/>
      <c r="F5" s="826"/>
      <c r="G5" s="479"/>
      <c r="H5" s="479"/>
      <c r="I5" s="479" t="s">
        <v>152</v>
      </c>
      <c r="J5" s="479"/>
      <c r="K5" s="481"/>
      <c r="L5" s="479"/>
      <c r="O5" s="384"/>
      <c r="P5" s="384"/>
      <c r="Q5" s="384"/>
      <c r="R5" s="588"/>
      <c r="S5" s="588"/>
      <c r="T5" s="588"/>
      <c r="U5" s="588"/>
      <c r="V5" s="588"/>
      <c r="W5" s="588"/>
      <c r="X5" s="587"/>
      <c r="Y5" s="385"/>
    </row>
    <row r="6" spans="1:25" ht="22.75" customHeight="1" thickBot="1" x14ac:dyDescent="0.25">
      <c r="A6" s="383"/>
      <c r="B6" s="826"/>
      <c r="C6" s="826"/>
      <c r="D6" s="826"/>
      <c r="E6" s="826"/>
      <c r="F6" s="826"/>
      <c r="G6" s="386">
        <f>●附表!E16</f>
        <v>0</v>
      </c>
      <c r="H6" s="602" t="s">
        <v>1040</v>
      </c>
      <c r="I6" s="285">
        <v>0.6</v>
      </c>
      <c r="J6" s="602" t="s">
        <v>1041</v>
      </c>
      <c r="K6" s="366">
        <f>ROUND(G6*I6,0)</f>
        <v>0</v>
      </c>
      <c r="L6" s="261" t="s">
        <v>1042</v>
      </c>
      <c r="M6" s="478" t="s">
        <v>1040</v>
      </c>
      <c r="O6" s="384"/>
      <c r="P6" s="384"/>
      <c r="Q6" s="384"/>
      <c r="R6" s="588"/>
      <c r="S6" s="588"/>
      <c r="T6" s="588"/>
      <c r="U6" s="588"/>
      <c r="V6" s="588"/>
      <c r="W6" s="588"/>
      <c r="X6" s="587"/>
      <c r="Y6" s="385"/>
    </row>
    <row r="7" spans="1:25" ht="11.25" customHeight="1" x14ac:dyDescent="0.2">
      <c r="A7" s="383"/>
      <c r="B7" s="151"/>
      <c r="G7" s="42"/>
      <c r="K7" s="56" t="s">
        <v>151</v>
      </c>
      <c r="N7" s="384"/>
      <c r="O7" s="384"/>
      <c r="P7" s="384"/>
      <c r="Q7" s="588"/>
      <c r="R7" s="588"/>
      <c r="S7" s="588"/>
      <c r="T7" s="588"/>
      <c r="U7" s="588"/>
      <c r="V7" s="588"/>
      <c r="W7" s="587"/>
      <c r="X7" s="385"/>
    </row>
    <row r="8" spans="1:25" ht="19" customHeight="1" thickBot="1" x14ac:dyDescent="0.25">
      <c r="A8" s="383"/>
      <c r="B8" s="826" t="s">
        <v>1434</v>
      </c>
      <c r="C8" s="826"/>
      <c r="D8" s="826"/>
      <c r="E8" s="826"/>
      <c r="F8" s="826"/>
      <c r="G8" s="481"/>
      <c r="H8" s="479"/>
      <c r="I8" s="479" t="s">
        <v>152</v>
      </c>
      <c r="J8" s="479"/>
      <c r="K8" s="481"/>
      <c r="L8" s="479"/>
      <c r="O8" s="384"/>
      <c r="P8" s="384"/>
      <c r="Q8" s="384"/>
      <c r="R8" s="588"/>
      <c r="S8" s="588"/>
      <c r="T8" s="588"/>
      <c r="U8" s="588"/>
      <c r="V8" s="588"/>
      <c r="W8" s="588"/>
      <c r="X8" s="587"/>
      <c r="Y8" s="385"/>
    </row>
    <row r="9" spans="1:25" ht="23.25" customHeight="1" thickBot="1" x14ac:dyDescent="0.25">
      <c r="A9" s="383"/>
      <c r="B9" s="826"/>
      <c r="C9" s="826"/>
      <c r="D9" s="826"/>
      <c r="E9" s="826"/>
      <c r="F9" s="826"/>
      <c r="G9" s="386">
        <f>●附表!E25</f>
        <v>0</v>
      </c>
      <c r="H9" s="602" t="s">
        <v>1043</v>
      </c>
      <c r="I9" s="285">
        <v>0.45</v>
      </c>
      <c r="J9" s="602" t="s">
        <v>1044</v>
      </c>
      <c r="K9" s="366">
        <f>ROUND(G9*I9,0)</f>
        <v>0</v>
      </c>
      <c r="L9" s="261" t="s">
        <v>1045</v>
      </c>
      <c r="M9" s="478" t="s">
        <v>1043</v>
      </c>
      <c r="O9" s="384"/>
      <c r="P9" s="384"/>
      <c r="Q9" s="384"/>
      <c r="R9" s="588"/>
      <c r="S9" s="588"/>
      <c r="T9" s="588"/>
      <c r="U9" s="588"/>
      <c r="V9" s="588"/>
      <c r="W9" s="588"/>
      <c r="X9" s="587"/>
      <c r="Y9" s="385"/>
    </row>
    <row r="10" spans="1:25" ht="11.25" customHeight="1" x14ac:dyDescent="0.2">
      <c r="G10" s="11"/>
      <c r="H10" s="598"/>
      <c r="I10" s="387"/>
      <c r="J10" s="598"/>
      <c r="K10" s="56" t="s">
        <v>151</v>
      </c>
      <c r="N10" s="388"/>
      <c r="O10" s="389"/>
      <c r="P10" s="390"/>
      <c r="Q10" s="587"/>
      <c r="R10" s="587"/>
      <c r="S10" s="391"/>
      <c r="T10" s="843"/>
      <c r="U10" s="843"/>
      <c r="V10" s="392"/>
      <c r="W10" s="588"/>
      <c r="X10" s="385"/>
    </row>
    <row r="11" spans="1:25" ht="19" customHeight="1" x14ac:dyDescent="0.2">
      <c r="G11" s="11"/>
      <c r="H11" s="598"/>
      <c r="I11" s="387"/>
      <c r="J11" s="598"/>
      <c r="K11" s="56"/>
      <c r="N11" s="388"/>
      <c r="O11" s="389"/>
      <c r="P11" s="390"/>
      <c r="Q11" s="587"/>
      <c r="R11" s="587"/>
      <c r="S11" s="391"/>
      <c r="T11" s="587"/>
      <c r="U11" s="587"/>
      <c r="V11" s="392"/>
      <c r="W11" s="588"/>
      <c r="X11" s="385"/>
    </row>
    <row r="12" spans="1:25" ht="6.75" customHeight="1" x14ac:dyDescent="0.2">
      <c r="G12" s="11"/>
      <c r="H12" s="598"/>
      <c r="I12" s="387"/>
      <c r="J12" s="598"/>
      <c r="K12" s="56"/>
      <c r="N12" s="388"/>
      <c r="O12" s="389"/>
      <c r="P12" s="390"/>
      <c r="Q12" s="587"/>
      <c r="R12" s="587"/>
      <c r="S12" s="391"/>
      <c r="T12" s="587"/>
      <c r="U12" s="587"/>
      <c r="V12" s="392"/>
      <c r="W12" s="588"/>
      <c r="X12" s="385"/>
    </row>
    <row r="13" spans="1:25" ht="14" x14ac:dyDescent="0.2">
      <c r="A13" s="383" t="s">
        <v>1046</v>
      </c>
      <c r="B13" s="151" t="s">
        <v>197</v>
      </c>
      <c r="G13" s="11"/>
      <c r="H13" s="598"/>
      <c r="I13" s="387"/>
      <c r="J13" s="598"/>
      <c r="K13" s="11"/>
      <c r="N13" s="388"/>
      <c r="O13" s="389"/>
      <c r="P13" s="390"/>
      <c r="Q13" s="587"/>
      <c r="R13" s="587"/>
      <c r="S13" s="391"/>
      <c r="T13" s="587"/>
      <c r="U13" s="587"/>
      <c r="V13" s="392"/>
      <c r="W13" s="588"/>
      <c r="X13" s="385"/>
    </row>
    <row r="14" spans="1:25" ht="14" x14ac:dyDescent="0.2">
      <c r="A14" s="383"/>
      <c r="B14" s="151"/>
      <c r="G14" s="11"/>
      <c r="H14" s="598"/>
      <c r="I14" s="387"/>
      <c r="J14" s="598"/>
      <c r="K14" s="11"/>
      <c r="N14" s="388"/>
      <c r="O14" s="389"/>
      <c r="P14" s="390"/>
      <c r="Q14" s="587"/>
      <c r="R14" s="587"/>
      <c r="S14" s="391"/>
      <c r="T14" s="587"/>
      <c r="U14" s="587"/>
      <c r="V14" s="392"/>
      <c r="W14" s="588"/>
      <c r="X14" s="385"/>
    </row>
    <row r="15" spans="1:25" ht="14.25" customHeight="1" x14ac:dyDescent="0.2">
      <c r="B15" s="860" t="s">
        <v>107</v>
      </c>
      <c r="C15" s="860"/>
      <c r="D15" s="863" t="s">
        <v>190</v>
      </c>
      <c r="E15" s="863"/>
      <c r="F15" s="863"/>
      <c r="G15" s="393" t="s">
        <v>189</v>
      </c>
      <c r="H15" s="394"/>
      <c r="I15" s="281" t="s">
        <v>104</v>
      </c>
      <c r="J15" s="593"/>
      <c r="K15" s="275" t="s">
        <v>3</v>
      </c>
      <c r="N15" s="388"/>
      <c r="O15" s="389"/>
      <c r="P15" s="390"/>
      <c r="Q15" s="587"/>
      <c r="R15" s="587"/>
      <c r="S15" s="391"/>
      <c r="T15" s="843"/>
      <c r="U15" s="843"/>
      <c r="V15" s="392"/>
      <c r="W15" s="588"/>
      <c r="X15" s="385"/>
    </row>
    <row r="16" spans="1:25" ht="14.25" customHeight="1" x14ac:dyDescent="0.2">
      <c r="B16" s="26"/>
      <c r="C16" s="592"/>
      <c r="D16" s="586"/>
      <c r="E16" s="395"/>
      <c r="F16" s="396"/>
      <c r="G16" s="397"/>
      <c r="H16" s="23"/>
      <c r="I16" s="136"/>
      <c r="J16" s="595"/>
      <c r="K16" s="21" t="s">
        <v>1047</v>
      </c>
      <c r="N16" s="388" t="s">
        <v>1048</v>
      </c>
      <c r="O16" s="389" t="s">
        <v>1049</v>
      </c>
      <c r="P16" s="390"/>
      <c r="Q16" s="587"/>
      <c r="R16" s="587"/>
      <c r="S16" s="391"/>
      <c r="T16" s="587"/>
      <c r="U16" s="587"/>
      <c r="V16" s="392"/>
      <c r="W16" s="588"/>
      <c r="X16" s="385"/>
    </row>
    <row r="17" spans="2:24" ht="14.25" customHeight="1" x14ac:dyDescent="0.2">
      <c r="B17" s="836">
        <v>1</v>
      </c>
      <c r="C17" s="807" t="s">
        <v>102</v>
      </c>
      <c r="D17" s="841" t="s">
        <v>168</v>
      </c>
      <c r="E17" s="864" t="s">
        <v>195</v>
      </c>
      <c r="F17" s="398" t="s">
        <v>192</v>
      </c>
      <c r="G17" s="399"/>
      <c r="H17" s="589" t="s">
        <v>1050</v>
      </c>
      <c r="I17" s="278">
        <v>0.20699999999999999</v>
      </c>
      <c r="J17" s="593" t="s">
        <v>1051</v>
      </c>
      <c r="K17" s="271">
        <f t="shared" ref="K17:K69" si="0">ROUND(G17*I17,0)</f>
        <v>0</v>
      </c>
      <c r="L17" s="400" t="str">
        <f>$N$16&amp;N17&amp;O17&amp;$O$16</f>
        <v>(ｱ)</v>
      </c>
      <c r="N17" s="388" t="s">
        <v>642</v>
      </c>
      <c r="O17" s="389"/>
      <c r="P17" s="390"/>
      <c r="Q17" s="842"/>
      <c r="R17" s="842"/>
      <c r="S17" s="391"/>
      <c r="T17" s="843"/>
      <c r="U17" s="843"/>
      <c r="V17" s="401"/>
      <c r="W17" s="587"/>
      <c r="X17" s="385"/>
    </row>
    <row r="18" spans="2:24" ht="14.25" customHeight="1" x14ac:dyDescent="0.2">
      <c r="B18" s="836"/>
      <c r="C18" s="807"/>
      <c r="D18" s="841"/>
      <c r="E18" s="864"/>
      <c r="F18" s="398" t="s">
        <v>191</v>
      </c>
      <c r="G18" s="399"/>
      <c r="H18" s="589" t="s">
        <v>1050</v>
      </c>
      <c r="I18" s="278">
        <v>0.104</v>
      </c>
      <c r="J18" s="589" t="s">
        <v>1051</v>
      </c>
      <c r="K18" s="271">
        <f t="shared" si="0"/>
        <v>0</v>
      </c>
      <c r="L18" s="400" t="str">
        <f t="shared" ref="L18:L59" si="1">$N$16&amp;N18&amp;O18&amp;$O$16</f>
        <v>(ｲ)</v>
      </c>
      <c r="N18" s="388" t="s">
        <v>643</v>
      </c>
      <c r="O18" s="389"/>
      <c r="P18" s="390"/>
      <c r="Q18" s="588"/>
      <c r="R18" s="588"/>
      <c r="S18" s="391"/>
      <c r="T18" s="587"/>
      <c r="U18" s="587"/>
      <c r="V18" s="401"/>
      <c r="W18" s="587"/>
      <c r="X18" s="385"/>
    </row>
    <row r="19" spans="2:24" ht="14.25" customHeight="1" x14ac:dyDescent="0.2">
      <c r="B19" s="836"/>
      <c r="C19" s="807"/>
      <c r="D19" s="841"/>
      <c r="E19" s="864" t="s">
        <v>194</v>
      </c>
      <c r="F19" s="398" t="s">
        <v>192</v>
      </c>
      <c r="G19" s="399"/>
      <c r="H19" s="589" t="s">
        <v>1052</v>
      </c>
      <c r="I19" s="278">
        <v>0.155</v>
      </c>
      <c r="J19" s="593" t="s">
        <v>1053</v>
      </c>
      <c r="K19" s="271">
        <f t="shared" si="0"/>
        <v>0</v>
      </c>
      <c r="L19" s="400" t="str">
        <f t="shared" si="1"/>
        <v>(ｳ)</v>
      </c>
      <c r="N19" s="388" t="s">
        <v>644</v>
      </c>
      <c r="O19" s="389"/>
      <c r="P19" s="390"/>
      <c r="Q19" s="587"/>
      <c r="R19" s="587"/>
      <c r="S19" s="391"/>
      <c r="T19" s="843"/>
      <c r="U19" s="843"/>
      <c r="V19" s="392"/>
      <c r="W19" s="588"/>
      <c r="X19" s="385"/>
    </row>
    <row r="20" spans="2:24" ht="14.25" customHeight="1" x14ac:dyDescent="0.2">
      <c r="B20" s="836"/>
      <c r="C20" s="807"/>
      <c r="D20" s="841"/>
      <c r="E20" s="864"/>
      <c r="F20" s="398" t="s">
        <v>191</v>
      </c>
      <c r="G20" s="399"/>
      <c r="H20" s="589" t="s">
        <v>1054</v>
      </c>
      <c r="I20" s="278">
        <v>7.8E-2</v>
      </c>
      <c r="J20" s="589" t="s">
        <v>1055</v>
      </c>
      <c r="K20" s="271">
        <f t="shared" si="0"/>
        <v>0</v>
      </c>
      <c r="L20" s="400" t="str">
        <f t="shared" si="1"/>
        <v>(ｴ)</v>
      </c>
      <c r="N20" s="388" t="s">
        <v>645</v>
      </c>
      <c r="O20" s="389"/>
      <c r="P20" s="390"/>
      <c r="Q20" s="587"/>
      <c r="R20" s="587"/>
      <c r="S20" s="391"/>
      <c r="T20" s="587"/>
      <c r="U20" s="587"/>
      <c r="V20" s="392"/>
      <c r="W20" s="588"/>
      <c r="X20" s="385"/>
    </row>
    <row r="21" spans="2:24" ht="14.25" customHeight="1" x14ac:dyDescent="0.2">
      <c r="B21" s="836"/>
      <c r="C21" s="807"/>
      <c r="D21" s="841"/>
      <c r="E21" s="864" t="s">
        <v>193</v>
      </c>
      <c r="F21" s="398" t="s">
        <v>192</v>
      </c>
      <c r="G21" s="399"/>
      <c r="H21" s="589" t="s">
        <v>1054</v>
      </c>
      <c r="I21" s="278">
        <v>0.11600000000000001</v>
      </c>
      <c r="J21" s="593" t="s">
        <v>1055</v>
      </c>
      <c r="K21" s="271">
        <f t="shared" si="0"/>
        <v>0</v>
      </c>
      <c r="L21" s="400" t="str">
        <f t="shared" si="1"/>
        <v>(ｵ)</v>
      </c>
      <c r="N21" s="388" t="s">
        <v>970</v>
      </c>
      <c r="O21" s="389"/>
      <c r="P21" s="390"/>
      <c r="Q21" s="587"/>
      <c r="R21" s="587"/>
      <c r="S21" s="391"/>
      <c r="T21" s="843"/>
      <c r="U21" s="843"/>
      <c r="V21" s="392"/>
      <c r="W21" s="588"/>
      <c r="X21" s="385"/>
    </row>
    <row r="22" spans="2:24" ht="14.25" customHeight="1" x14ac:dyDescent="0.2">
      <c r="B22" s="836"/>
      <c r="C22" s="807"/>
      <c r="D22" s="841"/>
      <c r="E22" s="864"/>
      <c r="F22" s="398" t="s">
        <v>191</v>
      </c>
      <c r="G22" s="399"/>
      <c r="H22" s="589" t="s">
        <v>1054</v>
      </c>
      <c r="I22" s="278">
        <v>0.11600000000000001</v>
      </c>
      <c r="J22" s="589" t="s">
        <v>1055</v>
      </c>
      <c r="K22" s="271">
        <f t="shared" si="0"/>
        <v>0</v>
      </c>
      <c r="L22" s="400" t="str">
        <f t="shared" si="1"/>
        <v>(ｶ)</v>
      </c>
      <c r="N22" s="388" t="s">
        <v>646</v>
      </c>
      <c r="O22" s="389"/>
      <c r="P22" s="390"/>
      <c r="Q22" s="587"/>
      <c r="R22" s="587"/>
      <c r="S22" s="391"/>
      <c r="T22" s="587"/>
      <c r="U22" s="587"/>
      <c r="V22" s="392"/>
      <c r="W22" s="588"/>
      <c r="X22" s="385"/>
    </row>
    <row r="23" spans="2:24" ht="14.25" customHeight="1" x14ac:dyDescent="0.2">
      <c r="B23" s="836">
        <v>2</v>
      </c>
      <c r="C23" s="807" t="s">
        <v>100</v>
      </c>
      <c r="D23" s="841" t="s">
        <v>168</v>
      </c>
      <c r="E23" s="864" t="s">
        <v>195</v>
      </c>
      <c r="F23" s="398" t="s">
        <v>192</v>
      </c>
      <c r="G23" s="399"/>
      <c r="H23" s="589" t="s">
        <v>1054</v>
      </c>
      <c r="I23" s="278">
        <v>0.20799999999999999</v>
      </c>
      <c r="J23" s="593" t="s">
        <v>1055</v>
      </c>
      <c r="K23" s="271">
        <f t="shared" si="0"/>
        <v>0</v>
      </c>
      <c r="L23" s="400" t="str">
        <f t="shared" si="1"/>
        <v>(ｷ)</v>
      </c>
      <c r="N23" s="388" t="s">
        <v>647</v>
      </c>
      <c r="O23" s="389"/>
      <c r="P23" s="390"/>
      <c r="Q23" s="842"/>
      <c r="R23" s="842"/>
      <c r="S23" s="391"/>
      <c r="T23" s="843"/>
      <c r="U23" s="843"/>
      <c r="V23" s="401"/>
      <c r="W23" s="587"/>
      <c r="X23" s="385"/>
    </row>
    <row r="24" spans="2:24" ht="14.25" customHeight="1" x14ac:dyDescent="0.2">
      <c r="B24" s="836"/>
      <c r="C24" s="807"/>
      <c r="D24" s="841"/>
      <c r="E24" s="864"/>
      <c r="F24" s="398" t="s">
        <v>191</v>
      </c>
      <c r="G24" s="399"/>
      <c r="H24" s="589" t="s">
        <v>1054</v>
      </c>
      <c r="I24" s="278">
        <v>0.104</v>
      </c>
      <c r="J24" s="589" t="s">
        <v>1055</v>
      </c>
      <c r="K24" s="271">
        <f t="shared" si="0"/>
        <v>0</v>
      </c>
      <c r="L24" s="400" t="str">
        <f t="shared" si="1"/>
        <v>(ｸ)</v>
      </c>
      <c r="N24" s="388" t="s">
        <v>648</v>
      </c>
      <c r="O24" s="389"/>
      <c r="P24" s="390"/>
      <c r="Q24" s="588"/>
      <c r="R24" s="588"/>
      <c r="S24" s="391"/>
      <c r="T24" s="587"/>
      <c r="U24" s="587"/>
      <c r="V24" s="401"/>
      <c r="W24" s="587"/>
      <c r="X24" s="385"/>
    </row>
    <row r="25" spans="2:24" ht="14.25" customHeight="1" x14ac:dyDescent="0.2">
      <c r="B25" s="836"/>
      <c r="C25" s="807"/>
      <c r="D25" s="841"/>
      <c r="E25" s="864" t="s">
        <v>194</v>
      </c>
      <c r="F25" s="398" t="s">
        <v>192</v>
      </c>
      <c r="G25" s="399"/>
      <c r="H25" s="589" t="s">
        <v>1050</v>
      </c>
      <c r="I25" s="278">
        <v>0.156</v>
      </c>
      <c r="J25" s="593" t="s">
        <v>1051</v>
      </c>
      <c r="K25" s="271">
        <f t="shared" si="0"/>
        <v>0</v>
      </c>
      <c r="L25" s="400" t="str">
        <f t="shared" si="1"/>
        <v>(ｹ)</v>
      </c>
      <c r="N25" s="388" t="s">
        <v>649</v>
      </c>
      <c r="O25" s="389"/>
      <c r="P25" s="390"/>
      <c r="Q25" s="587"/>
      <c r="R25" s="587"/>
      <c r="S25" s="391"/>
      <c r="T25" s="843"/>
      <c r="U25" s="843"/>
      <c r="V25" s="392"/>
      <c r="W25" s="588"/>
      <c r="X25" s="385"/>
    </row>
    <row r="26" spans="2:24" ht="14.25" customHeight="1" x14ac:dyDescent="0.2">
      <c r="B26" s="836"/>
      <c r="C26" s="807"/>
      <c r="D26" s="841"/>
      <c r="E26" s="864"/>
      <c r="F26" s="398" t="s">
        <v>191</v>
      </c>
      <c r="G26" s="399"/>
      <c r="H26" s="589" t="s">
        <v>1054</v>
      </c>
      <c r="I26" s="278">
        <v>7.8E-2</v>
      </c>
      <c r="J26" s="589" t="s">
        <v>1055</v>
      </c>
      <c r="K26" s="271">
        <f t="shared" si="0"/>
        <v>0</v>
      </c>
      <c r="L26" s="400" t="str">
        <f t="shared" si="1"/>
        <v>(ｺ)</v>
      </c>
      <c r="N26" s="388" t="s">
        <v>650</v>
      </c>
      <c r="O26" s="389"/>
      <c r="P26" s="390"/>
      <c r="Q26" s="587"/>
      <c r="R26" s="587"/>
      <c r="S26" s="391"/>
      <c r="T26" s="587"/>
      <c r="U26" s="587"/>
      <c r="V26" s="392"/>
      <c r="W26" s="588"/>
      <c r="X26" s="385"/>
    </row>
    <row r="27" spans="2:24" ht="14.25" customHeight="1" x14ac:dyDescent="0.2">
      <c r="B27" s="836"/>
      <c r="C27" s="807"/>
      <c r="D27" s="841"/>
      <c r="E27" s="864" t="s">
        <v>193</v>
      </c>
      <c r="F27" s="398" t="s">
        <v>192</v>
      </c>
      <c r="G27" s="399"/>
      <c r="H27" s="589" t="s">
        <v>1054</v>
      </c>
      <c r="I27" s="278">
        <v>0.11700000000000001</v>
      </c>
      <c r="J27" s="593" t="s">
        <v>1055</v>
      </c>
      <c r="K27" s="271">
        <f t="shared" si="0"/>
        <v>0</v>
      </c>
      <c r="L27" s="400" t="str">
        <f t="shared" si="1"/>
        <v>(ｻ)</v>
      </c>
      <c r="N27" s="388" t="s">
        <v>651</v>
      </c>
      <c r="O27" s="389"/>
      <c r="P27" s="390"/>
      <c r="Q27" s="587"/>
      <c r="R27" s="587"/>
      <c r="S27" s="391"/>
      <c r="T27" s="843"/>
      <c r="U27" s="843"/>
      <c r="V27" s="392"/>
      <c r="W27" s="588"/>
      <c r="X27" s="385"/>
    </row>
    <row r="28" spans="2:24" ht="14.25" customHeight="1" x14ac:dyDescent="0.2">
      <c r="B28" s="836"/>
      <c r="C28" s="807"/>
      <c r="D28" s="841"/>
      <c r="E28" s="864"/>
      <c r="F28" s="398" t="s">
        <v>191</v>
      </c>
      <c r="G28" s="399"/>
      <c r="H28" s="589" t="s">
        <v>1054</v>
      </c>
      <c r="I28" s="278">
        <v>0.11700000000000001</v>
      </c>
      <c r="J28" s="589" t="s">
        <v>1055</v>
      </c>
      <c r="K28" s="271">
        <f t="shared" si="0"/>
        <v>0</v>
      </c>
      <c r="L28" s="400" t="str">
        <f t="shared" si="1"/>
        <v>(ｼ)</v>
      </c>
      <c r="N28" s="388" t="s">
        <v>652</v>
      </c>
      <c r="O28" s="389"/>
      <c r="P28" s="390"/>
      <c r="Q28" s="587"/>
      <c r="R28" s="587"/>
      <c r="S28" s="391"/>
      <c r="T28" s="587"/>
      <c r="U28" s="587"/>
      <c r="V28" s="392"/>
      <c r="W28" s="588"/>
      <c r="X28" s="385"/>
    </row>
    <row r="29" spans="2:24" ht="14.25" customHeight="1" x14ac:dyDescent="0.2">
      <c r="B29" s="852">
        <v>3</v>
      </c>
      <c r="C29" s="865" t="s">
        <v>98</v>
      </c>
      <c r="D29" s="860" t="s">
        <v>168</v>
      </c>
      <c r="E29" s="857" t="s">
        <v>195</v>
      </c>
      <c r="F29" s="398" t="s">
        <v>192</v>
      </c>
      <c r="G29" s="399"/>
      <c r="H29" s="589" t="s">
        <v>1054</v>
      </c>
      <c r="I29" s="278">
        <v>0.23300000000000001</v>
      </c>
      <c r="J29" s="593" t="s">
        <v>1055</v>
      </c>
      <c r="K29" s="271">
        <f t="shared" si="0"/>
        <v>0</v>
      </c>
      <c r="L29" s="400" t="str">
        <f t="shared" si="1"/>
        <v>(ｽ)</v>
      </c>
      <c r="N29" s="388" t="s">
        <v>971</v>
      </c>
      <c r="O29" s="389"/>
      <c r="P29" s="390"/>
      <c r="Q29" s="842"/>
      <c r="R29" s="842"/>
      <c r="S29" s="391"/>
      <c r="T29" s="843"/>
      <c r="U29" s="843"/>
      <c r="V29" s="401"/>
      <c r="W29" s="587"/>
      <c r="X29" s="385"/>
    </row>
    <row r="30" spans="2:24" ht="14.25" customHeight="1" x14ac:dyDescent="0.2">
      <c r="B30" s="853"/>
      <c r="C30" s="855"/>
      <c r="D30" s="861"/>
      <c r="E30" s="859"/>
      <c r="F30" s="398" t="s">
        <v>191</v>
      </c>
      <c r="G30" s="399"/>
      <c r="H30" s="589" t="s">
        <v>1054</v>
      </c>
      <c r="I30" s="278">
        <v>0.11600000000000001</v>
      </c>
      <c r="J30" s="589" t="s">
        <v>1055</v>
      </c>
      <c r="K30" s="271">
        <f t="shared" si="0"/>
        <v>0</v>
      </c>
      <c r="L30" s="400" t="str">
        <f t="shared" si="1"/>
        <v>(ｾ)</v>
      </c>
      <c r="N30" s="388" t="s">
        <v>972</v>
      </c>
      <c r="O30" s="389"/>
      <c r="P30" s="390"/>
      <c r="Q30" s="588"/>
      <c r="R30" s="588"/>
      <c r="S30" s="391"/>
      <c r="T30" s="587"/>
      <c r="U30" s="587"/>
      <c r="V30" s="401"/>
      <c r="W30" s="587"/>
      <c r="X30" s="385"/>
    </row>
    <row r="31" spans="2:24" ht="14.25" customHeight="1" x14ac:dyDescent="0.2">
      <c r="B31" s="853"/>
      <c r="C31" s="855"/>
      <c r="D31" s="861"/>
      <c r="E31" s="857" t="s">
        <v>194</v>
      </c>
      <c r="F31" s="398" t="s">
        <v>192</v>
      </c>
      <c r="G31" s="399"/>
      <c r="H31" s="589" t="s">
        <v>1054</v>
      </c>
      <c r="I31" s="278">
        <v>0.17399999999999999</v>
      </c>
      <c r="J31" s="593" t="s">
        <v>1055</v>
      </c>
      <c r="K31" s="271">
        <f t="shared" si="0"/>
        <v>0</v>
      </c>
      <c r="L31" s="400" t="str">
        <f t="shared" si="1"/>
        <v>(ｿ)</v>
      </c>
      <c r="N31" s="388" t="s">
        <v>1321</v>
      </c>
      <c r="O31" s="389"/>
      <c r="P31" s="390"/>
      <c r="Q31" s="587"/>
      <c r="R31" s="587"/>
      <c r="S31" s="391"/>
      <c r="T31" s="843"/>
      <c r="U31" s="843"/>
      <c r="V31" s="392"/>
      <c r="W31" s="588"/>
      <c r="X31" s="385"/>
    </row>
    <row r="32" spans="2:24" ht="14.25" customHeight="1" x14ac:dyDescent="0.2">
      <c r="B32" s="853"/>
      <c r="C32" s="855"/>
      <c r="D32" s="861"/>
      <c r="E32" s="859"/>
      <c r="F32" s="398" t="s">
        <v>191</v>
      </c>
      <c r="G32" s="399"/>
      <c r="H32" s="589" t="s">
        <v>1054</v>
      </c>
      <c r="I32" s="278">
        <v>8.6999999999999994E-2</v>
      </c>
      <c r="J32" s="589" t="s">
        <v>1055</v>
      </c>
      <c r="K32" s="271">
        <f t="shared" si="0"/>
        <v>0</v>
      </c>
      <c r="L32" s="400" t="str">
        <f t="shared" si="1"/>
        <v>(ﾀ)</v>
      </c>
      <c r="N32" s="388" t="s">
        <v>1322</v>
      </c>
      <c r="O32" s="389"/>
      <c r="P32" s="390"/>
      <c r="Q32" s="587"/>
      <c r="R32" s="587"/>
      <c r="S32" s="391"/>
      <c r="T32" s="587"/>
      <c r="U32" s="587"/>
      <c r="V32" s="392"/>
      <c r="W32" s="588"/>
      <c r="X32" s="385"/>
    </row>
    <row r="33" spans="2:24" ht="14.25" customHeight="1" x14ac:dyDescent="0.2">
      <c r="B33" s="853"/>
      <c r="C33" s="855"/>
      <c r="D33" s="861"/>
      <c r="E33" s="857" t="s">
        <v>193</v>
      </c>
      <c r="F33" s="398" t="s">
        <v>192</v>
      </c>
      <c r="G33" s="399"/>
      <c r="H33" s="589" t="s">
        <v>1054</v>
      </c>
      <c r="I33" s="278">
        <v>0.13100000000000001</v>
      </c>
      <c r="J33" s="593" t="s">
        <v>1055</v>
      </c>
      <c r="K33" s="271">
        <f t="shared" si="0"/>
        <v>0</v>
      </c>
      <c r="L33" s="400" t="str">
        <f t="shared" si="1"/>
        <v>(ﾁ)</v>
      </c>
      <c r="N33" s="388" t="s">
        <v>1323</v>
      </c>
      <c r="O33" s="389"/>
      <c r="P33" s="390"/>
      <c r="Q33" s="587"/>
      <c r="R33" s="587"/>
      <c r="S33" s="391"/>
      <c r="T33" s="843"/>
      <c r="U33" s="843"/>
      <c r="V33" s="392"/>
      <c r="W33" s="588"/>
      <c r="X33" s="385"/>
    </row>
    <row r="34" spans="2:24" ht="14.25" customHeight="1" x14ac:dyDescent="0.2">
      <c r="B34" s="853"/>
      <c r="C34" s="855"/>
      <c r="D34" s="862"/>
      <c r="E34" s="859"/>
      <c r="F34" s="398" t="s">
        <v>191</v>
      </c>
      <c r="G34" s="399"/>
      <c r="H34" s="589" t="s">
        <v>1054</v>
      </c>
      <c r="I34" s="278">
        <v>0.13100000000000001</v>
      </c>
      <c r="J34" s="589" t="s">
        <v>1055</v>
      </c>
      <c r="K34" s="271">
        <f t="shared" si="0"/>
        <v>0</v>
      </c>
      <c r="L34" s="400" t="str">
        <f t="shared" si="1"/>
        <v>(ﾂ)</v>
      </c>
      <c r="N34" s="388" t="s">
        <v>1324</v>
      </c>
      <c r="O34" s="389"/>
      <c r="P34" s="390"/>
      <c r="Q34" s="587"/>
      <c r="R34" s="587"/>
      <c r="S34" s="391"/>
      <c r="T34" s="587"/>
      <c r="U34" s="587"/>
      <c r="V34" s="392"/>
      <c r="W34" s="588"/>
      <c r="X34" s="385"/>
    </row>
    <row r="35" spans="2:24" ht="14.25" customHeight="1" x14ac:dyDescent="0.2">
      <c r="B35" s="852">
        <v>4</v>
      </c>
      <c r="C35" s="865" t="s">
        <v>96</v>
      </c>
      <c r="D35" s="860" t="s">
        <v>168</v>
      </c>
      <c r="E35" s="857" t="s">
        <v>195</v>
      </c>
      <c r="F35" s="398" t="s">
        <v>192</v>
      </c>
      <c r="G35" s="399"/>
      <c r="H35" s="589" t="s">
        <v>1054</v>
      </c>
      <c r="I35" s="278">
        <v>0.215</v>
      </c>
      <c r="J35" s="593" t="s">
        <v>1055</v>
      </c>
      <c r="K35" s="271">
        <f t="shared" si="0"/>
        <v>0</v>
      </c>
      <c r="L35" s="400" t="str">
        <f t="shared" si="1"/>
        <v>(ﾃ)</v>
      </c>
      <c r="N35" s="388" t="s">
        <v>964</v>
      </c>
      <c r="O35" s="389"/>
      <c r="P35" s="390"/>
      <c r="Q35" s="842"/>
      <c r="R35" s="842"/>
      <c r="S35" s="391"/>
      <c r="T35" s="843"/>
      <c r="U35" s="843"/>
      <c r="V35" s="401"/>
      <c r="W35" s="587"/>
      <c r="X35" s="385"/>
    </row>
    <row r="36" spans="2:24" ht="14.25" customHeight="1" x14ac:dyDescent="0.2">
      <c r="B36" s="853"/>
      <c r="C36" s="855"/>
      <c r="D36" s="861"/>
      <c r="E36" s="859"/>
      <c r="F36" s="398" t="s">
        <v>191</v>
      </c>
      <c r="G36" s="399"/>
      <c r="H36" s="589" t="s">
        <v>1054</v>
      </c>
      <c r="I36" s="278">
        <v>0.108</v>
      </c>
      <c r="J36" s="589" t="s">
        <v>1055</v>
      </c>
      <c r="K36" s="271">
        <f t="shared" si="0"/>
        <v>0</v>
      </c>
      <c r="L36" s="400" t="str">
        <f t="shared" si="1"/>
        <v>(ﾄ)</v>
      </c>
      <c r="N36" s="388" t="s">
        <v>965</v>
      </c>
      <c r="O36" s="389"/>
      <c r="P36" s="390"/>
      <c r="Q36" s="588"/>
      <c r="R36" s="588"/>
      <c r="S36" s="391"/>
      <c r="T36" s="587"/>
      <c r="U36" s="587"/>
      <c r="V36" s="401"/>
      <c r="W36" s="587"/>
      <c r="X36" s="385"/>
    </row>
    <row r="37" spans="2:24" ht="14.25" customHeight="1" x14ac:dyDescent="0.2">
      <c r="B37" s="853"/>
      <c r="C37" s="855"/>
      <c r="D37" s="861"/>
      <c r="E37" s="857" t="s">
        <v>194</v>
      </c>
      <c r="F37" s="398" t="s">
        <v>192</v>
      </c>
      <c r="G37" s="399"/>
      <c r="H37" s="589" t="s">
        <v>1054</v>
      </c>
      <c r="I37" s="278">
        <v>0.16200000000000001</v>
      </c>
      <c r="J37" s="593" t="s">
        <v>1055</v>
      </c>
      <c r="K37" s="271">
        <f t="shared" si="0"/>
        <v>0</v>
      </c>
      <c r="L37" s="400" t="str">
        <f t="shared" si="1"/>
        <v>(ﾅ)</v>
      </c>
      <c r="N37" s="388" t="s">
        <v>966</v>
      </c>
      <c r="O37" s="389"/>
      <c r="P37" s="390"/>
      <c r="Q37" s="587"/>
      <c r="R37" s="587"/>
      <c r="S37" s="391"/>
      <c r="T37" s="843"/>
      <c r="U37" s="843"/>
      <c r="V37" s="392"/>
      <c r="W37" s="588"/>
      <c r="X37" s="385"/>
    </row>
    <row r="38" spans="2:24" ht="14.25" customHeight="1" x14ac:dyDescent="0.2">
      <c r="B38" s="853"/>
      <c r="C38" s="855"/>
      <c r="D38" s="861"/>
      <c r="E38" s="859"/>
      <c r="F38" s="398" t="s">
        <v>191</v>
      </c>
      <c r="G38" s="399"/>
      <c r="H38" s="589" t="s">
        <v>1054</v>
      </c>
      <c r="I38" s="278">
        <v>8.1000000000000003E-2</v>
      </c>
      <c r="J38" s="589" t="s">
        <v>1055</v>
      </c>
      <c r="K38" s="271">
        <f t="shared" si="0"/>
        <v>0</v>
      </c>
      <c r="L38" s="400" t="str">
        <f t="shared" si="1"/>
        <v>(ﾆ)</v>
      </c>
      <c r="N38" s="388" t="s">
        <v>653</v>
      </c>
      <c r="O38" s="389"/>
      <c r="P38" s="390"/>
      <c r="Q38" s="587"/>
      <c r="R38" s="587"/>
      <c r="S38" s="391"/>
      <c r="T38" s="587"/>
      <c r="U38" s="587"/>
      <c r="V38" s="392"/>
      <c r="W38" s="588"/>
      <c r="X38" s="385"/>
    </row>
    <row r="39" spans="2:24" ht="14.25" customHeight="1" x14ac:dyDescent="0.2">
      <c r="B39" s="853"/>
      <c r="C39" s="855"/>
      <c r="D39" s="861"/>
      <c r="E39" s="857" t="s">
        <v>193</v>
      </c>
      <c r="F39" s="398" t="s">
        <v>192</v>
      </c>
      <c r="G39" s="399"/>
      <c r="H39" s="589" t="s">
        <v>1054</v>
      </c>
      <c r="I39" s="278">
        <v>0.121</v>
      </c>
      <c r="J39" s="593" t="s">
        <v>1055</v>
      </c>
      <c r="K39" s="271">
        <f t="shared" si="0"/>
        <v>0</v>
      </c>
      <c r="L39" s="400" t="str">
        <f t="shared" si="1"/>
        <v>(ﾇ)</v>
      </c>
      <c r="N39" s="388" t="s">
        <v>654</v>
      </c>
      <c r="O39" s="389"/>
      <c r="P39" s="390"/>
      <c r="Q39" s="587"/>
      <c r="R39" s="587"/>
      <c r="S39" s="391"/>
      <c r="T39" s="843"/>
      <c r="U39" s="843"/>
      <c r="V39" s="392"/>
      <c r="W39" s="588"/>
      <c r="X39" s="385"/>
    </row>
    <row r="40" spans="2:24" ht="14.25" customHeight="1" x14ac:dyDescent="0.2">
      <c r="B40" s="853"/>
      <c r="C40" s="855"/>
      <c r="D40" s="862"/>
      <c r="E40" s="859"/>
      <c r="F40" s="398" t="s">
        <v>191</v>
      </c>
      <c r="G40" s="399"/>
      <c r="H40" s="589" t="s">
        <v>1054</v>
      </c>
      <c r="I40" s="278">
        <v>0.121</v>
      </c>
      <c r="J40" s="589" t="s">
        <v>1055</v>
      </c>
      <c r="K40" s="271">
        <f t="shared" si="0"/>
        <v>0</v>
      </c>
      <c r="L40" s="400" t="str">
        <f t="shared" si="1"/>
        <v>(ﾈ)</v>
      </c>
      <c r="N40" s="388" t="s">
        <v>655</v>
      </c>
      <c r="O40" s="389"/>
      <c r="P40" s="390"/>
      <c r="Q40" s="587"/>
      <c r="R40" s="587"/>
      <c r="S40" s="391"/>
      <c r="T40" s="587"/>
      <c r="U40" s="587"/>
      <c r="V40" s="392"/>
      <c r="W40" s="588"/>
      <c r="X40" s="385"/>
    </row>
    <row r="41" spans="2:24" ht="14.25" customHeight="1" x14ac:dyDescent="0.2">
      <c r="B41" s="852">
        <v>5</v>
      </c>
      <c r="C41" s="865" t="s">
        <v>94</v>
      </c>
      <c r="D41" s="861" t="s">
        <v>168</v>
      </c>
      <c r="E41" s="858" t="s">
        <v>195</v>
      </c>
      <c r="F41" s="402" t="s">
        <v>192</v>
      </c>
      <c r="G41" s="403"/>
      <c r="H41" s="595" t="s">
        <v>1054</v>
      </c>
      <c r="I41" s="404">
        <v>0.26100000000000001</v>
      </c>
      <c r="J41" s="594" t="s">
        <v>1055</v>
      </c>
      <c r="K41" s="270">
        <f t="shared" si="0"/>
        <v>0</v>
      </c>
      <c r="L41" s="400" t="str">
        <f t="shared" si="1"/>
        <v>(ﾉ)</v>
      </c>
      <c r="N41" s="388" t="s">
        <v>656</v>
      </c>
      <c r="O41" s="389"/>
      <c r="P41" s="390"/>
      <c r="Q41" s="842"/>
      <c r="R41" s="842"/>
      <c r="S41" s="391"/>
      <c r="T41" s="843"/>
      <c r="U41" s="843"/>
      <c r="V41" s="401"/>
      <c r="W41" s="587"/>
      <c r="X41" s="385"/>
    </row>
    <row r="42" spans="2:24" ht="14.25" customHeight="1" x14ac:dyDescent="0.2">
      <c r="B42" s="853"/>
      <c r="C42" s="855"/>
      <c r="D42" s="861"/>
      <c r="E42" s="859"/>
      <c r="F42" s="398" t="s">
        <v>191</v>
      </c>
      <c r="G42" s="399"/>
      <c r="H42" s="589" t="s">
        <v>1054</v>
      </c>
      <c r="I42" s="278">
        <v>0.13</v>
      </c>
      <c r="J42" s="589" t="s">
        <v>1055</v>
      </c>
      <c r="K42" s="271">
        <f t="shared" si="0"/>
        <v>0</v>
      </c>
      <c r="L42" s="400" t="str">
        <f t="shared" si="1"/>
        <v>(ﾊ)</v>
      </c>
      <c r="N42" s="388" t="s">
        <v>657</v>
      </c>
      <c r="O42" s="389"/>
      <c r="P42" s="390"/>
      <c r="Q42" s="588"/>
      <c r="R42" s="588"/>
      <c r="S42" s="391"/>
      <c r="T42" s="587"/>
      <c r="U42" s="587"/>
      <c r="V42" s="401"/>
      <c r="W42" s="587"/>
      <c r="X42" s="385"/>
    </row>
    <row r="43" spans="2:24" ht="14.25" customHeight="1" x14ac:dyDescent="0.2">
      <c r="B43" s="853"/>
      <c r="C43" s="855"/>
      <c r="D43" s="861"/>
      <c r="E43" s="857" t="s">
        <v>194</v>
      </c>
      <c r="F43" s="398" t="s">
        <v>192</v>
      </c>
      <c r="G43" s="399"/>
      <c r="H43" s="589" t="s">
        <v>1054</v>
      </c>
      <c r="I43" s="278">
        <v>0.19600000000000001</v>
      </c>
      <c r="J43" s="593" t="s">
        <v>1055</v>
      </c>
      <c r="K43" s="271">
        <f t="shared" si="0"/>
        <v>0</v>
      </c>
      <c r="L43" s="400" t="str">
        <f t="shared" si="1"/>
        <v>(ﾋ)</v>
      </c>
      <c r="N43" s="388" t="s">
        <v>658</v>
      </c>
      <c r="O43" s="389"/>
      <c r="P43" s="390"/>
      <c r="Q43" s="587"/>
      <c r="R43" s="587"/>
      <c r="S43" s="391"/>
      <c r="T43" s="843"/>
      <c r="U43" s="843"/>
      <c r="V43" s="392"/>
      <c r="W43" s="588"/>
      <c r="X43" s="385"/>
    </row>
    <row r="44" spans="2:24" ht="14.25" customHeight="1" x14ac:dyDescent="0.2">
      <c r="B44" s="853"/>
      <c r="C44" s="855"/>
      <c r="D44" s="861"/>
      <c r="E44" s="859"/>
      <c r="F44" s="398" t="s">
        <v>191</v>
      </c>
      <c r="G44" s="399"/>
      <c r="H44" s="589" t="s">
        <v>1054</v>
      </c>
      <c r="I44" s="278">
        <v>9.8000000000000004E-2</v>
      </c>
      <c r="J44" s="589" t="s">
        <v>1055</v>
      </c>
      <c r="K44" s="271">
        <f t="shared" si="0"/>
        <v>0</v>
      </c>
      <c r="L44" s="400" t="str">
        <f t="shared" si="1"/>
        <v>(ﾌ)</v>
      </c>
      <c r="N44" s="388" t="s">
        <v>1325</v>
      </c>
      <c r="O44" s="389"/>
      <c r="P44" s="390"/>
      <c r="Q44" s="587"/>
      <c r="R44" s="587"/>
      <c r="S44" s="391"/>
      <c r="T44" s="587"/>
      <c r="U44" s="587"/>
      <c r="V44" s="392"/>
      <c r="W44" s="588"/>
      <c r="X44" s="385"/>
    </row>
    <row r="45" spans="2:24" ht="14.25" customHeight="1" x14ac:dyDescent="0.2">
      <c r="B45" s="853"/>
      <c r="C45" s="855"/>
      <c r="D45" s="861"/>
      <c r="E45" s="857" t="s">
        <v>193</v>
      </c>
      <c r="F45" s="398" t="s">
        <v>192</v>
      </c>
      <c r="G45" s="399"/>
      <c r="H45" s="589" t="s">
        <v>1054</v>
      </c>
      <c r="I45" s="278">
        <v>0.14699999999999999</v>
      </c>
      <c r="J45" s="593" t="s">
        <v>1055</v>
      </c>
      <c r="K45" s="271">
        <f t="shared" si="0"/>
        <v>0</v>
      </c>
      <c r="L45" s="400" t="str">
        <f t="shared" si="1"/>
        <v>(ﾍ)</v>
      </c>
      <c r="N45" s="388" t="s">
        <v>1326</v>
      </c>
      <c r="O45" s="389"/>
      <c r="P45" s="390"/>
      <c r="Q45" s="587"/>
      <c r="R45" s="587"/>
      <c r="S45" s="391"/>
      <c r="T45" s="843"/>
      <c r="U45" s="843"/>
      <c r="V45" s="392"/>
      <c r="W45" s="588"/>
      <c r="X45" s="385"/>
    </row>
    <row r="46" spans="2:24" ht="14.25" customHeight="1" x14ac:dyDescent="0.2">
      <c r="B46" s="853"/>
      <c r="C46" s="855"/>
      <c r="D46" s="862"/>
      <c r="E46" s="859"/>
      <c r="F46" s="398" t="s">
        <v>191</v>
      </c>
      <c r="G46" s="399"/>
      <c r="H46" s="589" t="s">
        <v>1054</v>
      </c>
      <c r="I46" s="278">
        <v>0.14699999999999999</v>
      </c>
      <c r="J46" s="589" t="s">
        <v>1055</v>
      </c>
      <c r="K46" s="270">
        <f t="shared" si="0"/>
        <v>0</v>
      </c>
      <c r="L46" s="400" t="str">
        <f t="shared" si="1"/>
        <v>(ﾎ)</v>
      </c>
      <c r="N46" s="388" t="s">
        <v>1327</v>
      </c>
      <c r="O46" s="389"/>
      <c r="P46" s="390"/>
      <c r="Q46" s="587"/>
      <c r="R46" s="587"/>
      <c r="S46" s="391"/>
      <c r="T46" s="587"/>
      <c r="U46" s="587"/>
      <c r="V46" s="392"/>
      <c r="W46" s="588"/>
      <c r="X46" s="385"/>
    </row>
    <row r="47" spans="2:24" ht="14.25" customHeight="1" x14ac:dyDescent="0.2">
      <c r="B47" s="852">
        <v>6</v>
      </c>
      <c r="C47" s="865" t="s">
        <v>92</v>
      </c>
      <c r="D47" s="861" t="s">
        <v>168</v>
      </c>
      <c r="E47" s="858" t="s">
        <v>195</v>
      </c>
      <c r="F47" s="402" t="s">
        <v>192</v>
      </c>
      <c r="G47" s="403"/>
      <c r="H47" s="595" t="s">
        <v>1054</v>
      </c>
      <c r="I47" s="404">
        <v>0.27400000000000002</v>
      </c>
      <c r="J47" s="594" t="s">
        <v>1055</v>
      </c>
      <c r="K47" s="32">
        <f t="shared" si="0"/>
        <v>0</v>
      </c>
      <c r="L47" s="400" t="str">
        <f t="shared" si="1"/>
        <v>(ﾏ)</v>
      </c>
      <c r="M47" s="405"/>
      <c r="N47" s="388" t="s">
        <v>659</v>
      </c>
      <c r="O47" s="389"/>
      <c r="P47" s="390"/>
      <c r="Q47" s="842"/>
      <c r="R47" s="842"/>
      <c r="S47" s="391"/>
      <c r="T47" s="843"/>
      <c r="U47" s="843"/>
      <c r="V47" s="401"/>
      <c r="W47" s="587"/>
      <c r="X47" s="385"/>
    </row>
    <row r="48" spans="2:24" ht="14.25" customHeight="1" x14ac:dyDescent="0.2">
      <c r="B48" s="853"/>
      <c r="C48" s="855"/>
      <c r="D48" s="861"/>
      <c r="E48" s="859"/>
      <c r="F48" s="398" t="s">
        <v>191</v>
      </c>
      <c r="G48" s="399"/>
      <c r="H48" s="589" t="s">
        <v>1054</v>
      </c>
      <c r="I48" s="404">
        <v>0.13700000000000001</v>
      </c>
      <c r="J48" s="589" t="s">
        <v>1055</v>
      </c>
      <c r="K48" s="271">
        <f t="shared" si="0"/>
        <v>0</v>
      </c>
      <c r="L48" s="400" t="str">
        <f t="shared" si="1"/>
        <v>(ﾐ)</v>
      </c>
      <c r="M48" s="406"/>
      <c r="N48" s="388" t="s">
        <v>660</v>
      </c>
      <c r="O48" s="389"/>
      <c r="P48" s="390"/>
      <c r="Q48" s="588"/>
      <c r="R48" s="588"/>
      <c r="S48" s="391"/>
      <c r="T48" s="587"/>
      <c r="U48" s="587"/>
      <c r="V48" s="401"/>
      <c r="W48" s="587"/>
      <c r="X48" s="385"/>
    </row>
    <row r="49" spans="1:24" ht="14.25" customHeight="1" x14ac:dyDescent="0.2">
      <c r="B49" s="853"/>
      <c r="C49" s="855"/>
      <c r="D49" s="861"/>
      <c r="E49" s="857" t="s">
        <v>194</v>
      </c>
      <c r="F49" s="398" t="s">
        <v>192</v>
      </c>
      <c r="G49" s="399"/>
      <c r="H49" s="589" t="s">
        <v>1050</v>
      </c>
      <c r="I49" s="278">
        <v>0.20499999999999999</v>
      </c>
      <c r="J49" s="593" t="s">
        <v>1051</v>
      </c>
      <c r="K49" s="271">
        <f t="shared" si="0"/>
        <v>0</v>
      </c>
      <c r="L49" s="400" t="str">
        <f t="shared" si="1"/>
        <v>(ﾑ)</v>
      </c>
      <c r="M49" s="405"/>
      <c r="N49" s="388" t="s">
        <v>661</v>
      </c>
      <c r="O49" s="389"/>
      <c r="P49" s="390"/>
      <c r="Q49" s="587"/>
      <c r="R49" s="587"/>
      <c r="S49" s="391"/>
      <c r="T49" s="843"/>
      <c r="U49" s="843"/>
      <c r="V49" s="392"/>
      <c r="W49" s="588"/>
      <c r="X49" s="385"/>
    </row>
    <row r="50" spans="1:24" ht="14.25" customHeight="1" x14ac:dyDescent="0.2">
      <c r="B50" s="853"/>
      <c r="C50" s="855"/>
      <c r="D50" s="861"/>
      <c r="E50" s="859"/>
      <c r="F50" s="398" t="s">
        <v>191</v>
      </c>
      <c r="G50" s="399"/>
      <c r="H50" s="589" t="s">
        <v>1050</v>
      </c>
      <c r="I50" s="278">
        <v>0.10299999999999999</v>
      </c>
      <c r="J50" s="589" t="s">
        <v>1051</v>
      </c>
      <c r="K50" s="271">
        <f t="shared" si="0"/>
        <v>0</v>
      </c>
      <c r="L50" s="400" t="str">
        <f t="shared" si="1"/>
        <v>(ﾒ)</v>
      </c>
      <c r="M50" s="406"/>
      <c r="N50" s="388" t="s">
        <v>662</v>
      </c>
      <c r="O50" s="389"/>
      <c r="P50" s="390"/>
      <c r="Q50" s="587"/>
      <c r="R50" s="587"/>
      <c r="S50" s="391"/>
      <c r="T50" s="587"/>
      <c r="U50" s="587"/>
      <c r="V50" s="392"/>
      <c r="W50" s="588"/>
      <c r="X50" s="385"/>
    </row>
    <row r="51" spans="1:24" ht="14.25" customHeight="1" x14ac:dyDescent="0.2">
      <c r="B51" s="853"/>
      <c r="C51" s="855"/>
      <c r="D51" s="861"/>
      <c r="E51" s="857" t="s">
        <v>193</v>
      </c>
      <c r="F51" s="398" t="s">
        <v>192</v>
      </c>
      <c r="G51" s="399"/>
      <c r="H51" s="589" t="s">
        <v>1050</v>
      </c>
      <c r="I51" s="278">
        <v>0.154</v>
      </c>
      <c r="J51" s="593" t="s">
        <v>1051</v>
      </c>
      <c r="K51" s="271">
        <f t="shared" si="0"/>
        <v>0</v>
      </c>
      <c r="L51" s="400" t="str">
        <f t="shared" si="1"/>
        <v>(ﾓ)</v>
      </c>
      <c r="M51" s="406"/>
      <c r="N51" s="388" t="s">
        <v>663</v>
      </c>
      <c r="O51" s="389"/>
      <c r="P51" s="390"/>
      <c r="Q51" s="587"/>
      <c r="R51" s="587"/>
      <c r="S51" s="391"/>
      <c r="T51" s="843"/>
      <c r="U51" s="843"/>
      <c r="V51" s="392"/>
      <c r="W51" s="588"/>
      <c r="X51" s="385"/>
    </row>
    <row r="52" spans="1:24" ht="14.25" customHeight="1" x14ac:dyDescent="0.2">
      <c r="B52" s="853"/>
      <c r="C52" s="855"/>
      <c r="D52" s="862"/>
      <c r="E52" s="859"/>
      <c r="F52" s="398" t="s">
        <v>191</v>
      </c>
      <c r="G52" s="399"/>
      <c r="H52" s="589" t="s">
        <v>1054</v>
      </c>
      <c r="I52" s="278">
        <v>0.154</v>
      </c>
      <c r="J52" s="589" t="s">
        <v>1055</v>
      </c>
      <c r="K52" s="271">
        <f t="shared" si="0"/>
        <v>0</v>
      </c>
      <c r="L52" s="400" t="str">
        <f t="shared" si="1"/>
        <v>(ﾔ)</v>
      </c>
      <c r="M52" s="405"/>
      <c r="N52" s="388" t="s">
        <v>664</v>
      </c>
      <c r="O52" s="389"/>
      <c r="P52" s="390"/>
      <c r="Q52" s="587"/>
      <c r="R52" s="587"/>
      <c r="S52" s="391"/>
      <c r="T52" s="587"/>
      <c r="U52" s="587"/>
      <c r="V52" s="392"/>
      <c r="W52" s="588"/>
      <c r="X52" s="385"/>
    </row>
    <row r="53" spans="1:24" ht="14.25" customHeight="1" x14ac:dyDescent="0.2">
      <c r="B53" s="852">
        <v>7</v>
      </c>
      <c r="C53" s="865" t="s">
        <v>465</v>
      </c>
      <c r="D53" s="861" t="s">
        <v>168</v>
      </c>
      <c r="E53" s="858" t="s">
        <v>195</v>
      </c>
      <c r="F53" s="402" t="s">
        <v>192</v>
      </c>
      <c r="G53" s="403"/>
      <c r="H53" s="595" t="s">
        <v>1056</v>
      </c>
      <c r="I53" s="404">
        <v>0.29599999999999999</v>
      </c>
      <c r="J53" s="594" t="s">
        <v>1057</v>
      </c>
      <c r="K53" s="270">
        <f t="shared" si="0"/>
        <v>0</v>
      </c>
      <c r="L53" s="400" t="str">
        <f t="shared" si="1"/>
        <v>(ﾕ)</v>
      </c>
      <c r="N53" s="388" t="s">
        <v>665</v>
      </c>
      <c r="O53" s="389"/>
      <c r="P53" s="390"/>
      <c r="Q53" s="842"/>
      <c r="R53" s="842"/>
      <c r="S53" s="391"/>
      <c r="T53" s="843"/>
      <c r="U53" s="843"/>
      <c r="V53" s="401"/>
      <c r="W53" s="587"/>
      <c r="X53" s="385"/>
    </row>
    <row r="54" spans="1:24" ht="14.25" customHeight="1" x14ac:dyDescent="0.2">
      <c r="B54" s="853"/>
      <c r="C54" s="855"/>
      <c r="D54" s="861"/>
      <c r="E54" s="859"/>
      <c r="F54" s="398" t="s">
        <v>191</v>
      </c>
      <c r="G54" s="399"/>
      <c r="H54" s="589" t="s">
        <v>1054</v>
      </c>
      <c r="I54" s="278">
        <v>0.14799999999999999</v>
      </c>
      <c r="J54" s="589" t="s">
        <v>1055</v>
      </c>
      <c r="K54" s="271">
        <f t="shared" si="0"/>
        <v>0</v>
      </c>
      <c r="L54" s="400" t="str">
        <f t="shared" si="1"/>
        <v>(ﾖ)</v>
      </c>
      <c r="N54" s="388" t="s">
        <v>666</v>
      </c>
      <c r="O54" s="389"/>
      <c r="P54" s="390"/>
      <c r="Q54" s="588"/>
      <c r="R54" s="588"/>
      <c r="S54" s="391"/>
      <c r="T54" s="587"/>
      <c r="U54" s="587"/>
      <c r="V54" s="401"/>
      <c r="W54" s="587"/>
      <c r="X54" s="385"/>
    </row>
    <row r="55" spans="1:24" ht="14.25" customHeight="1" x14ac:dyDescent="0.2">
      <c r="B55" s="853"/>
      <c r="C55" s="855"/>
      <c r="D55" s="861"/>
      <c r="E55" s="857" t="s">
        <v>194</v>
      </c>
      <c r="F55" s="398" t="s">
        <v>192</v>
      </c>
      <c r="G55" s="399"/>
      <c r="H55" s="589" t="s">
        <v>1054</v>
      </c>
      <c r="I55" s="278">
        <v>0.222</v>
      </c>
      <c r="J55" s="593" t="s">
        <v>1055</v>
      </c>
      <c r="K55" s="271">
        <f t="shared" si="0"/>
        <v>0</v>
      </c>
      <c r="L55" s="400" t="str">
        <f t="shared" si="1"/>
        <v>(ﾗ)</v>
      </c>
      <c r="N55" s="388" t="s">
        <v>667</v>
      </c>
      <c r="O55" s="389"/>
      <c r="P55" s="390"/>
      <c r="Q55" s="587"/>
      <c r="R55" s="587"/>
      <c r="S55" s="391"/>
      <c r="T55" s="843"/>
      <c r="U55" s="843"/>
      <c r="V55" s="392"/>
      <c r="W55" s="588"/>
      <c r="X55" s="385"/>
    </row>
    <row r="56" spans="1:24" ht="14.25" customHeight="1" x14ac:dyDescent="0.2">
      <c r="B56" s="853"/>
      <c r="C56" s="855"/>
      <c r="D56" s="861"/>
      <c r="E56" s="859"/>
      <c r="F56" s="398" t="s">
        <v>191</v>
      </c>
      <c r="G56" s="399"/>
      <c r="H56" s="589" t="s">
        <v>1054</v>
      </c>
      <c r="I56" s="278">
        <v>0.111</v>
      </c>
      <c r="J56" s="589" t="s">
        <v>1055</v>
      </c>
      <c r="K56" s="271">
        <f t="shared" si="0"/>
        <v>0</v>
      </c>
      <c r="L56" s="400" t="str">
        <f t="shared" si="1"/>
        <v>(ﾘ)</v>
      </c>
      <c r="N56" s="388" t="s">
        <v>668</v>
      </c>
      <c r="O56" s="389"/>
      <c r="P56" s="390"/>
      <c r="Q56" s="587"/>
      <c r="R56" s="587"/>
      <c r="S56" s="391"/>
      <c r="T56" s="587"/>
      <c r="U56" s="587"/>
      <c r="V56" s="392"/>
      <c r="W56" s="588"/>
      <c r="X56" s="385"/>
    </row>
    <row r="57" spans="1:24" ht="14.25" customHeight="1" x14ac:dyDescent="0.2">
      <c r="B57" s="853"/>
      <c r="C57" s="855"/>
      <c r="D57" s="861"/>
      <c r="E57" s="857" t="s">
        <v>193</v>
      </c>
      <c r="F57" s="398" t="s">
        <v>192</v>
      </c>
      <c r="G57" s="399"/>
      <c r="H57" s="589" t="s">
        <v>1054</v>
      </c>
      <c r="I57" s="278">
        <v>0.16700000000000001</v>
      </c>
      <c r="J57" s="593" t="s">
        <v>1055</v>
      </c>
      <c r="K57" s="271">
        <f t="shared" si="0"/>
        <v>0</v>
      </c>
      <c r="L57" s="400" t="str">
        <f t="shared" si="1"/>
        <v>(ﾙ)</v>
      </c>
      <c r="N57" s="388" t="s">
        <v>967</v>
      </c>
      <c r="O57" s="389"/>
      <c r="P57" s="390"/>
      <c r="Q57" s="587"/>
      <c r="R57" s="587"/>
      <c r="S57" s="391"/>
      <c r="T57" s="843"/>
      <c r="U57" s="843"/>
      <c r="V57" s="392"/>
      <c r="W57" s="588"/>
      <c r="X57" s="385"/>
    </row>
    <row r="58" spans="1:24" ht="14.25" customHeight="1" x14ac:dyDescent="0.2">
      <c r="B58" s="853"/>
      <c r="C58" s="855"/>
      <c r="D58" s="861"/>
      <c r="E58" s="858"/>
      <c r="F58" s="407" t="s">
        <v>500</v>
      </c>
      <c r="G58" s="399"/>
      <c r="H58" s="589" t="s">
        <v>1054</v>
      </c>
      <c r="I58" s="278">
        <v>0.16700000000000001</v>
      </c>
      <c r="J58" s="593" t="s">
        <v>1055</v>
      </c>
      <c r="K58" s="271">
        <f t="shared" si="0"/>
        <v>0</v>
      </c>
      <c r="L58" s="400" t="str">
        <f t="shared" si="1"/>
        <v>(ﾚ)</v>
      </c>
      <c r="N58" s="388" t="s">
        <v>968</v>
      </c>
      <c r="O58" s="389"/>
      <c r="P58" s="390"/>
      <c r="Q58" s="587"/>
      <c r="R58" s="587"/>
      <c r="S58" s="391"/>
      <c r="T58" s="587"/>
      <c r="U58" s="587"/>
      <c r="V58" s="392"/>
      <c r="W58" s="588"/>
      <c r="X58" s="385"/>
    </row>
    <row r="59" spans="1:24" ht="14.25" customHeight="1" x14ac:dyDescent="0.2">
      <c r="B59" s="854"/>
      <c r="C59" s="856"/>
      <c r="D59" s="862"/>
      <c r="E59" s="859"/>
      <c r="F59" s="407" t="s">
        <v>501</v>
      </c>
      <c r="G59" s="399"/>
      <c r="H59" s="589" t="s">
        <v>1054</v>
      </c>
      <c r="I59" s="278">
        <v>0.20399999999999999</v>
      </c>
      <c r="J59" s="589" t="s">
        <v>1051</v>
      </c>
      <c r="K59" s="271">
        <f t="shared" si="0"/>
        <v>0</v>
      </c>
      <c r="L59" s="400" t="str">
        <f t="shared" si="1"/>
        <v>(ﾛ)</v>
      </c>
      <c r="N59" s="388" t="s">
        <v>969</v>
      </c>
      <c r="O59" s="389"/>
      <c r="P59" s="390"/>
      <c r="Q59" s="587"/>
      <c r="R59" s="587"/>
      <c r="S59" s="391"/>
      <c r="T59" s="587"/>
      <c r="U59" s="587"/>
      <c r="V59" s="392"/>
      <c r="W59" s="588"/>
      <c r="X59" s="385"/>
    </row>
    <row r="60" spans="1:24" ht="14.25" customHeight="1" x14ac:dyDescent="0.2">
      <c r="B60" s="181"/>
      <c r="C60" s="13"/>
      <c r="D60" s="13"/>
      <c r="E60" s="408"/>
      <c r="F60" s="409"/>
      <c r="G60" s="182"/>
      <c r="H60" s="598"/>
      <c r="I60" s="387"/>
      <c r="J60" s="598"/>
      <c r="K60" s="11"/>
      <c r="L60" s="12"/>
      <c r="N60" s="388"/>
      <c r="O60" s="388"/>
      <c r="P60" s="390"/>
      <c r="Q60" s="587"/>
      <c r="R60" s="587"/>
      <c r="S60" s="391"/>
      <c r="T60" s="587"/>
      <c r="U60" s="587"/>
      <c r="V60" s="392"/>
      <c r="W60" s="588"/>
      <c r="X60" s="385"/>
    </row>
    <row r="61" spans="1:24" ht="14.25" customHeight="1" x14ac:dyDescent="0.2">
      <c r="A61" s="383" t="s">
        <v>1058</v>
      </c>
      <c r="B61" s="151" t="s">
        <v>196</v>
      </c>
      <c r="C61" s="410"/>
      <c r="D61" s="410"/>
      <c r="E61" s="411"/>
      <c r="F61" s="412"/>
      <c r="G61" s="413"/>
      <c r="H61" s="414"/>
      <c r="I61" s="404"/>
      <c r="J61" s="414"/>
      <c r="K61" s="415"/>
      <c r="L61" s="12"/>
      <c r="N61" s="388"/>
      <c r="O61" s="388"/>
      <c r="P61" s="390"/>
      <c r="Q61" s="587"/>
      <c r="R61" s="587"/>
      <c r="S61" s="391"/>
      <c r="T61" s="587"/>
      <c r="U61" s="587"/>
      <c r="V61" s="392"/>
      <c r="W61" s="588"/>
      <c r="X61" s="385"/>
    </row>
    <row r="62" spans="1:24" ht="14.25" customHeight="1" x14ac:dyDescent="0.2">
      <c r="B62" s="852">
        <v>8</v>
      </c>
      <c r="C62" s="865" t="s">
        <v>485</v>
      </c>
      <c r="D62" s="861" t="s">
        <v>168</v>
      </c>
      <c r="E62" s="858" t="s">
        <v>195</v>
      </c>
      <c r="F62" s="402" t="s">
        <v>192</v>
      </c>
      <c r="G62" s="403"/>
      <c r="H62" s="595" t="s">
        <v>1050</v>
      </c>
      <c r="I62" s="404">
        <v>0.311</v>
      </c>
      <c r="J62" s="594" t="s">
        <v>1212</v>
      </c>
      <c r="K62" s="270">
        <f t="shared" si="0"/>
        <v>0</v>
      </c>
      <c r="L62" s="400" t="str">
        <f t="shared" ref="L62:L128" si="2">$N$16&amp;N62&amp;O62&amp;$O$16</f>
        <v>(ﾜ)</v>
      </c>
      <c r="N62" s="388" t="s">
        <v>639</v>
      </c>
      <c r="O62" s="388"/>
      <c r="P62" s="390"/>
      <c r="Q62" s="842"/>
      <c r="R62" s="842"/>
      <c r="S62" s="391"/>
      <c r="T62" s="843"/>
      <c r="U62" s="843"/>
      <c r="V62" s="401"/>
      <c r="W62" s="587"/>
      <c r="X62" s="385"/>
    </row>
    <row r="63" spans="1:24" ht="14.25" customHeight="1" x14ac:dyDescent="0.2">
      <c r="B63" s="853"/>
      <c r="C63" s="855"/>
      <c r="D63" s="861"/>
      <c r="E63" s="859"/>
      <c r="F63" s="398" t="s">
        <v>191</v>
      </c>
      <c r="G63" s="399"/>
      <c r="H63" s="589" t="s">
        <v>88</v>
      </c>
      <c r="I63" s="278">
        <v>0.155</v>
      </c>
      <c r="J63" s="589" t="s">
        <v>91</v>
      </c>
      <c r="K63" s="271">
        <f t="shared" si="0"/>
        <v>0</v>
      </c>
      <c r="L63" s="400" t="str">
        <f t="shared" si="2"/>
        <v>(ｦ)</v>
      </c>
      <c r="N63" s="388" t="s">
        <v>640</v>
      </c>
      <c r="O63" s="388"/>
      <c r="P63" s="390"/>
      <c r="Q63" s="588"/>
      <c r="R63" s="588"/>
      <c r="S63" s="391"/>
      <c r="T63" s="587"/>
      <c r="U63" s="587"/>
      <c r="V63" s="401"/>
      <c r="W63" s="587"/>
      <c r="X63" s="385"/>
    </row>
    <row r="64" spans="1:24" ht="14.25" customHeight="1" x14ac:dyDescent="0.2">
      <c r="B64" s="853"/>
      <c r="C64" s="855"/>
      <c r="D64" s="861"/>
      <c r="E64" s="857" t="s">
        <v>194</v>
      </c>
      <c r="F64" s="398" t="s">
        <v>192</v>
      </c>
      <c r="G64" s="399"/>
      <c r="H64" s="589" t="s">
        <v>88</v>
      </c>
      <c r="I64" s="278">
        <v>0.23300000000000001</v>
      </c>
      <c r="J64" s="593" t="s">
        <v>91</v>
      </c>
      <c r="K64" s="271">
        <f t="shared" si="0"/>
        <v>0</v>
      </c>
      <c r="L64" s="400" t="str">
        <f t="shared" si="2"/>
        <v>(ﾝ)</v>
      </c>
      <c r="N64" s="388" t="s">
        <v>641</v>
      </c>
      <c r="O64" s="388"/>
      <c r="P64" s="390"/>
      <c r="Q64" s="587"/>
      <c r="R64" s="587"/>
      <c r="S64" s="391"/>
      <c r="T64" s="843"/>
      <c r="U64" s="843"/>
      <c r="V64" s="392"/>
      <c r="W64" s="588"/>
      <c r="X64" s="385"/>
    </row>
    <row r="65" spans="2:24" ht="14" x14ac:dyDescent="0.2">
      <c r="B65" s="853"/>
      <c r="C65" s="855"/>
      <c r="D65" s="861"/>
      <c r="E65" s="859"/>
      <c r="F65" s="398" t="s">
        <v>191</v>
      </c>
      <c r="G65" s="399"/>
      <c r="H65" s="589" t="s">
        <v>88</v>
      </c>
      <c r="I65" s="278">
        <v>0.11700000000000001</v>
      </c>
      <c r="J65" s="589" t="s">
        <v>1213</v>
      </c>
      <c r="K65" s="271">
        <f t="shared" si="0"/>
        <v>0</v>
      </c>
      <c r="L65" s="400" t="str">
        <f t="shared" si="2"/>
        <v>(ｱｱ)</v>
      </c>
      <c r="N65" s="388" t="s">
        <v>642</v>
      </c>
      <c r="O65" s="388" t="s">
        <v>642</v>
      </c>
      <c r="P65" s="390"/>
      <c r="Q65" s="587"/>
      <c r="R65" s="587"/>
      <c r="S65" s="391"/>
      <c r="T65" s="587"/>
      <c r="U65" s="587"/>
      <c r="V65" s="392"/>
      <c r="W65" s="588"/>
      <c r="X65" s="385"/>
    </row>
    <row r="66" spans="2:24" ht="14.5" customHeight="1" x14ac:dyDescent="0.2">
      <c r="B66" s="853"/>
      <c r="C66" s="855"/>
      <c r="D66" s="861"/>
      <c r="E66" s="857" t="s">
        <v>193</v>
      </c>
      <c r="F66" s="398" t="s">
        <v>192</v>
      </c>
      <c r="G66" s="399"/>
      <c r="H66" s="589" t="s">
        <v>88</v>
      </c>
      <c r="I66" s="278">
        <v>0.17499999999999999</v>
      </c>
      <c r="J66" s="593" t="s">
        <v>91</v>
      </c>
      <c r="K66" s="271">
        <f t="shared" si="0"/>
        <v>0</v>
      </c>
      <c r="L66" s="400" t="str">
        <f t="shared" si="2"/>
        <v>(ｱｲ)</v>
      </c>
      <c r="N66" s="388" t="s">
        <v>642</v>
      </c>
      <c r="O66" s="388" t="s">
        <v>643</v>
      </c>
      <c r="P66" s="390"/>
      <c r="Q66" s="587"/>
      <c r="R66" s="587"/>
      <c r="S66" s="391"/>
      <c r="T66" s="843"/>
      <c r="U66" s="843"/>
      <c r="V66" s="392"/>
      <c r="W66" s="588"/>
      <c r="X66" s="385"/>
    </row>
    <row r="67" spans="2:24" ht="14.25" customHeight="1" x14ac:dyDescent="0.2">
      <c r="B67" s="853"/>
      <c r="C67" s="855"/>
      <c r="D67" s="861"/>
      <c r="E67" s="858"/>
      <c r="F67" s="407" t="s">
        <v>500</v>
      </c>
      <c r="G67" s="399"/>
      <c r="H67" s="589" t="s">
        <v>1050</v>
      </c>
      <c r="I67" s="278">
        <v>0.17499999999999999</v>
      </c>
      <c r="J67" s="593" t="s">
        <v>91</v>
      </c>
      <c r="K67" s="271">
        <f t="shared" si="0"/>
        <v>0</v>
      </c>
      <c r="L67" s="400" t="str">
        <f t="shared" si="2"/>
        <v>(ｱｳ)</v>
      </c>
      <c r="N67" s="388" t="s">
        <v>642</v>
      </c>
      <c r="O67" s="388" t="s">
        <v>644</v>
      </c>
      <c r="P67" s="390"/>
      <c r="Q67" s="587"/>
      <c r="R67" s="587"/>
      <c r="S67" s="391"/>
      <c r="T67" s="587"/>
      <c r="U67" s="587"/>
      <c r="V67" s="392"/>
      <c r="W67" s="588"/>
      <c r="X67" s="385"/>
    </row>
    <row r="68" spans="2:24" ht="14.25" customHeight="1" x14ac:dyDescent="0.2">
      <c r="B68" s="853"/>
      <c r="C68" s="856"/>
      <c r="D68" s="862"/>
      <c r="E68" s="859"/>
      <c r="F68" s="407" t="s">
        <v>501</v>
      </c>
      <c r="G68" s="399"/>
      <c r="H68" s="589" t="s">
        <v>1050</v>
      </c>
      <c r="I68" s="278">
        <v>0.214</v>
      </c>
      <c r="J68" s="589" t="s">
        <v>91</v>
      </c>
      <c r="K68" s="271">
        <f t="shared" si="0"/>
        <v>0</v>
      </c>
      <c r="L68" s="400" t="str">
        <f t="shared" si="2"/>
        <v>(ｱｴ)</v>
      </c>
      <c r="N68" s="388" t="s">
        <v>642</v>
      </c>
      <c r="O68" s="388" t="s">
        <v>645</v>
      </c>
      <c r="P68" s="390"/>
      <c r="Q68" s="587"/>
      <c r="R68" s="587"/>
      <c r="S68" s="391"/>
      <c r="T68" s="587"/>
      <c r="U68" s="587"/>
      <c r="V68" s="392"/>
      <c r="W68" s="588"/>
      <c r="X68" s="385"/>
    </row>
    <row r="69" spans="2:24" ht="14.25" customHeight="1" x14ac:dyDescent="0.2">
      <c r="B69" s="852">
        <v>9</v>
      </c>
      <c r="C69" s="865" t="s">
        <v>525</v>
      </c>
      <c r="D69" s="861" t="s">
        <v>168</v>
      </c>
      <c r="E69" s="857" t="s">
        <v>195</v>
      </c>
      <c r="F69" s="402" t="s">
        <v>192</v>
      </c>
      <c r="G69" s="403"/>
      <c r="H69" s="595" t="s">
        <v>1043</v>
      </c>
      <c r="I69" s="404">
        <v>0.34599999999999997</v>
      </c>
      <c r="J69" s="594" t="s">
        <v>1212</v>
      </c>
      <c r="K69" s="270">
        <f t="shared" si="0"/>
        <v>0</v>
      </c>
      <c r="L69" s="400" t="str">
        <f t="shared" si="2"/>
        <v>(ｱｵ)</v>
      </c>
      <c r="N69" s="388" t="s">
        <v>642</v>
      </c>
      <c r="O69" s="388" t="s">
        <v>970</v>
      </c>
      <c r="P69" s="390"/>
      <c r="Q69" s="842"/>
      <c r="R69" s="842"/>
      <c r="S69" s="391"/>
      <c r="T69" s="843"/>
      <c r="U69" s="843"/>
      <c r="V69" s="401"/>
      <c r="W69" s="587"/>
      <c r="X69" s="385"/>
    </row>
    <row r="70" spans="2:24" ht="14.25" customHeight="1" x14ac:dyDescent="0.2">
      <c r="B70" s="853"/>
      <c r="C70" s="855"/>
      <c r="D70" s="861"/>
      <c r="E70" s="859"/>
      <c r="F70" s="398" t="s">
        <v>191</v>
      </c>
      <c r="G70" s="399"/>
      <c r="H70" s="589" t="s">
        <v>1043</v>
      </c>
      <c r="I70" s="278">
        <v>0.17299999999999999</v>
      </c>
      <c r="J70" s="589" t="s">
        <v>91</v>
      </c>
      <c r="K70" s="271">
        <f>ROUND(G70*I70,0)</f>
        <v>0</v>
      </c>
      <c r="L70" s="400" t="str">
        <f t="shared" si="2"/>
        <v>(ｱｶ)</v>
      </c>
      <c r="N70" s="388" t="s">
        <v>642</v>
      </c>
      <c r="O70" s="388" t="s">
        <v>646</v>
      </c>
      <c r="P70" s="390"/>
      <c r="Q70" s="588"/>
      <c r="R70" s="588"/>
      <c r="S70" s="391"/>
      <c r="T70" s="587"/>
      <c r="U70" s="587"/>
      <c r="V70" s="401"/>
      <c r="W70" s="587"/>
      <c r="X70" s="385"/>
    </row>
    <row r="71" spans="2:24" ht="14.25" customHeight="1" x14ac:dyDescent="0.2">
      <c r="B71" s="853"/>
      <c r="C71" s="855"/>
      <c r="D71" s="861"/>
      <c r="E71" s="857" t="s">
        <v>194</v>
      </c>
      <c r="F71" s="398" t="s">
        <v>192</v>
      </c>
      <c r="G71" s="399"/>
      <c r="H71" s="589" t="s">
        <v>1043</v>
      </c>
      <c r="I71" s="278">
        <v>0.26</v>
      </c>
      <c r="J71" s="593" t="s">
        <v>91</v>
      </c>
      <c r="K71" s="271">
        <f t="shared" ref="K71:K76" si="3">ROUND(G71*I71,0)</f>
        <v>0</v>
      </c>
      <c r="L71" s="400" t="str">
        <f t="shared" si="2"/>
        <v>(ｱｷ)</v>
      </c>
      <c r="N71" s="388" t="s">
        <v>642</v>
      </c>
      <c r="O71" s="388" t="s">
        <v>647</v>
      </c>
      <c r="P71" s="390"/>
      <c r="Q71" s="587"/>
      <c r="R71" s="587"/>
      <c r="S71" s="391"/>
      <c r="T71" s="843"/>
      <c r="U71" s="843"/>
      <c r="V71" s="392"/>
      <c r="W71" s="588"/>
      <c r="X71" s="385"/>
    </row>
    <row r="72" spans="2:24" ht="14.25" customHeight="1" x14ac:dyDescent="0.2">
      <c r="B72" s="853"/>
      <c r="C72" s="855"/>
      <c r="D72" s="861"/>
      <c r="E72" s="859"/>
      <c r="F72" s="398" t="s">
        <v>191</v>
      </c>
      <c r="G72" s="399"/>
      <c r="H72" s="589" t="s">
        <v>1043</v>
      </c>
      <c r="I72" s="278">
        <v>0.13</v>
      </c>
      <c r="J72" s="589" t="s">
        <v>91</v>
      </c>
      <c r="K72" s="271">
        <f t="shared" si="3"/>
        <v>0</v>
      </c>
      <c r="L72" s="400" t="str">
        <f t="shared" si="2"/>
        <v>(ｱｸ)</v>
      </c>
      <c r="N72" s="388" t="s">
        <v>642</v>
      </c>
      <c r="O72" s="388" t="s">
        <v>648</v>
      </c>
      <c r="P72" s="390"/>
      <c r="Q72" s="587"/>
      <c r="R72" s="587"/>
      <c r="S72" s="391"/>
      <c r="T72" s="587"/>
      <c r="U72" s="587"/>
      <c r="V72" s="392"/>
      <c r="W72" s="588"/>
      <c r="X72" s="385"/>
    </row>
    <row r="73" spans="2:24" ht="14.25" customHeight="1" x14ac:dyDescent="0.2">
      <c r="B73" s="853"/>
      <c r="C73" s="855"/>
      <c r="D73" s="861"/>
      <c r="E73" s="857" t="s">
        <v>193</v>
      </c>
      <c r="F73" s="398" t="s">
        <v>192</v>
      </c>
      <c r="G73" s="399"/>
      <c r="H73" s="589" t="s">
        <v>1043</v>
      </c>
      <c r="I73" s="278">
        <v>0.19500000000000001</v>
      </c>
      <c r="J73" s="593" t="s">
        <v>91</v>
      </c>
      <c r="K73" s="271">
        <f t="shared" si="3"/>
        <v>0</v>
      </c>
      <c r="L73" s="400" t="str">
        <f t="shared" si="2"/>
        <v>(ｱｹ)</v>
      </c>
      <c r="N73" s="388" t="s">
        <v>642</v>
      </c>
      <c r="O73" s="388" t="s">
        <v>649</v>
      </c>
      <c r="P73" s="390"/>
      <c r="Q73" s="587"/>
      <c r="R73" s="587"/>
      <c r="S73" s="391"/>
      <c r="T73" s="843"/>
      <c r="U73" s="843"/>
      <c r="V73" s="392"/>
      <c r="W73" s="588"/>
      <c r="X73" s="385"/>
    </row>
    <row r="74" spans="2:24" ht="14.25" customHeight="1" x14ac:dyDescent="0.2">
      <c r="B74" s="853"/>
      <c r="C74" s="855"/>
      <c r="D74" s="861"/>
      <c r="E74" s="858"/>
      <c r="F74" s="407" t="s">
        <v>500</v>
      </c>
      <c r="G74" s="399"/>
      <c r="H74" s="589" t="s">
        <v>1043</v>
      </c>
      <c r="I74" s="278">
        <v>0.19500000000000001</v>
      </c>
      <c r="J74" s="593" t="s">
        <v>91</v>
      </c>
      <c r="K74" s="271">
        <f t="shared" si="3"/>
        <v>0</v>
      </c>
      <c r="L74" s="400" t="str">
        <f t="shared" si="2"/>
        <v>(ｱｺ)</v>
      </c>
      <c r="N74" s="388" t="s">
        <v>642</v>
      </c>
      <c r="O74" s="388" t="s">
        <v>650</v>
      </c>
      <c r="P74" s="390"/>
      <c r="Q74" s="587"/>
      <c r="R74" s="587"/>
      <c r="S74" s="391"/>
      <c r="T74" s="587"/>
      <c r="U74" s="587"/>
      <c r="V74" s="392"/>
      <c r="W74" s="588"/>
      <c r="X74" s="385"/>
    </row>
    <row r="75" spans="2:24" ht="14.25" customHeight="1" x14ac:dyDescent="0.2">
      <c r="B75" s="853"/>
      <c r="C75" s="856"/>
      <c r="D75" s="862"/>
      <c r="E75" s="859"/>
      <c r="F75" s="407" t="s">
        <v>501</v>
      </c>
      <c r="G75" s="399"/>
      <c r="H75" s="589" t="s">
        <v>1043</v>
      </c>
      <c r="I75" s="278">
        <v>0.23799999999999999</v>
      </c>
      <c r="J75" s="589" t="s">
        <v>91</v>
      </c>
      <c r="K75" s="271">
        <f t="shared" si="3"/>
        <v>0</v>
      </c>
      <c r="L75" s="400" t="str">
        <f t="shared" si="2"/>
        <v>(ｱｻ)</v>
      </c>
      <c r="N75" s="388" t="s">
        <v>642</v>
      </c>
      <c r="O75" s="388" t="s">
        <v>651</v>
      </c>
      <c r="P75" s="390"/>
      <c r="Q75" s="587"/>
      <c r="R75" s="587"/>
      <c r="S75" s="391"/>
      <c r="T75" s="587"/>
      <c r="U75" s="587"/>
      <c r="V75" s="392"/>
      <c r="W75" s="588"/>
      <c r="X75" s="385"/>
    </row>
    <row r="76" spans="2:24" ht="14.25" customHeight="1" x14ac:dyDescent="0.2">
      <c r="B76" s="852">
        <v>10</v>
      </c>
      <c r="C76" s="865" t="s">
        <v>565</v>
      </c>
      <c r="D76" s="861" t="s">
        <v>168</v>
      </c>
      <c r="E76" s="857" t="s">
        <v>195</v>
      </c>
      <c r="F76" s="402" t="s">
        <v>192</v>
      </c>
      <c r="G76" s="403"/>
      <c r="H76" s="595" t="s">
        <v>88</v>
      </c>
      <c r="I76" s="404">
        <v>0.34</v>
      </c>
      <c r="J76" s="594" t="s">
        <v>91</v>
      </c>
      <c r="K76" s="270">
        <f t="shared" si="3"/>
        <v>0</v>
      </c>
      <c r="L76" s="400" t="str">
        <f t="shared" si="2"/>
        <v>(ｱｼ)</v>
      </c>
      <c r="N76" s="388" t="s">
        <v>642</v>
      </c>
      <c r="O76" s="388" t="s">
        <v>652</v>
      </c>
      <c r="P76" s="390"/>
      <c r="Q76" s="842"/>
      <c r="R76" s="842"/>
      <c r="S76" s="391"/>
      <c r="T76" s="843"/>
      <c r="U76" s="843"/>
      <c r="V76" s="401"/>
      <c r="W76" s="587"/>
      <c r="X76" s="385"/>
    </row>
    <row r="77" spans="2:24" ht="14.25" customHeight="1" x14ac:dyDescent="0.2">
      <c r="B77" s="853"/>
      <c r="C77" s="855"/>
      <c r="D77" s="861"/>
      <c r="E77" s="859"/>
      <c r="F77" s="398" t="s">
        <v>191</v>
      </c>
      <c r="G77" s="399"/>
      <c r="H77" s="589" t="s">
        <v>1043</v>
      </c>
      <c r="I77" s="278">
        <v>0.17</v>
      </c>
      <c r="J77" s="589" t="s">
        <v>91</v>
      </c>
      <c r="K77" s="271">
        <f>ROUND(G77*I77,0)</f>
        <v>0</v>
      </c>
      <c r="L77" s="400" t="str">
        <f t="shared" si="2"/>
        <v>(ｱｽ)</v>
      </c>
      <c r="N77" s="388" t="s">
        <v>642</v>
      </c>
      <c r="O77" s="388" t="s">
        <v>971</v>
      </c>
      <c r="P77" s="390"/>
      <c r="Q77" s="588"/>
      <c r="R77" s="588"/>
      <c r="S77" s="391"/>
      <c r="T77" s="587"/>
      <c r="U77" s="587"/>
      <c r="V77" s="401"/>
      <c r="W77" s="587"/>
      <c r="X77" s="385"/>
    </row>
    <row r="78" spans="2:24" ht="14.25" customHeight="1" x14ac:dyDescent="0.2">
      <c r="B78" s="853"/>
      <c r="C78" s="855"/>
      <c r="D78" s="861"/>
      <c r="E78" s="857" t="s">
        <v>194</v>
      </c>
      <c r="F78" s="398" t="s">
        <v>192</v>
      </c>
      <c r="G78" s="399"/>
      <c r="H78" s="589" t="s">
        <v>1043</v>
      </c>
      <c r="I78" s="278">
        <v>0.255</v>
      </c>
      <c r="J78" s="593" t="s">
        <v>91</v>
      </c>
      <c r="K78" s="271">
        <f t="shared" ref="K78:K88" si="4">ROUND(G78*I78,0)</f>
        <v>0</v>
      </c>
      <c r="L78" s="400" t="str">
        <f t="shared" si="2"/>
        <v>(ｱｾ)</v>
      </c>
      <c r="N78" s="388" t="s">
        <v>642</v>
      </c>
      <c r="O78" s="388" t="s">
        <v>972</v>
      </c>
      <c r="P78" s="390"/>
      <c r="Q78" s="587"/>
      <c r="R78" s="587"/>
      <c r="S78" s="391"/>
      <c r="T78" s="843"/>
      <c r="U78" s="843"/>
      <c r="V78" s="392"/>
      <c r="W78" s="588"/>
      <c r="X78" s="385"/>
    </row>
    <row r="79" spans="2:24" ht="14.25" customHeight="1" x14ac:dyDescent="0.2">
      <c r="B79" s="853"/>
      <c r="C79" s="855"/>
      <c r="D79" s="861"/>
      <c r="E79" s="859"/>
      <c r="F79" s="398" t="s">
        <v>191</v>
      </c>
      <c r="G79" s="399"/>
      <c r="H79" s="589" t="s">
        <v>1043</v>
      </c>
      <c r="I79" s="278">
        <v>0.128</v>
      </c>
      <c r="J79" s="589" t="s">
        <v>91</v>
      </c>
      <c r="K79" s="271">
        <f t="shared" si="4"/>
        <v>0</v>
      </c>
      <c r="L79" s="400" t="str">
        <f t="shared" si="2"/>
        <v>(ｱｿ)</v>
      </c>
      <c r="N79" s="388" t="s">
        <v>642</v>
      </c>
      <c r="O79" s="388" t="s">
        <v>1321</v>
      </c>
      <c r="P79" s="390"/>
      <c r="Q79" s="587"/>
      <c r="R79" s="587"/>
      <c r="S79" s="391"/>
      <c r="T79" s="587"/>
      <c r="U79" s="587"/>
      <c r="V79" s="392"/>
      <c r="W79" s="588"/>
      <c r="X79" s="385"/>
    </row>
    <row r="80" spans="2:24" ht="14.25" customHeight="1" x14ac:dyDescent="0.2">
      <c r="B80" s="853"/>
      <c r="C80" s="855"/>
      <c r="D80" s="861"/>
      <c r="E80" s="857" t="s">
        <v>193</v>
      </c>
      <c r="F80" s="398" t="s">
        <v>192</v>
      </c>
      <c r="G80" s="399"/>
      <c r="H80" s="589" t="s">
        <v>88</v>
      </c>
      <c r="I80" s="278">
        <v>0.191</v>
      </c>
      <c r="J80" s="593" t="s">
        <v>91</v>
      </c>
      <c r="K80" s="271">
        <f t="shared" si="4"/>
        <v>0</v>
      </c>
      <c r="L80" s="400" t="str">
        <f t="shared" si="2"/>
        <v>(ｱﾀ)</v>
      </c>
      <c r="N80" s="388" t="s">
        <v>642</v>
      </c>
      <c r="O80" s="388" t="s">
        <v>1322</v>
      </c>
      <c r="P80" s="390"/>
      <c r="Q80" s="587"/>
      <c r="R80" s="587"/>
      <c r="S80" s="391"/>
      <c r="T80" s="843"/>
      <c r="U80" s="843"/>
      <c r="V80" s="392"/>
      <c r="W80" s="588"/>
      <c r="X80" s="385"/>
    </row>
    <row r="81" spans="2:24" ht="14.25" customHeight="1" x14ac:dyDescent="0.2">
      <c r="B81" s="853"/>
      <c r="C81" s="855"/>
      <c r="D81" s="861"/>
      <c r="E81" s="858"/>
      <c r="F81" s="407" t="s">
        <v>500</v>
      </c>
      <c r="G81" s="399"/>
      <c r="H81" s="589" t="s">
        <v>1043</v>
      </c>
      <c r="I81" s="278">
        <v>0.191</v>
      </c>
      <c r="J81" s="593" t="s">
        <v>91</v>
      </c>
      <c r="K81" s="271">
        <f t="shared" si="4"/>
        <v>0</v>
      </c>
      <c r="L81" s="400" t="str">
        <f t="shared" si="2"/>
        <v>(ｱﾁ)</v>
      </c>
      <c r="N81" s="388" t="s">
        <v>642</v>
      </c>
      <c r="O81" s="388" t="s">
        <v>1323</v>
      </c>
      <c r="P81" s="390"/>
      <c r="Q81" s="587"/>
      <c r="R81" s="587"/>
      <c r="S81" s="391"/>
      <c r="T81" s="587"/>
      <c r="U81" s="587"/>
      <c r="V81" s="392"/>
      <c r="W81" s="588"/>
      <c r="X81" s="385"/>
    </row>
    <row r="82" spans="2:24" ht="14.25" customHeight="1" x14ac:dyDescent="0.2">
      <c r="B82" s="854"/>
      <c r="C82" s="856"/>
      <c r="D82" s="862"/>
      <c r="E82" s="859"/>
      <c r="F82" s="407" t="s">
        <v>501</v>
      </c>
      <c r="G82" s="399"/>
      <c r="H82" s="589" t="s">
        <v>1043</v>
      </c>
      <c r="I82" s="278">
        <v>0.23400000000000001</v>
      </c>
      <c r="J82" s="589" t="s">
        <v>91</v>
      </c>
      <c r="K82" s="271">
        <f t="shared" si="4"/>
        <v>0</v>
      </c>
      <c r="L82" s="400" t="str">
        <f t="shared" si="2"/>
        <v>(ｱﾂ)</v>
      </c>
      <c r="N82" s="388" t="s">
        <v>642</v>
      </c>
      <c r="O82" s="388" t="s">
        <v>1324</v>
      </c>
      <c r="P82" s="390"/>
      <c r="Q82" s="587"/>
      <c r="R82" s="587"/>
      <c r="S82" s="391"/>
      <c r="T82" s="587"/>
      <c r="U82" s="587"/>
      <c r="V82" s="392"/>
      <c r="W82" s="588"/>
      <c r="X82" s="385"/>
    </row>
    <row r="83" spans="2:24" ht="14.25" customHeight="1" x14ac:dyDescent="0.2">
      <c r="B83" s="852">
        <v>11</v>
      </c>
      <c r="C83" s="805" t="s">
        <v>684</v>
      </c>
      <c r="D83" s="861" t="s">
        <v>685</v>
      </c>
      <c r="E83" s="857" t="s">
        <v>193</v>
      </c>
      <c r="F83" s="398" t="s">
        <v>192</v>
      </c>
      <c r="G83" s="399"/>
      <c r="H83" s="589" t="s">
        <v>1043</v>
      </c>
      <c r="I83" s="278">
        <v>0.2</v>
      </c>
      <c r="J83" s="593" t="s">
        <v>91</v>
      </c>
      <c r="K83" s="271">
        <f t="shared" si="4"/>
        <v>0</v>
      </c>
      <c r="L83" s="400" t="str">
        <f t="shared" si="2"/>
        <v>(ｱﾃ)</v>
      </c>
      <c r="N83" s="388" t="s">
        <v>642</v>
      </c>
      <c r="O83" s="388" t="s">
        <v>964</v>
      </c>
      <c r="P83" s="390"/>
      <c r="Q83" s="587"/>
      <c r="R83" s="587"/>
      <c r="S83" s="391"/>
      <c r="T83" s="843"/>
      <c r="U83" s="843"/>
      <c r="V83" s="392"/>
      <c r="W83" s="588"/>
      <c r="X83" s="385"/>
    </row>
    <row r="84" spans="2:24" ht="14.25" customHeight="1" x14ac:dyDescent="0.2">
      <c r="B84" s="853"/>
      <c r="C84" s="855"/>
      <c r="D84" s="861"/>
      <c r="E84" s="858"/>
      <c r="F84" s="407" t="s">
        <v>500</v>
      </c>
      <c r="G84" s="399"/>
      <c r="H84" s="589" t="s">
        <v>1043</v>
      </c>
      <c r="I84" s="278">
        <v>0.2</v>
      </c>
      <c r="J84" s="593" t="s">
        <v>91</v>
      </c>
      <c r="K84" s="271">
        <f t="shared" si="4"/>
        <v>0</v>
      </c>
      <c r="L84" s="400" t="str">
        <f t="shared" si="2"/>
        <v>(ｱﾄ)</v>
      </c>
      <c r="N84" s="388" t="s">
        <v>642</v>
      </c>
      <c r="O84" s="388" t="s">
        <v>965</v>
      </c>
      <c r="P84" s="390"/>
      <c r="Q84" s="587"/>
      <c r="R84" s="587"/>
      <c r="S84" s="391"/>
      <c r="T84" s="587"/>
      <c r="U84" s="587"/>
      <c r="V84" s="392"/>
      <c r="W84" s="588"/>
      <c r="X84" s="385"/>
    </row>
    <row r="85" spans="2:24" ht="14.25" customHeight="1" x14ac:dyDescent="0.2">
      <c r="B85" s="854"/>
      <c r="C85" s="856"/>
      <c r="D85" s="862"/>
      <c r="E85" s="859"/>
      <c r="F85" s="407" t="s">
        <v>501</v>
      </c>
      <c r="G85" s="399"/>
      <c r="H85" s="589" t="s">
        <v>1043</v>
      </c>
      <c r="I85" s="278">
        <v>0.245</v>
      </c>
      <c r="J85" s="589" t="s">
        <v>91</v>
      </c>
      <c r="K85" s="271">
        <f t="shared" si="4"/>
        <v>0</v>
      </c>
      <c r="L85" s="400" t="str">
        <f t="shared" si="2"/>
        <v>(ｱﾅ)</v>
      </c>
      <c r="N85" s="388" t="s">
        <v>642</v>
      </c>
      <c r="O85" s="388" t="s">
        <v>966</v>
      </c>
      <c r="P85" s="390"/>
      <c r="Q85" s="587"/>
      <c r="R85" s="587"/>
      <c r="S85" s="391"/>
      <c r="T85" s="587"/>
      <c r="U85" s="587"/>
      <c r="V85" s="392"/>
      <c r="W85" s="588"/>
      <c r="X85" s="385"/>
    </row>
    <row r="86" spans="2:24" ht="14.25" customHeight="1" x14ac:dyDescent="0.2">
      <c r="B86" s="853">
        <v>12</v>
      </c>
      <c r="C86" s="855" t="s">
        <v>687</v>
      </c>
      <c r="D86" s="861" t="s">
        <v>685</v>
      </c>
      <c r="E86" s="857" t="s">
        <v>193</v>
      </c>
      <c r="F86" s="398" t="s">
        <v>192</v>
      </c>
      <c r="G86" s="399"/>
      <c r="H86" s="589" t="s">
        <v>1043</v>
      </c>
      <c r="I86" s="278">
        <v>0.20899999999999999</v>
      </c>
      <c r="J86" s="593" t="s">
        <v>91</v>
      </c>
      <c r="K86" s="271">
        <f t="shared" si="4"/>
        <v>0</v>
      </c>
      <c r="L86" s="400" t="str">
        <f t="shared" si="2"/>
        <v>(ｱﾉ)</v>
      </c>
      <c r="N86" s="388" t="s">
        <v>642</v>
      </c>
      <c r="O86" s="388" t="s">
        <v>656</v>
      </c>
      <c r="P86" s="390"/>
      <c r="Q86" s="587"/>
      <c r="R86" s="587"/>
      <c r="S86" s="391"/>
      <c r="T86" s="843"/>
      <c r="U86" s="843"/>
      <c r="V86" s="392"/>
      <c r="W86" s="588"/>
      <c r="X86" s="385"/>
    </row>
    <row r="87" spans="2:24" ht="14.25" customHeight="1" x14ac:dyDescent="0.2">
      <c r="B87" s="853"/>
      <c r="C87" s="855"/>
      <c r="D87" s="861"/>
      <c r="E87" s="858"/>
      <c r="F87" s="407" t="s">
        <v>500</v>
      </c>
      <c r="G87" s="399"/>
      <c r="H87" s="589" t="s">
        <v>1043</v>
      </c>
      <c r="I87" s="278">
        <v>0.20899999999999999</v>
      </c>
      <c r="J87" s="593" t="s">
        <v>91</v>
      </c>
      <c r="K87" s="271">
        <f t="shared" si="4"/>
        <v>0</v>
      </c>
      <c r="L87" s="400" t="str">
        <f t="shared" si="2"/>
        <v>(ｱﾊ)</v>
      </c>
      <c r="N87" s="388" t="s">
        <v>642</v>
      </c>
      <c r="O87" s="388" t="s">
        <v>657</v>
      </c>
      <c r="P87" s="390"/>
      <c r="Q87" s="587"/>
      <c r="R87" s="587"/>
      <c r="S87" s="391"/>
      <c r="T87" s="587"/>
      <c r="U87" s="587"/>
      <c r="V87" s="392"/>
      <c r="W87" s="588"/>
      <c r="X87" s="385"/>
    </row>
    <row r="88" spans="2:24" ht="14.25" customHeight="1" x14ac:dyDescent="0.2">
      <c r="B88" s="853"/>
      <c r="C88" s="855"/>
      <c r="D88" s="862"/>
      <c r="E88" s="859"/>
      <c r="F88" s="407" t="s">
        <v>501</v>
      </c>
      <c r="G88" s="399"/>
      <c r="H88" s="589" t="s">
        <v>1043</v>
      </c>
      <c r="I88" s="278">
        <v>0.255</v>
      </c>
      <c r="J88" s="589" t="s">
        <v>91</v>
      </c>
      <c r="K88" s="271">
        <f t="shared" si="4"/>
        <v>0</v>
      </c>
      <c r="L88" s="400" t="str">
        <f t="shared" si="2"/>
        <v>(ｱﾋ)</v>
      </c>
      <c r="N88" s="388" t="s">
        <v>642</v>
      </c>
      <c r="O88" s="388" t="s">
        <v>658</v>
      </c>
      <c r="P88" s="390"/>
      <c r="Q88" s="587"/>
      <c r="R88" s="587"/>
      <c r="S88" s="391"/>
      <c r="T88" s="587"/>
      <c r="U88" s="587"/>
      <c r="V88" s="392"/>
      <c r="W88" s="588"/>
      <c r="X88" s="385"/>
    </row>
    <row r="89" spans="2:24" ht="14.25" customHeight="1" x14ac:dyDescent="0.2">
      <c r="B89" s="852">
        <v>13</v>
      </c>
      <c r="C89" s="805" t="s">
        <v>688</v>
      </c>
      <c r="D89" s="805" t="s">
        <v>685</v>
      </c>
      <c r="E89" s="857" t="s">
        <v>193</v>
      </c>
      <c r="F89" s="398" t="s">
        <v>192</v>
      </c>
      <c r="G89" s="399"/>
      <c r="H89" s="589" t="s">
        <v>1043</v>
      </c>
      <c r="I89" s="278">
        <v>0.24199999999999999</v>
      </c>
      <c r="J89" s="593" t="s">
        <v>91</v>
      </c>
      <c r="K89" s="271">
        <f t="shared" ref="K89:K94" si="5">ROUND(G89*I89,0)</f>
        <v>0</v>
      </c>
      <c r="L89" s="400" t="str">
        <f t="shared" si="2"/>
        <v>(ｱﾏ)</v>
      </c>
      <c r="N89" s="388" t="s">
        <v>642</v>
      </c>
      <c r="O89" s="388" t="s">
        <v>659</v>
      </c>
      <c r="P89" s="390"/>
      <c r="Q89" s="587"/>
      <c r="R89" s="587"/>
      <c r="S89" s="391"/>
      <c r="T89" s="843"/>
      <c r="U89" s="843"/>
      <c r="V89" s="392"/>
      <c r="W89" s="588"/>
      <c r="X89" s="385"/>
    </row>
    <row r="90" spans="2:24" ht="14.25" customHeight="1" x14ac:dyDescent="0.2">
      <c r="B90" s="853"/>
      <c r="C90" s="855"/>
      <c r="D90" s="855"/>
      <c r="E90" s="858"/>
      <c r="F90" s="407" t="s">
        <v>500</v>
      </c>
      <c r="G90" s="399"/>
      <c r="H90" s="589" t="s">
        <v>88</v>
      </c>
      <c r="I90" s="278">
        <v>0.218</v>
      </c>
      <c r="J90" s="593" t="s">
        <v>91</v>
      </c>
      <c r="K90" s="271">
        <f t="shared" si="5"/>
        <v>0</v>
      </c>
      <c r="L90" s="400" t="str">
        <f t="shared" si="2"/>
        <v>(ｱﾐ)</v>
      </c>
      <c r="N90" s="388" t="s">
        <v>642</v>
      </c>
      <c r="O90" s="388" t="s">
        <v>660</v>
      </c>
      <c r="P90" s="390"/>
      <c r="Q90" s="587"/>
      <c r="R90" s="587"/>
      <c r="S90" s="391"/>
      <c r="T90" s="587"/>
      <c r="U90" s="587"/>
      <c r="V90" s="392"/>
      <c r="W90" s="588"/>
      <c r="X90" s="385"/>
    </row>
    <row r="91" spans="2:24" ht="14.25" customHeight="1" x14ac:dyDescent="0.2">
      <c r="B91" s="853"/>
      <c r="C91" s="855"/>
      <c r="D91" s="855"/>
      <c r="E91" s="859"/>
      <c r="F91" s="407" t="s">
        <v>501</v>
      </c>
      <c r="G91" s="399"/>
      <c r="H91" s="589" t="s">
        <v>1043</v>
      </c>
      <c r="I91" s="278">
        <v>0.24199999999999999</v>
      </c>
      <c r="J91" s="589" t="s">
        <v>91</v>
      </c>
      <c r="K91" s="271">
        <f t="shared" si="5"/>
        <v>0</v>
      </c>
      <c r="L91" s="400" t="str">
        <f t="shared" si="2"/>
        <v>(ｱﾑ)</v>
      </c>
      <c r="N91" s="388" t="s">
        <v>642</v>
      </c>
      <c r="O91" s="388" t="s">
        <v>661</v>
      </c>
      <c r="P91" s="390"/>
      <c r="Q91" s="587"/>
      <c r="R91" s="587"/>
      <c r="S91" s="391"/>
      <c r="T91" s="587"/>
      <c r="U91" s="587"/>
      <c r="V91" s="392"/>
      <c r="W91" s="588"/>
      <c r="X91" s="385"/>
    </row>
    <row r="92" spans="2:24" ht="14.25" customHeight="1" x14ac:dyDescent="0.2">
      <c r="B92" s="853"/>
      <c r="C92" s="855"/>
      <c r="D92" s="855"/>
      <c r="E92" s="857" t="s">
        <v>689</v>
      </c>
      <c r="F92" s="398" t="s">
        <v>192</v>
      </c>
      <c r="G92" s="399"/>
      <c r="H92" s="589" t="s">
        <v>1043</v>
      </c>
      <c r="I92" s="278">
        <v>0.38700000000000001</v>
      </c>
      <c r="J92" s="593" t="s">
        <v>91</v>
      </c>
      <c r="K92" s="271">
        <f t="shared" si="5"/>
        <v>0</v>
      </c>
      <c r="L92" s="400" t="str">
        <f t="shared" si="2"/>
        <v>(ｱﾒ)</v>
      </c>
      <c r="N92" s="388" t="s">
        <v>642</v>
      </c>
      <c r="O92" s="388" t="s">
        <v>662</v>
      </c>
      <c r="P92" s="390"/>
      <c r="Q92" s="587"/>
      <c r="R92" s="587"/>
      <c r="S92" s="391"/>
      <c r="T92" s="587"/>
      <c r="U92" s="587"/>
      <c r="V92" s="392"/>
      <c r="W92" s="588"/>
      <c r="X92" s="385"/>
    </row>
    <row r="93" spans="2:24" ht="14.25" customHeight="1" x14ac:dyDescent="0.2">
      <c r="B93" s="853"/>
      <c r="C93" s="855"/>
      <c r="D93" s="856"/>
      <c r="E93" s="859"/>
      <c r="F93" s="407" t="s">
        <v>501</v>
      </c>
      <c r="G93" s="399"/>
      <c r="H93" s="589" t="s">
        <v>1043</v>
      </c>
      <c r="I93" s="278">
        <v>9.7000000000000003E-2</v>
      </c>
      <c r="J93" s="589" t="s">
        <v>91</v>
      </c>
      <c r="K93" s="271">
        <f t="shared" si="5"/>
        <v>0</v>
      </c>
      <c r="L93" s="400" t="str">
        <f t="shared" si="2"/>
        <v>(ｱﾓ)</v>
      </c>
      <c r="N93" s="388" t="s">
        <v>642</v>
      </c>
      <c r="O93" s="388" t="s">
        <v>663</v>
      </c>
      <c r="P93" s="390"/>
      <c r="Q93" s="587"/>
      <c r="R93" s="587"/>
      <c r="S93" s="391"/>
      <c r="T93" s="587"/>
      <c r="U93" s="587"/>
      <c r="V93" s="392"/>
      <c r="W93" s="588"/>
      <c r="X93" s="385"/>
    </row>
    <row r="94" spans="2:24" ht="14.25" customHeight="1" x14ac:dyDescent="0.2">
      <c r="B94" s="853"/>
      <c r="C94" s="855"/>
      <c r="D94" s="860" t="s">
        <v>686</v>
      </c>
      <c r="E94" s="857" t="s">
        <v>193</v>
      </c>
      <c r="F94" s="398" t="s">
        <v>192</v>
      </c>
      <c r="G94" s="399"/>
      <c r="H94" s="589" t="s">
        <v>88</v>
      </c>
      <c r="I94" s="278">
        <v>0.13900000000000001</v>
      </c>
      <c r="J94" s="593" t="s">
        <v>91</v>
      </c>
      <c r="K94" s="271">
        <f t="shared" si="5"/>
        <v>0</v>
      </c>
      <c r="L94" s="400" t="str">
        <f t="shared" si="2"/>
        <v>(ｱﾔ)</v>
      </c>
      <c r="N94" s="388" t="s">
        <v>642</v>
      </c>
      <c r="O94" s="388" t="s">
        <v>664</v>
      </c>
      <c r="P94" s="390"/>
      <c r="Q94" s="587"/>
      <c r="R94" s="587"/>
      <c r="S94" s="391"/>
      <c r="T94" s="587"/>
      <c r="U94" s="587"/>
      <c r="V94" s="392"/>
      <c r="W94" s="588"/>
      <c r="X94" s="385"/>
    </row>
    <row r="95" spans="2:24" ht="14.25" customHeight="1" x14ac:dyDescent="0.2">
      <c r="B95" s="853"/>
      <c r="C95" s="855"/>
      <c r="D95" s="861"/>
      <c r="E95" s="858"/>
      <c r="F95" s="407" t="s">
        <v>500</v>
      </c>
      <c r="G95" s="399"/>
      <c r="H95" s="589" t="s">
        <v>1043</v>
      </c>
      <c r="I95" s="278">
        <v>0.125</v>
      </c>
      <c r="J95" s="593" t="s">
        <v>91</v>
      </c>
      <c r="K95" s="271">
        <f>ROUND(G95*I95,0)</f>
        <v>0</v>
      </c>
      <c r="L95" s="400" t="str">
        <f t="shared" si="2"/>
        <v>(ｱﾕ)</v>
      </c>
      <c r="N95" s="388" t="s">
        <v>642</v>
      </c>
      <c r="O95" s="388" t="s">
        <v>665</v>
      </c>
      <c r="P95" s="390"/>
      <c r="Q95" s="587"/>
      <c r="R95" s="587"/>
      <c r="S95" s="391"/>
      <c r="T95" s="587"/>
      <c r="U95" s="587"/>
      <c r="V95" s="392"/>
      <c r="W95" s="588"/>
      <c r="X95" s="385"/>
    </row>
    <row r="96" spans="2:24" ht="14.25" customHeight="1" x14ac:dyDescent="0.2">
      <c r="B96" s="853"/>
      <c r="C96" s="855"/>
      <c r="D96" s="861"/>
      <c r="E96" s="859"/>
      <c r="F96" s="407" t="s">
        <v>501</v>
      </c>
      <c r="G96" s="399"/>
      <c r="H96" s="589" t="s">
        <v>1043</v>
      </c>
      <c r="I96" s="278">
        <v>0.13900000000000001</v>
      </c>
      <c r="J96" s="589" t="s">
        <v>91</v>
      </c>
      <c r="K96" s="271">
        <f>ROUND(G96*I96,0)</f>
        <v>0</v>
      </c>
      <c r="L96" s="400" t="str">
        <f t="shared" si="2"/>
        <v>(ｱﾖ)</v>
      </c>
      <c r="N96" s="388" t="s">
        <v>642</v>
      </c>
      <c r="O96" s="388" t="s">
        <v>666</v>
      </c>
      <c r="P96" s="390"/>
      <c r="Q96" s="587"/>
      <c r="R96" s="587"/>
      <c r="S96" s="391"/>
      <c r="T96" s="587"/>
      <c r="U96" s="587"/>
      <c r="V96" s="392"/>
      <c r="W96" s="588"/>
      <c r="X96" s="385"/>
    </row>
    <row r="97" spans="2:24" ht="14.25" customHeight="1" x14ac:dyDescent="0.2">
      <c r="B97" s="853"/>
      <c r="C97" s="855"/>
      <c r="D97" s="861"/>
      <c r="E97" s="857" t="s">
        <v>689</v>
      </c>
      <c r="F97" s="398" t="s">
        <v>192</v>
      </c>
      <c r="G97" s="399"/>
      <c r="H97" s="589" t="s">
        <v>1043</v>
      </c>
      <c r="I97" s="278">
        <v>0.223</v>
      </c>
      <c r="J97" s="593" t="s">
        <v>91</v>
      </c>
      <c r="K97" s="271">
        <f t="shared" ref="K97:K104" si="6">ROUND(G97*I97,0)</f>
        <v>0</v>
      </c>
      <c r="L97" s="400" t="str">
        <f t="shared" si="2"/>
        <v>(ｱﾗ)</v>
      </c>
      <c r="N97" s="388" t="s">
        <v>642</v>
      </c>
      <c r="O97" s="388" t="s">
        <v>667</v>
      </c>
      <c r="P97" s="390"/>
      <c r="Q97" s="587"/>
      <c r="R97" s="587"/>
      <c r="S97" s="391"/>
      <c r="T97" s="587"/>
      <c r="U97" s="587"/>
      <c r="V97" s="392"/>
      <c r="W97" s="588"/>
      <c r="X97" s="385"/>
    </row>
    <row r="98" spans="2:24" ht="14.25" customHeight="1" x14ac:dyDescent="0.2">
      <c r="B98" s="854"/>
      <c r="C98" s="856"/>
      <c r="D98" s="862"/>
      <c r="E98" s="859"/>
      <c r="F98" s="407" t="s">
        <v>501</v>
      </c>
      <c r="G98" s="399"/>
      <c r="H98" s="589" t="s">
        <v>1043</v>
      </c>
      <c r="I98" s="278">
        <v>5.6000000000000001E-2</v>
      </c>
      <c r="J98" s="589" t="s">
        <v>91</v>
      </c>
      <c r="K98" s="271">
        <f t="shared" si="6"/>
        <v>0</v>
      </c>
      <c r="L98" s="400" t="str">
        <f t="shared" si="2"/>
        <v>(ｱﾘ)</v>
      </c>
      <c r="N98" s="388" t="s">
        <v>642</v>
      </c>
      <c r="O98" s="388" t="s">
        <v>668</v>
      </c>
      <c r="P98" s="390"/>
      <c r="Q98" s="587"/>
      <c r="R98" s="587"/>
      <c r="S98" s="391"/>
      <c r="T98" s="587"/>
      <c r="U98" s="587"/>
      <c r="V98" s="392"/>
      <c r="W98" s="588"/>
      <c r="X98" s="385"/>
    </row>
    <row r="99" spans="2:24" ht="14.25" customHeight="1" x14ac:dyDescent="0.2">
      <c r="B99" s="852">
        <v>14</v>
      </c>
      <c r="C99" s="805" t="s">
        <v>779</v>
      </c>
      <c r="D99" s="805" t="s">
        <v>685</v>
      </c>
      <c r="E99" s="857" t="s">
        <v>193</v>
      </c>
      <c r="F99" s="398" t="s">
        <v>192</v>
      </c>
      <c r="G99" s="399"/>
      <c r="H99" s="589" t="s">
        <v>1043</v>
      </c>
      <c r="I99" s="278">
        <v>0.246</v>
      </c>
      <c r="J99" s="593" t="s">
        <v>91</v>
      </c>
      <c r="K99" s="271">
        <f t="shared" si="6"/>
        <v>0</v>
      </c>
      <c r="L99" s="400" t="str">
        <f t="shared" si="2"/>
        <v>(ｱﾙ)</v>
      </c>
      <c r="N99" s="388" t="s">
        <v>642</v>
      </c>
      <c r="O99" s="388" t="s">
        <v>967</v>
      </c>
      <c r="P99" s="390"/>
      <c r="Q99" s="587"/>
      <c r="R99" s="587"/>
      <c r="S99" s="391"/>
      <c r="T99" s="843"/>
      <c r="U99" s="843"/>
      <c r="V99" s="392"/>
      <c r="W99" s="588"/>
      <c r="X99" s="385"/>
    </row>
    <row r="100" spans="2:24" ht="14.25" customHeight="1" x14ac:dyDescent="0.2">
      <c r="B100" s="853"/>
      <c r="C100" s="855"/>
      <c r="D100" s="855"/>
      <c r="E100" s="858"/>
      <c r="F100" s="407" t="s">
        <v>500</v>
      </c>
      <c r="G100" s="399"/>
      <c r="H100" s="589" t="s">
        <v>1043</v>
      </c>
      <c r="I100" s="278">
        <v>0.221</v>
      </c>
      <c r="J100" s="593" t="s">
        <v>91</v>
      </c>
      <c r="K100" s="271">
        <f t="shared" si="6"/>
        <v>0</v>
      </c>
      <c r="L100" s="400" t="str">
        <f t="shared" si="2"/>
        <v>(ｱﾚ)</v>
      </c>
      <c r="N100" s="388" t="s">
        <v>642</v>
      </c>
      <c r="O100" s="388" t="s">
        <v>968</v>
      </c>
      <c r="P100" s="390"/>
      <c r="Q100" s="587"/>
      <c r="R100" s="587"/>
      <c r="S100" s="391"/>
      <c r="T100" s="587"/>
      <c r="U100" s="587"/>
      <c r="V100" s="392"/>
      <c r="W100" s="588"/>
      <c r="X100" s="385"/>
    </row>
    <row r="101" spans="2:24" ht="14.25" customHeight="1" x14ac:dyDescent="0.2">
      <c r="B101" s="853"/>
      <c r="C101" s="855"/>
      <c r="D101" s="855"/>
      <c r="E101" s="859"/>
      <c r="F101" s="407" t="s">
        <v>501</v>
      </c>
      <c r="G101" s="399"/>
      <c r="H101" s="589" t="s">
        <v>1043</v>
      </c>
      <c r="I101" s="278">
        <v>0.246</v>
      </c>
      <c r="J101" s="589" t="s">
        <v>91</v>
      </c>
      <c r="K101" s="271">
        <f t="shared" si="6"/>
        <v>0</v>
      </c>
      <c r="L101" s="400" t="str">
        <f t="shared" si="2"/>
        <v>(ｱﾛ)</v>
      </c>
      <c r="N101" s="388" t="s">
        <v>642</v>
      </c>
      <c r="O101" s="388" t="s">
        <v>969</v>
      </c>
      <c r="P101" s="390"/>
      <c r="Q101" s="587"/>
      <c r="R101" s="587"/>
      <c r="S101" s="391"/>
      <c r="T101" s="587"/>
      <c r="U101" s="587"/>
      <c r="V101" s="392"/>
      <c r="W101" s="588"/>
      <c r="X101" s="385"/>
    </row>
    <row r="102" spans="2:24" ht="14.25" customHeight="1" x14ac:dyDescent="0.2">
      <c r="B102" s="853"/>
      <c r="C102" s="855"/>
      <c r="D102" s="855"/>
      <c r="E102" s="857" t="s">
        <v>689</v>
      </c>
      <c r="F102" s="398" t="s">
        <v>192</v>
      </c>
      <c r="G102" s="399"/>
      <c r="H102" s="589" t="s">
        <v>1043</v>
      </c>
      <c r="I102" s="278">
        <v>0.39300000000000002</v>
      </c>
      <c r="J102" s="593" t="s">
        <v>91</v>
      </c>
      <c r="K102" s="271">
        <f t="shared" si="6"/>
        <v>0</v>
      </c>
      <c r="L102" s="400" t="str">
        <f t="shared" si="2"/>
        <v>(ｱﾜ)</v>
      </c>
      <c r="N102" s="388" t="s">
        <v>642</v>
      </c>
      <c r="O102" s="388" t="s">
        <v>639</v>
      </c>
      <c r="P102" s="390"/>
      <c r="Q102" s="587"/>
      <c r="R102" s="587"/>
      <c r="S102" s="391"/>
      <c r="T102" s="587"/>
      <c r="U102" s="587"/>
      <c r="V102" s="392"/>
      <c r="W102" s="588"/>
      <c r="X102" s="385"/>
    </row>
    <row r="103" spans="2:24" ht="14.25" customHeight="1" x14ac:dyDescent="0.2">
      <c r="B103" s="853"/>
      <c r="C103" s="855"/>
      <c r="D103" s="856"/>
      <c r="E103" s="859"/>
      <c r="F103" s="407" t="s">
        <v>501</v>
      </c>
      <c r="G103" s="399"/>
      <c r="H103" s="589" t="s">
        <v>1043</v>
      </c>
      <c r="I103" s="278">
        <v>9.8000000000000004E-2</v>
      </c>
      <c r="J103" s="589" t="s">
        <v>91</v>
      </c>
      <c r="K103" s="271">
        <f t="shared" si="6"/>
        <v>0</v>
      </c>
      <c r="L103" s="400" t="str">
        <f t="shared" si="2"/>
        <v>(ｱｦ)</v>
      </c>
      <c r="N103" s="388" t="s">
        <v>642</v>
      </c>
      <c r="O103" s="388" t="s">
        <v>640</v>
      </c>
      <c r="P103" s="390"/>
      <c r="Q103" s="587"/>
      <c r="R103" s="587"/>
      <c r="S103" s="391"/>
      <c r="T103" s="587"/>
      <c r="U103" s="587"/>
      <c r="V103" s="392"/>
      <c r="W103" s="588"/>
      <c r="X103" s="385"/>
    </row>
    <row r="104" spans="2:24" ht="14.25" customHeight="1" x14ac:dyDescent="0.2">
      <c r="B104" s="853"/>
      <c r="C104" s="855"/>
      <c r="D104" s="860" t="s">
        <v>686</v>
      </c>
      <c r="E104" s="857" t="s">
        <v>193</v>
      </c>
      <c r="F104" s="398" t="s">
        <v>192</v>
      </c>
      <c r="G104" s="399"/>
      <c r="H104" s="589" t="s">
        <v>1043</v>
      </c>
      <c r="I104" s="278">
        <v>0.16700000000000001</v>
      </c>
      <c r="J104" s="593" t="s">
        <v>91</v>
      </c>
      <c r="K104" s="271">
        <f t="shared" si="6"/>
        <v>0</v>
      </c>
      <c r="L104" s="400" t="str">
        <f t="shared" si="2"/>
        <v>(ｱﾝ)</v>
      </c>
      <c r="N104" s="388" t="s">
        <v>642</v>
      </c>
      <c r="O104" s="388" t="s">
        <v>641</v>
      </c>
      <c r="P104" s="390"/>
      <c r="Q104" s="587"/>
      <c r="R104" s="587"/>
      <c r="S104" s="391"/>
      <c r="T104" s="587"/>
      <c r="U104" s="587"/>
      <c r="V104" s="392"/>
      <c r="W104" s="588"/>
      <c r="X104" s="385"/>
    </row>
    <row r="105" spans="2:24" ht="14.25" customHeight="1" x14ac:dyDescent="0.2">
      <c r="B105" s="853"/>
      <c r="C105" s="855"/>
      <c r="D105" s="861"/>
      <c r="E105" s="858"/>
      <c r="F105" s="407" t="s">
        <v>500</v>
      </c>
      <c r="G105" s="399"/>
      <c r="H105" s="589" t="s">
        <v>1043</v>
      </c>
      <c r="I105" s="278">
        <v>0.15</v>
      </c>
      <c r="J105" s="593" t="s">
        <v>91</v>
      </c>
      <c r="K105" s="271">
        <f>ROUND(G105*I105,0)</f>
        <v>0</v>
      </c>
      <c r="L105" s="400" t="str">
        <f t="shared" si="2"/>
        <v>(ｲｱ)</v>
      </c>
      <c r="N105" s="388" t="s">
        <v>643</v>
      </c>
      <c r="O105" s="388" t="s">
        <v>642</v>
      </c>
      <c r="P105" s="390"/>
      <c r="Q105" s="587"/>
      <c r="R105" s="587"/>
      <c r="S105" s="391"/>
      <c r="T105" s="587"/>
      <c r="U105" s="587"/>
      <c r="V105" s="392"/>
      <c r="W105" s="588"/>
      <c r="X105" s="385"/>
    </row>
    <row r="106" spans="2:24" ht="14.25" customHeight="1" x14ac:dyDescent="0.2">
      <c r="B106" s="853"/>
      <c r="C106" s="855"/>
      <c r="D106" s="861"/>
      <c r="E106" s="859"/>
      <c r="F106" s="407" t="s">
        <v>501</v>
      </c>
      <c r="G106" s="399"/>
      <c r="H106" s="589" t="s">
        <v>88</v>
      </c>
      <c r="I106" s="278">
        <v>0.16700000000000001</v>
      </c>
      <c r="J106" s="589" t="s">
        <v>91</v>
      </c>
      <c r="K106" s="271">
        <f>ROUND(G106*I106,0)</f>
        <v>0</v>
      </c>
      <c r="L106" s="400" t="str">
        <f t="shared" si="2"/>
        <v>(ｲｲ)</v>
      </c>
      <c r="N106" s="388" t="s">
        <v>643</v>
      </c>
      <c r="O106" s="388" t="s">
        <v>643</v>
      </c>
      <c r="P106" s="390"/>
      <c r="Q106" s="587"/>
      <c r="R106" s="587"/>
      <c r="S106" s="391"/>
      <c r="T106" s="587"/>
      <c r="U106" s="587"/>
      <c r="V106" s="392"/>
      <c r="W106" s="588"/>
      <c r="X106" s="385"/>
    </row>
    <row r="107" spans="2:24" ht="14.25" customHeight="1" x14ac:dyDescent="0.2">
      <c r="B107" s="853"/>
      <c r="C107" s="855"/>
      <c r="D107" s="861"/>
      <c r="E107" s="857" t="s">
        <v>689</v>
      </c>
      <c r="F107" s="398" t="s">
        <v>192</v>
      </c>
      <c r="G107" s="399"/>
      <c r="H107" s="589" t="s">
        <v>1043</v>
      </c>
      <c r="I107" s="278">
        <v>0.26700000000000002</v>
      </c>
      <c r="J107" s="593" t="s">
        <v>91</v>
      </c>
      <c r="K107" s="271">
        <f t="shared" ref="K107:K114" si="7">ROUND(G107*I107,0)</f>
        <v>0</v>
      </c>
      <c r="L107" s="400" t="str">
        <f t="shared" si="2"/>
        <v>(ｲｳ)</v>
      </c>
      <c r="N107" s="388" t="s">
        <v>643</v>
      </c>
      <c r="O107" s="388" t="s">
        <v>644</v>
      </c>
      <c r="P107" s="390"/>
      <c r="Q107" s="587"/>
      <c r="R107" s="587"/>
      <c r="S107" s="391"/>
      <c r="T107" s="587"/>
      <c r="U107" s="587"/>
      <c r="V107" s="392"/>
      <c r="W107" s="588"/>
      <c r="X107" s="385"/>
    </row>
    <row r="108" spans="2:24" ht="14.25" customHeight="1" x14ac:dyDescent="0.2">
      <c r="B108" s="854"/>
      <c r="C108" s="856"/>
      <c r="D108" s="862"/>
      <c r="E108" s="859"/>
      <c r="F108" s="407" t="s">
        <v>501</v>
      </c>
      <c r="G108" s="399"/>
      <c r="H108" s="589" t="s">
        <v>1043</v>
      </c>
      <c r="I108" s="278">
        <v>6.7000000000000004E-2</v>
      </c>
      <c r="J108" s="589" t="s">
        <v>91</v>
      </c>
      <c r="K108" s="271">
        <f t="shared" si="7"/>
        <v>0</v>
      </c>
      <c r="L108" s="400" t="str">
        <f t="shared" si="2"/>
        <v>(ｲｴ)</v>
      </c>
      <c r="N108" s="388" t="s">
        <v>643</v>
      </c>
      <c r="O108" s="388" t="s">
        <v>645</v>
      </c>
      <c r="P108" s="390"/>
      <c r="Q108" s="587"/>
      <c r="R108" s="587"/>
      <c r="S108" s="391"/>
      <c r="T108" s="587"/>
      <c r="U108" s="587"/>
      <c r="V108" s="392"/>
      <c r="W108" s="588"/>
      <c r="X108" s="385"/>
    </row>
    <row r="109" spans="2:24" ht="14.25" customHeight="1" x14ac:dyDescent="0.2">
      <c r="B109" s="852">
        <v>15</v>
      </c>
      <c r="C109" s="805" t="s">
        <v>1066</v>
      </c>
      <c r="D109" s="805" t="s">
        <v>685</v>
      </c>
      <c r="E109" s="857" t="s">
        <v>193</v>
      </c>
      <c r="F109" s="398" t="s">
        <v>192</v>
      </c>
      <c r="G109" s="399"/>
      <c r="H109" s="589" t="s">
        <v>1043</v>
      </c>
      <c r="I109" s="278">
        <v>0.25</v>
      </c>
      <c r="J109" s="593" t="s">
        <v>91</v>
      </c>
      <c r="K109" s="271">
        <f t="shared" si="7"/>
        <v>0</v>
      </c>
      <c r="L109" s="400" t="str">
        <f t="shared" si="2"/>
        <v>(ｲｵ)</v>
      </c>
      <c r="N109" s="388" t="s">
        <v>643</v>
      </c>
      <c r="O109" s="388" t="s">
        <v>970</v>
      </c>
      <c r="P109" s="390"/>
      <c r="Q109" s="587"/>
      <c r="R109" s="587"/>
      <c r="S109" s="391"/>
      <c r="T109" s="843"/>
      <c r="U109" s="843"/>
      <c r="V109" s="392"/>
      <c r="W109" s="588"/>
      <c r="X109" s="385"/>
    </row>
    <row r="110" spans="2:24" ht="14.25" customHeight="1" x14ac:dyDescent="0.2">
      <c r="B110" s="853"/>
      <c r="C110" s="855"/>
      <c r="D110" s="855"/>
      <c r="E110" s="858"/>
      <c r="F110" s="407" t="s">
        <v>500</v>
      </c>
      <c r="G110" s="399"/>
      <c r="H110" s="589" t="s">
        <v>88</v>
      </c>
      <c r="I110" s="278">
        <v>0.22500000000000001</v>
      </c>
      <c r="J110" s="593" t="s">
        <v>91</v>
      </c>
      <c r="K110" s="271">
        <f t="shared" si="7"/>
        <v>0</v>
      </c>
      <c r="L110" s="400" t="str">
        <f t="shared" si="2"/>
        <v>(ｲｶ)</v>
      </c>
      <c r="N110" s="388" t="s">
        <v>643</v>
      </c>
      <c r="O110" s="388" t="s">
        <v>646</v>
      </c>
      <c r="P110" s="390"/>
      <c r="Q110" s="587"/>
      <c r="R110" s="587"/>
      <c r="S110" s="391"/>
      <c r="T110" s="587"/>
      <c r="U110" s="587"/>
      <c r="V110" s="392"/>
      <c r="W110" s="588"/>
      <c r="X110" s="385"/>
    </row>
    <row r="111" spans="2:24" ht="14.25" customHeight="1" x14ac:dyDescent="0.2">
      <c r="B111" s="853"/>
      <c r="C111" s="855"/>
      <c r="D111" s="855"/>
      <c r="E111" s="859"/>
      <c r="F111" s="407" t="s">
        <v>501</v>
      </c>
      <c r="G111" s="399"/>
      <c r="H111" s="589" t="s">
        <v>1043</v>
      </c>
      <c r="I111" s="278">
        <v>0.25</v>
      </c>
      <c r="J111" s="589" t="s">
        <v>91</v>
      </c>
      <c r="K111" s="271">
        <f t="shared" si="7"/>
        <v>0</v>
      </c>
      <c r="L111" s="400" t="str">
        <f t="shared" si="2"/>
        <v>(ｲｷ)</v>
      </c>
      <c r="N111" s="388" t="s">
        <v>643</v>
      </c>
      <c r="O111" s="388" t="s">
        <v>647</v>
      </c>
      <c r="P111" s="390"/>
      <c r="Q111" s="587"/>
      <c r="R111" s="587"/>
      <c r="S111" s="391"/>
      <c r="T111" s="587"/>
      <c r="U111" s="587"/>
      <c r="V111" s="392"/>
      <c r="W111" s="588"/>
      <c r="X111" s="385"/>
    </row>
    <row r="112" spans="2:24" ht="14.25" customHeight="1" x14ac:dyDescent="0.2">
      <c r="B112" s="853"/>
      <c r="C112" s="855"/>
      <c r="D112" s="855"/>
      <c r="E112" s="857" t="s">
        <v>689</v>
      </c>
      <c r="F112" s="398" t="s">
        <v>192</v>
      </c>
      <c r="G112" s="399"/>
      <c r="H112" s="589" t="s">
        <v>1043</v>
      </c>
      <c r="I112" s="278">
        <v>0.4</v>
      </c>
      <c r="J112" s="593" t="s">
        <v>91</v>
      </c>
      <c r="K112" s="271">
        <f t="shared" si="7"/>
        <v>0</v>
      </c>
      <c r="L112" s="400" t="str">
        <f t="shared" si="2"/>
        <v>(ｲｸ)</v>
      </c>
      <c r="N112" s="388" t="s">
        <v>643</v>
      </c>
      <c r="O112" s="388" t="s">
        <v>648</v>
      </c>
      <c r="P112" s="390"/>
      <c r="Q112" s="587"/>
      <c r="R112" s="587"/>
      <c r="S112" s="391"/>
      <c r="T112" s="587"/>
      <c r="U112" s="587"/>
      <c r="V112" s="392"/>
      <c r="W112" s="588"/>
      <c r="X112" s="385"/>
    </row>
    <row r="113" spans="2:24" ht="14.25" customHeight="1" x14ac:dyDescent="0.2">
      <c r="B113" s="853"/>
      <c r="C113" s="855"/>
      <c r="D113" s="856"/>
      <c r="E113" s="859"/>
      <c r="F113" s="407" t="s">
        <v>501</v>
      </c>
      <c r="G113" s="399"/>
      <c r="H113" s="589" t="s">
        <v>1043</v>
      </c>
      <c r="I113" s="278">
        <v>0.1</v>
      </c>
      <c r="J113" s="589" t="s">
        <v>91</v>
      </c>
      <c r="K113" s="271">
        <f t="shared" si="7"/>
        <v>0</v>
      </c>
      <c r="L113" s="400" t="str">
        <f t="shared" si="2"/>
        <v>(ｲｹ)</v>
      </c>
      <c r="N113" s="388" t="s">
        <v>643</v>
      </c>
      <c r="O113" s="388" t="s">
        <v>649</v>
      </c>
      <c r="P113" s="390"/>
      <c r="Q113" s="587"/>
      <c r="R113" s="587"/>
      <c r="S113" s="391"/>
      <c r="T113" s="587"/>
      <c r="U113" s="587"/>
      <c r="V113" s="392"/>
      <c r="W113" s="588"/>
      <c r="X113" s="385"/>
    </row>
    <row r="114" spans="2:24" ht="14.25" customHeight="1" x14ac:dyDescent="0.2">
      <c r="B114" s="853"/>
      <c r="C114" s="855"/>
      <c r="D114" s="860" t="s">
        <v>686</v>
      </c>
      <c r="E114" s="857" t="s">
        <v>193</v>
      </c>
      <c r="F114" s="398" t="s">
        <v>192</v>
      </c>
      <c r="G114" s="399"/>
      <c r="H114" s="589" t="s">
        <v>1043</v>
      </c>
      <c r="I114" s="278">
        <v>0.25</v>
      </c>
      <c r="J114" s="593" t="s">
        <v>91</v>
      </c>
      <c r="K114" s="271">
        <f t="shared" si="7"/>
        <v>0</v>
      </c>
      <c r="L114" s="400" t="str">
        <f t="shared" si="2"/>
        <v>(ｲｺ)</v>
      </c>
      <c r="N114" s="388" t="s">
        <v>643</v>
      </c>
      <c r="O114" s="388" t="s">
        <v>650</v>
      </c>
      <c r="P114" s="390"/>
      <c r="Q114" s="587"/>
      <c r="R114" s="587"/>
      <c r="S114" s="391"/>
      <c r="T114" s="587"/>
      <c r="U114" s="587"/>
      <c r="V114" s="392"/>
      <c r="W114" s="588"/>
      <c r="X114" s="385"/>
    </row>
    <row r="115" spans="2:24" ht="14.25" customHeight="1" x14ac:dyDescent="0.2">
      <c r="B115" s="853"/>
      <c r="C115" s="855"/>
      <c r="D115" s="861"/>
      <c r="E115" s="858"/>
      <c r="F115" s="407" t="s">
        <v>500</v>
      </c>
      <c r="G115" s="399"/>
      <c r="H115" s="589" t="s">
        <v>1043</v>
      </c>
      <c r="I115" s="278">
        <v>0.22500000000000001</v>
      </c>
      <c r="J115" s="593" t="s">
        <v>91</v>
      </c>
      <c r="K115" s="271">
        <f>ROUND(G115*I115,0)</f>
        <v>0</v>
      </c>
      <c r="L115" s="400" t="str">
        <f t="shared" si="2"/>
        <v>(ｲｻ)</v>
      </c>
      <c r="N115" s="388" t="s">
        <v>643</v>
      </c>
      <c r="O115" s="388" t="s">
        <v>651</v>
      </c>
      <c r="P115" s="390"/>
      <c r="Q115" s="587"/>
      <c r="R115" s="587"/>
      <c r="S115" s="391"/>
      <c r="T115" s="587"/>
      <c r="U115" s="587"/>
      <c r="V115" s="392"/>
      <c r="W115" s="588"/>
      <c r="X115" s="385"/>
    </row>
    <row r="116" spans="2:24" ht="14.25" customHeight="1" x14ac:dyDescent="0.2">
      <c r="B116" s="853"/>
      <c r="C116" s="855"/>
      <c r="D116" s="861"/>
      <c r="E116" s="859"/>
      <c r="F116" s="407" t="s">
        <v>501</v>
      </c>
      <c r="G116" s="399"/>
      <c r="H116" s="589" t="s">
        <v>1043</v>
      </c>
      <c r="I116" s="278">
        <v>0.25</v>
      </c>
      <c r="J116" s="589" t="s">
        <v>91</v>
      </c>
      <c r="K116" s="271">
        <f>ROUND(G116*I116,0)</f>
        <v>0</v>
      </c>
      <c r="L116" s="400" t="str">
        <f t="shared" si="2"/>
        <v>(ｲｼ)</v>
      </c>
      <c r="N116" s="388" t="s">
        <v>643</v>
      </c>
      <c r="O116" s="388" t="s">
        <v>652</v>
      </c>
      <c r="P116" s="390"/>
      <c r="Q116" s="587"/>
      <c r="R116" s="587"/>
      <c r="S116" s="391"/>
      <c r="T116" s="587"/>
      <c r="U116" s="587"/>
      <c r="V116" s="392"/>
      <c r="W116" s="588"/>
      <c r="X116" s="385"/>
    </row>
    <row r="117" spans="2:24" ht="14.25" customHeight="1" x14ac:dyDescent="0.2">
      <c r="B117" s="853"/>
      <c r="C117" s="855"/>
      <c r="D117" s="861"/>
      <c r="E117" s="857" t="s">
        <v>689</v>
      </c>
      <c r="F117" s="398" t="s">
        <v>192</v>
      </c>
      <c r="G117" s="399"/>
      <c r="H117" s="589" t="s">
        <v>1043</v>
      </c>
      <c r="I117" s="278">
        <v>0.4</v>
      </c>
      <c r="J117" s="593" t="s">
        <v>91</v>
      </c>
      <c r="K117" s="271">
        <f t="shared" ref="K117:K124" si="8">ROUND(G117*I117,0)</f>
        <v>0</v>
      </c>
      <c r="L117" s="400" t="str">
        <f t="shared" si="2"/>
        <v>(ｲｽ)</v>
      </c>
      <c r="N117" s="388" t="s">
        <v>643</v>
      </c>
      <c r="O117" s="388" t="s">
        <v>971</v>
      </c>
      <c r="P117" s="390"/>
      <c r="Q117" s="587"/>
      <c r="R117" s="587"/>
      <c r="S117" s="391"/>
      <c r="T117" s="587"/>
      <c r="U117" s="587"/>
      <c r="V117" s="392"/>
      <c r="W117" s="588"/>
      <c r="X117" s="385"/>
    </row>
    <row r="118" spans="2:24" ht="14.25" customHeight="1" x14ac:dyDescent="0.2">
      <c r="B118" s="854"/>
      <c r="C118" s="856"/>
      <c r="D118" s="862"/>
      <c r="E118" s="859"/>
      <c r="F118" s="407" t="s">
        <v>501</v>
      </c>
      <c r="G118" s="399"/>
      <c r="H118" s="589" t="s">
        <v>1043</v>
      </c>
      <c r="I118" s="278">
        <v>0.1</v>
      </c>
      <c r="J118" s="589" t="s">
        <v>91</v>
      </c>
      <c r="K118" s="271">
        <f t="shared" si="8"/>
        <v>0</v>
      </c>
      <c r="L118" s="400" t="str">
        <f t="shared" si="2"/>
        <v>(ｲｾ)</v>
      </c>
      <c r="N118" s="388" t="s">
        <v>643</v>
      </c>
      <c r="O118" s="388" t="s">
        <v>972</v>
      </c>
      <c r="P118" s="390"/>
      <c r="Q118" s="587"/>
      <c r="R118" s="587"/>
      <c r="S118" s="391"/>
      <c r="T118" s="587"/>
      <c r="U118" s="587"/>
      <c r="V118" s="392"/>
      <c r="W118" s="588"/>
      <c r="X118" s="385"/>
    </row>
    <row r="119" spans="2:24" ht="14.25" customHeight="1" x14ac:dyDescent="0.2">
      <c r="B119" s="852">
        <v>16</v>
      </c>
      <c r="C119" s="805" t="s">
        <v>1214</v>
      </c>
      <c r="D119" s="805" t="s">
        <v>685</v>
      </c>
      <c r="E119" s="857" t="s">
        <v>193</v>
      </c>
      <c r="F119" s="398" t="s">
        <v>192</v>
      </c>
      <c r="G119" s="399"/>
      <c r="H119" s="589" t="s">
        <v>1043</v>
      </c>
      <c r="I119" s="278">
        <v>0.25</v>
      </c>
      <c r="J119" s="593" t="s">
        <v>91</v>
      </c>
      <c r="K119" s="271">
        <f t="shared" si="8"/>
        <v>0</v>
      </c>
      <c r="L119" s="400" t="str">
        <f t="shared" si="2"/>
        <v>(ｲｿ)</v>
      </c>
      <c r="N119" s="388" t="s">
        <v>643</v>
      </c>
      <c r="O119" s="388" t="s">
        <v>1321</v>
      </c>
      <c r="P119" s="390"/>
      <c r="Q119" s="587"/>
      <c r="R119" s="587"/>
      <c r="S119" s="391"/>
      <c r="T119" s="587"/>
      <c r="U119" s="587"/>
      <c r="V119" s="392"/>
      <c r="W119" s="588"/>
      <c r="X119" s="385"/>
    </row>
    <row r="120" spans="2:24" ht="14.25" customHeight="1" x14ac:dyDescent="0.2">
      <c r="B120" s="853"/>
      <c r="C120" s="855"/>
      <c r="D120" s="855"/>
      <c r="E120" s="858"/>
      <c r="F120" s="407" t="s">
        <v>500</v>
      </c>
      <c r="G120" s="399"/>
      <c r="H120" s="589" t="s">
        <v>1043</v>
      </c>
      <c r="I120" s="278">
        <v>0.22500000000000001</v>
      </c>
      <c r="J120" s="593" t="s">
        <v>91</v>
      </c>
      <c r="K120" s="271">
        <f t="shared" si="8"/>
        <v>0</v>
      </c>
      <c r="L120" s="400" t="str">
        <f t="shared" si="2"/>
        <v>(ｲﾀ)</v>
      </c>
      <c r="N120" s="388" t="s">
        <v>643</v>
      </c>
      <c r="O120" s="388" t="s">
        <v>1322</v>
      </c>
      <c r="P120" s="390"/>
      <c r="Q120" s="587"/>
      <c r="R120" s="587"/>
      <c r="S120" s="391"/>
      <c r="T120" s="587"/>
      <c r="U120" s="587"/>
      <c r="V120" s="392"/>
      <c r="W120" s="588"/>
      <c r="X120" s="385"/>
    </row>
    <row r="121" spans="2:24" ht="14.25" customHeight="1" x14ac:dyDescent="0.2">
      <c r="B121" s="853"/>
      <c r="C121" s="855"/>
      <c r="D121" s="855"/>
      <c r="E121" s="859"/>
      <c r="F121" s="407" t="s">
        <v>501</v>
      </c>
      <c r="G121" s="399"/>
      <c r="H121" s="589" t="s">
        <v>1043</v>
      </c>
      <c r="I121" s="278">
        <v>0.25</v>
      </c>
      <c r="J121" s="589" t="s">
        <v>91</v>
      </c>
      <c r="K121" s="271">
        <f t="shared" si="8"/>
        <v>0</v>
      </c>
      <c r="L121" s="400" t="str">
        <f t="shared" si="2"/>
        <v>(ｲﾁ)</v>
      </c>
      <c r="N121" s="388" t="s">
        <v>643</v>
      </c>
      <c r="O121" s="388" t="s">
        <v>1323</v>
      </c>
      <c r="P121" s="390"/>
      <c r="Q121" s="587"/>
      <c r="R121" s="587"/>
      <c r="S121" s="391"/>
      <c r="T121" s="587"/>
      <c r="U121" s="587"/>
      <c r="V121" s="392"/>
      <c r="W121" s="588"/>
      <c r="X121" s="385"/>
    </row>
    <row r="122" spans="2:24" ht="14.25" customHeight="1" x14ac:dyDescent="0.2">
      <c r="B122" s="853"/>
      <c r="C122" s="855"/>
      <c r="D122" s="855"/>
      <c r="E122" s="857" t="s">
        <v>689</v>
      </c>
      <c r="F122" s="398" t="s">
        <v>192</v>
      </c>
      <c r="G122" s="399"/>
      <c r="H122" s="589" t="s">
        <v>1043</v>
      </c>
      <c r="I122" s="278">
        <v>0.4</v>
      </c>
      <c r="J122" s="593" t="s">
        <v>91</v>
      </c>
      <c r="K122" s="271">
        <f t="shared" si="8"/>
        <v>0</v>
      </c>
      <c r="L122" s="400" t="str">
        <f t="shared" si="2"/>
        <v>(ｲﾂ)</v>
      </c>
      <c r="N122" s="388" t="s">
        <v>643</v>
      </c>
      <c r="O122" s="388" t="s">
        <v>1324</v>
      </c>
      <c r="P122" s="390"/>
      <c r="Q122" s="587"/>
      <c r="R122" s="587"/>
      <c r="S122" s="391"/>
      <c r="T122" s="587"/>
      <c r="U122" s="587"/>
      <c r="V122" s="392"/>
      <c r="W122" s="588"/>
      <c r="X122" s="385"/>
    </row>
    <row r="123" spans="2:24" ht="14.25" customHeight="1" x14ac:dyDescent="0.2">
      <c r="B123" s="853"/>
      <c r="C123" s="855"/>
      <c r="D123" s="856"/>
      <c r="E123" s="859"/>
      <c r="F123" s="407" t="s">
        <v>501</v>
      </c>
      <c r="G123" s="399"/>
      <c r="H123" s="589" t="s">
        <v>1043</v>
      </c>
      <c r="I123" s="278">
        <v>0.1</v>
      </c>
      <c r="J123" s="589" t="s">
        <v>91</v>
      </c>
      <c r="K123" s="271">
        <f t="shared" si="8"/>
        <v>0</v>
      </c>
      <c r="L123" s="400" t="str">
        <f t="shared" si="2"/>
        <v>(ｲﾃ)</v>
      </c>
      <c r="N123" s="388" t="s">
        <v>643</v>
      </c>
      <c r="O123" s="388" t="s">
        <v>964</v>
      </c>
      <c r="P123" s="390"/>
      <c r="Q123" s="587"/>
      <c r="R123" s="587"/>
      <c r="S123" s="391"/>
      <c r="T123" s="587"/>
      <c r="U123" s="587"/>
      <c r="V123" s="392"/>
      <c r="W123" s="588"/>
      <c r="X123" s="385"/>
    </row>
    <row r="124" spans="2:24" ht="14.25" customHeight="1" x14ac:dyDescent="0.2">
      <c r="B124" s="853"/>
      <c r="C124" s="855"/>
      <c r="D124" s="860" t="s">
        <v>686</v>
      </c>
      <c r="E124" s="857" t="s">
        <v>193</v>
      </c>
      <c r="F124" s="398" t="s">
        <v>192</v>
      </c>
      <c r="G124" s="399"/>
      <c r="H124" s="589" t="s">
        <v>1043</v>
      </c>
      <c r="I124" s="278">
        <v>0.222</v>
      </c>
      <c r="J124" s="593" t="s">
        <v>91</v>
      </c>
      <c r="K124" s="271">
        <f t="shared" si="8"/>
        <v>0</v>
      </c>
      <c r="L124" s="400" t="str">
        <f t="shared" si="2"/>
        <v>(ｲﾄ)</v>
      </c>
      <c r="N124" s="388" t="s">
        <v>643</v>
      </c>
      <c r="O124" s="388" t="s">
        <v>965</v>
      </c>
      <c r="P124" s="390"/>
      <c r="Q124" s="587"/>
      <c r="R124" s="587"/>
      <c r="S124" s="391"/>
      <c r="T124" s="587"/>
      <c r="U124" s="587"/>
      <c r="V124" s="392"/>
      <c r="W124" s="588"/>
      <c r="X124" s="385"/>
    </row>
    <row r="125" spans="2:24" ht="14.25" customHeight="1" x14ac:dyDescent="0.2">
      <c r="B125" s="853"/>
      <c r="C125" s="855"/>
      <c r="D125" s="861"/>
      <c r="E125" s="858"/>
      <c r="F125" s="407" t="s">
        <v>500</v>
      </c>
      <c r="G125" s="399"/>
      <c r="H125" s="589" t="s">
        <v>1043</v>
      </c>
      <c r="I125" s="278">
        <v>0.2</v>
      </c>
      <c r="J125" s="593" t="s">
        <v>91</v>
      </c>
      <c r="K125" s="271">
        <f>ROUND(G125*I125,0)</f>
        <v>0</v>
      </c>
      <c r="L125" s="400" t="str">
        <f t="shared" si="2"/>
        <v>(ｲﾅ)</v>
      </c>
      <c r="N125" s="388" t="s">
        <v>643</v>
      </c>
      <c r="O125" s="388" t="s">
        <v>966</v>
      </c>
      <c r="P125" s="390"/>
      <c r="Q125" s="587"/>
      <c r="R125" s="587"/>
      <c r="S125" s="391"/>
      <c r="T125" s="587"/>
      <c r="U125" s="587"/>
      <c r="V125" s="392"/>
      <c r="W125" s="588"/>
      <c r="X125" s="385"/>
    </row>
    <row r="126" spans="2:24" ht="14.25" customHeight="1" x14ac:dyDescent="0.2">
      <c r="B126" s="853"/>
      <c r="C126" s="855"/>
      <c r="D126" s="861"/>
      <c r="E126" s="859"/>
      <c r="F126" s="407" t="s">
        <v>501</v>
      </c>
      <c r="G126" s="399"/>
      <c r="H126" s="589" t="s">
        <v>88</v>
      </c>
      <c r="I126" s="278">
        <v>0.222</v>
      </c>
      <c r="J126" s="589" t="s">
        <v>91</v>
      </c>
      <c r="K126" s="271">
        <f>ROUND(G126*I126,0)</f>
        <v>0</v>
      </c>
      <c r="L126" s="400" t="str">
        <f t="shared" si="2"/>
        <v>(ｲﾆ)</v>
      </c>
      <c r="N126" s="388" t="s">
        <v>643</v>
      </c>
      <c r="O126" s="388" t="s">
        <v>653</v>
      </c>
      <c r="P126" s="390"/>
      <c r="Q126" s="587"/>
      <c r="R126" s="587"/>
      <c r="S126" s="391"/>
      <c r="T126" s="587"/>
      <c r="U126" s="587"/>
      <c r="V126" s="392"/>
      <c r="W126" s="588"/>
      <c r="X126" s="385"/>
    </row>
    <row r="127" spans="2:24" ht="14.25" customHeight="1" x14ac:dyDescent="0.2">
      <c r="B127" s="853"/>
      <c r="C127" s="855"/>
      <c r="D127" s="861"/>
      <c r="E127" s="857" t="s">
        <v>689</v>
      </c>
      <c r="F127" s="398" t="s">
        <v>192</v>
      </c>
      <c r="G127" s="399"/>
      <c r="H127" s="589" t="s">
        <v>1043</v>
      </c>
      <c r="I127" s="278">
        <v>0.35599999999999998</v>
      </c>
      <c r="J127" s="593" t="s">
        <v>91</v>
      </c>
      <c r="K127" s="271">
        <f t="shared" ref="K127:K134" si="9">ROUND(G127*I127,0)</f>
        <v>0</v>
      </c>
      <c r="L127" s="400" t="str">
        <f t="shared" si="2"/>
        <v>(ｲﾇ)</v>
      </c>
      <c r="N127" s="388" t="s">
        <v>643</v>
      </c>
      <c r="O127" s="388" t="s">
        <v>654</v>
      </c>
      <c r="P127" s="390"/>
      <c r="Q127" s="587"/>
      <c r="R127" s="587"/>
      <c r="S127" s="391"/>
      <c r="T127" s="587"/>
      <c r="U127" s="587"/>
      <c r="V127" s="392"/>
      <c r="W127" s="588"/>
      <c r="X127" s="385"/>
    </row>
    <row r="128" spans="2:24" ht="14.25" customHeight="1" x14ac:dyDescent="0.2">
      <c r="B128" s="854"/>
      <c r="C128" s="856"/>
      <c r="D128" s="862"/>
      <c r="E128" s="859"/>
      <c r="F128" s="407" t="s">
        <v>501</v>
      </c>
      <c r="G128" s="399"/>
      <c r="H128" s="589" t="s">
        <v>1043</v>
      </c>
      <c r="I128" s="278">
        <v>8.8999999999999996E-2</v>
      </c>
      <c r="J128" s="589" t="s">
        <v>91</v>
      </c>
      <c r="K128" s="271">
        <f t="shared" si="9"/>
        <v>0</v>
      </c>
      <c r="L128" s="400" t="str">
        <f t="shared" si="2"/>
        <v>(ｲﾈ)</v>
      </c>
      <c r="N128" s="388" t="s">
        <v>643</v>
      </c>
      <c r="O128" s="388" t="s">
        <v>655</v>
      </c>
      <c r="P128" s="390"/>
      <c r="Q128" s="587"/>
      <c r="R128" s="587"/>
      <c r="S128" s="391"/>
      <c r="T128" s="587"/>
      <c r="U128" s="587"/>
      <c r="V128" s="392"/>
      <c r="W128" s="588"/>
      <c r="X128" s="385"/>
    </row>
    <row r="129" spans="2:24" ht="14.25" customHeight="1" x14ac:dyDescent="0.2">
      <c r="B129" s="852">
        <v>17</v>
      </c>
      <c r="C129" s="805" t="s">
        <v>1205</v>
      </c>
      <c r="D129" s="805" t="s">
        <v>685</v>
      </c>
      <c r="E129" s="857" t="s">
        <v>193</v>
      </c>
      <c r="F129" s="398" t="s">
        <v>192</v>
      </c>
      <c r="G129" s="399"/>
      <c r="H129" s="589" t="s">
        <v>1206</v>
      </c>
      <c r="I129" s="278">
        <v>0.25</v>
      </c>
      <c r="J129" s="593" t="s">
        <v>91</v>
      </c>
      <c r="K129" s="271">
        <f t="shared" si="9"/>
        <v>0</v>
      </c>
      <c r="L129" s="400" t="str">
        <f t="shared" ref="L129:L148" si="10">$N$16&amp;N129&amp;O129&amp;$O$16</f>
        <v>(ｲﾉ)</v>
      </c>
      <c r="N129" s="388" t="s">
        <v>643</v>
      </c>
      <c r="O129" s="388" t="s">
        <v>656</v>
      </c>
      <c r="P129" s="390"/>
      <c r="Q129" s="587"/>
      <c r="R129" s="587"/>
      <c r="S129" s="391"/>
      <c r="T129" s="587"/>
      <c r="U129" s="587"/>
      <c r="V129" s="392"/>
      <c r="W129" s="588"/>
      <c r="X129" s="385"/>
    </row>
    <row r="130" spans="2:24" ht="14.25" customHeight="1" x14ac:dyDescent="0.2">
      <c r="B130" s="853"/>
      <c r="C130" s="855"/>
      <c r="D130" s="855"/>
      <c r="E130" s="858"/>
      <c r="F130" s="407" t="s">
        <v>500</v>
      </c>
      <c r="G130" s="399"/>
      <c r="H130" s="589" t="s">
        <v>88</v>
      </c>
      <c r="I130" s="278">
        <v>0.22500000000000001</v>
      </c>
      <c r="J130" s="593" t="s">
        <v>91</v>
      </c>
      <c r="K130" s="271">
        <f t="shared" si="9"/>
        <v>0</v>
      </c>
      <c r="L130" s="400" t="str">
        <f t="shared" si="10"/>
        <v>(ｲﾊ)</v>
      </c>
      <c r="N130" s="388" t="s">
        <v>643</v>
      </c>
      <c r="O130" s="388" t="s">
        <v>657</v>
      </c>
      <c r="P130" s="390"/>
      <c r="Q130" s="587"/>
      <c r="R130" s="587"/>
      <c r="S130" s="391"/>
      <c r="T130" s="587"/>
      <c r="U130" s="587"/>
      <c r="V130" s="392"/>
      <c r="W130" s="588"/>
      <c r="X130" s="385"/>
    </row>
    <row r="131" spans="2:24" ht="14.25" customHeight="1" x14ac:dyDescent="0.2">
      <c r="B131" s="853"/>
      <c r="C131" s="855"/>
      <c r="D131" s="855"/>
      <c r="E131" s="859"/>
      <c r="F131" s="407" t="s">
        <v>501</v>
      </c>
      <c r="G131" s="399"/>
      <c r="H131" s="589" t="s">
        <v>88</v>
      </c>
      <c r="I131" s="278">
        <v>0.25</v>
      </c>
      <c r="J131" s="589" t="s">
        <v>91</v>
      </c>
      <c r="K131" s="271">
        <f t="shared" si="9"/>
        <v>0</v>
      </c>
      <c r="L131" s="400" t="str">
        <f t="shared" si="10"/>
        <v>(ｲﾋ)</v>
      </c>
      <c r="N131" s="388" t="s">
        <v>643</v>
      </c>
      <c r="O131" s="388" t="s">
        <v>658</v>
      </c>
      <c r="P131" s="390"/>
      <c r="Q131" s="587"/>
      <c r="R131" s="587"/>
      <c r="S131" s="391"/>
      <c r="T131" s="587"/>
      <c r="U131" s="587"/>
      <c r="V131" s="392"/>
      <c r="W131" s="588"/>
      <c r="X131" s="385"/>
    </row>
    <row r="132" spans="2:24" ht="14.25" customHeight="1" x14ac:dyDescent="0.2">
      <c r="B132" s="853"/>
      <c r="C132" s="855"/>
      <c r="D132" s="855"/>
      <c r="E132" s="857" t="s">
        <v>689</v>
      </c>
      <c r="F132" s="398" t="s">
        <v>192</v>
      </c>
      <c r="G132" s="399"/>
      <c r="H132" s="589" t="s">
        <v>88</v>
      </c>
      <c r="I132" s="278">
        <v>0.4</v>
      </c>
      <c r="J132" s="593" t="s">
        <v>91</v>
      </c>
      <c r="K132" s="271">
        <f t="shared" si="9"/>
        <v>0</v>
      </c>
      <c r="L132" s="400" t="str">
        <f t="shared" si="10"/>
        <v>(ｲﾌ)</v>
      </c>
      <c r="N132" s="388" t="s">
        <v>643</v>
      </c>
      <c r="O132" s="388" t="s">
        <v>1325</v>
      </c>
      <c r="P132" s="390"/>
      <c r="Q132" s="587"/>
      <c r="R132" s="587"/>
      <c r="S132" s="391"/>
      <c r="T132" s="587"/>
      <c r="U132" s="587"/>
      <c r="V132" s="392"/>
      <c r="W132" s="588"/>
      <c r="X132" s="385"/>
    </row>
    <row r="133" spans="2:24" ht="14.25" customHeight="1" x14ac:dyDescent="0.2">
      <c r="B133" s="853"/>
      <c r="C133" s="855"/>
      <c r="D133" s="856"/>
      <c r="E133" s="859"/>
      <c r="F133" s="407" t="s">
        <v>501</v>
      </c>
      <c r="G133" s="399"/>
      <c r="H133" s="589" t="s">
        <v>1206</v>
      </c>
      <c r="I133" s="278">
        <v>0.1</v>
      </c>
      <c r="J133" s="589" t="s">
        <v>91</v>
      </c>
      <c r="K133" s="271">
        <f t="shared" si="9"/>
        <v>0</v>
      </c>
      <c r="L133" s="400" t="str">
        <f t="shared" si="10"/>
        <v>(ｲﾍ)</v>
      </c>
      <c r="N133" s="388" t="s">
        <v>643</v>
      </c>
      <c r="O133" s="388" t="s">
        <v>1326</v>
      </c>
      <c r="P133" s="390"/>
      <c r="Q133" s="587"/>
      <c r="R133" s="587"/>
      <c r="S133" s="391"/>
      <c r="T133" s="587"/>
      <c r="U133" s="587"/>
      <c r="V133" s="392"/>
      <c r="W133" s="588"/>
      <c r="X133" s="385"/>
    </row>
    <row r="134" spans="2:24" ht="14.25" customHeight="1" x14ac:dyDescent="0.2">
      <c r="B134" s="853"/>
      <c r="C134" s="855"/>
      <c r="D134" s="860" t="s">
        <v>686</v>
      </c>
      <c r="E134" s="857" t="s">
        <v>193</v>
      </c>
      <c r="F134" s="398" t="s">
        <v>192</v>
      </c>
      <c r="G134" s="399"/>
      <c r="H134" s="589" t="s">
        <v>1207</v>
      </c>
      <c r="I134" s="278">
        <v>0.25</v>
      </c>
      <c r="J134" s="593" t="s">
        <v>91</v>
      </c>
      <c r="K134" s="271">
        <f t="shared" si="9"/>
        <v>0</v>
      </c>
      <c r="L134" s="400" t="str">
        <f t="shared" si="10"/>
        <v>(ｲﾎ)</v>
      </c>
      <c r="N134" s="388" t="s">
        <v>643</v>
      </c>
      <c r="O134" s="388" t="s">
        <v>1327</v>
      </c>
      <c r="P134" s="390"/>
      <c r="Q134" s="587"/>
      <c r="R134" s="587"/>
      <c r="S134" s="391"/>
      <c r="T134" s="587"/>
      <c r="U134" s="587"/>
      <c r="V134" s="392"/>
      <c r="W134" s="588"/>
      <c r="X134" s="385"/>
    </row>
    <row r="135" spans="2:24" ht="14.25" customHeight="1" x14ac:dyDescent="0.2">
      <c r="B135" s="853"/>
      <c r="C135" s="855"/>
      <c r="D135" s="861"/>
      <c r="E135" s="858"/>
      <c r="F135" s="407" t="s">
        <v>500</v>
      </c>
      <c r="G135" s="399"/>
      <c r="H135" s="589" t="s">
        <v>1208</v>
      </c>
      <c r="I135" s="278">
        <v>0.22500000000000001</v>
      </c>
      <c r="J135" s="593" t="s">
        <v>91</v>
      </c>
      <c r="K135" s="271">
        <f>ROUND(G135*I135,0)</f>
        <v>0</v>
      </c>
      <c r="L135" s="400" t="str">
        <f t="shared" si="10"/>
        <v>(ｲﾏ)</v>
      </c>
      <c r="N135" s="388" t="s">
        <v>643</v>
      </c>
      <c r="O135" s="388" t="s">
        <v>659</v>
      </c>
      <c r="P135" s="390"/>
      <c r="Q135" s="587"/>
      <c r="R135" s="587"/>
      <c r="S135" s="391"/>
      <c r="T135" s="587"/>
      <c r="U135" s="587"/>
      <c r="V135" s="392"/>
      <c r="W135" s="588"/>
      <c r="X135" s="385"/>
    </row>
    <row r="136" spans="2:24" ht="14.25" customHeight="1" x14ac:dyDescent="0.2">
      <c r="B136" s="853"/>
      <c r="C136" s="855"/>
      <c r="D136" s="861"/>
      <c r="E136" s="859"/>
      <c r="F136" s="407" t="s">
        <v>501</v>
      </c>
      <c r="G136" s="399"/>
      <c r="H136" s="589" t="s">
        <v>88</v>
      </c>
      <c r="I136" s="278">
        <v>0.25</v>
      </c>
      <c r="J136" s="589" t="s">
        <v>91</v>
      </c>
      <c r="K136" s="271">
        <f>ROUND(G136*I136,0)</f>
        <v>0</v>
      </c>
      <c r="L136" s="400" t="str">
        <f t="shared" si="10"/>
        <v>(ｲﾐ)</v>
      </c>
      <c r="N136" s="388" t="s">
        <v>643</v>
      </c>
      <c r="O136" s="388" t="s">
        <v>660</v>
      </c>
      <c r="P136" s="390"/>
      <c r="Q136" s="587"/>
      <c r="R136" s="587"/>
      <c r="S136" s="391"/>
      <c r="T136" s="587"/>
      <c r="U136" s="587"/>
      <c r="V136" s="392"/>
      <c r="W136" s="588"/>
      <c r="X136" s="385"/>
    </row>
    <row r="137" spans="2:24" ht="14.25" customHeight="1" x14ac:dyDescent="0.2">
      <c r="B137" s="853"/>
      <c r="C137" s="855"/>
      <c r="D137" s="861"/>
      <c r="E137" s="857" t="s">
        <v>689</v>
      </c>
      <c r="F137" s="398" t="s">
        <v>192</v>
      </c>
      <c r="G137" s="399"/>
      <c r="H137" s="589" t="s">
        <v>1209</v>
      </c>
      <c r="I137" s="278">
        <v>0.4</v>
      </c>
      <c r="J137" s="593" t="s">
        <v>91</v>
      </c>
      <c r="K137" s="271">
        <f t="shared" ref="K137:K144" si="11">ROUND(G137*I137,0)</f>
        <v>0</v>
      </c>
      <c r="L137" s="400" t="str">
        <f t="shared" si="10"/>
        <v>(ｲﾑ)</v>
      </c>
      <c r="N137" s="388" t="s">
        <v>643</v>
      </c>
      <c r="O137" s="388" t="s">
        <v>661</v>
      </c>
      <c r="P137" s="390"/>
      <c r="Q137" s="587"/>
      <c r="R137" s="587"/>
      <c r="S137" s="391"/>
      <c r="T137" s="587"/>
      <c r="U137" s="587"/>
      <c r="V137" s="392"/>
      <c r="W137" s="588"/>
      <c r="X137" s="385"/>
    </row>
    <row r="138" spans="2:24" ht="14.25" customHeight="1" x14ac:dyDescent="0.2">
      <c r="B138" s="854"/>
      <c r="C138" s="856"/>
      <c r="D138" s="862"/>
      <c r="E138" s="859"/>
      <c r="F138" s="407" t="s">
        <v>501</v>
      </c>
      <c r="G138" s="399"/>
      <c r="H138" s="589" t="s">
        <v>1210</v>
      </c>
      <c r="I138" s="278">
        <v>0.1</v>
      </c>
      <c r="J138" s="589" t="s">
        <v>91</v>
      </c>
      <c r="K138" s="271">
        <f t="shared" si="11"/>
        <v>0</v>
      </c>
      <c r="L138" s="400" t="str">
        <f t="shared" si="10"/>
        <v>(ｲﾒ)</v>
      </c>
      <c r="N138" s="388" t="s">
        <v>643</v>
      </c>
      <c r="O138" s="388" t="s">
        <v>662</v>
      </c>
      <c r="P138" s="390"/>
      <c r="Q138" s="587"/>
      <c r="R138" s="587"/>
      <c r="S138" s="391"/>
      <c r="T138" s="587"/>
      <c r="U138" s="587"/>
      <c r="V138" s="392"/>
      <c r="W138" s="588"/>
      <c r="X138" s="385"/>
    </row>
    <row r="139" spans="2:24" ht="14.25" customHeight="1" x14ac:dyDescent="0.2">
      <c r="B139" s="852">
        <v>18</v>
      </c>
      <c r="C139" s="805" t="s">
        <v>1320</v>
      </c>
      <c r="D139" s="805" t="s">
        <v>685</v>
      </c>
      <c r="E139" s="857" t="s">
        <v>193</v>
      </c>
      <c r="F139" s="398" t="s">
        <v>192</v>
      </c>
      <c r="G139" s="399"/>
      <c r="H139" s="589" t="s">
        <v>88</v>
      </c>
      <c r="I139" s="278">
        <v>0.25</v>
      </c>
      <c r="J139" s="593" t="s">
        <v>91</v>
      </c>
      <c r="K139" s="271">
        <f t="shared" si="11"/>
        <v>0</v>
      </c>
      <c r="L139" s="400" t="str">
        <f t="shared" si="10"/>
        <v>(ｲﾓ)</v>
      </c>
      <c r="N139" s="388" t="s">
        <v>643</v>
      </c>
      <c r="O139" s="388" t="s">
        <v>663</v>
      </c>
      <c r="P139" s="390"/>
      <c r="Q139" s="587"/>
      <c r="R139" s="587"/>
      <c r="S139" s="391"/>
      <c r="T139" s="587"/>
      <c r="U139" s="587"/>
      <c r="V139" s="392"/>
      <c r="W139" s="588"/>
      <c r="X139" s="385"/>
    </row>
    <row r="140" spans="2:24" ht="14.25" customHeight="1" x14ac:dyDescent="0.2">
      <c r="B140" s="853"/>
      <c r="C140" s="855"/>
      <c r="D140" s="855"/>
      <c r="E140" s="858"/>
      <c r="F140" s="407" t="s">
        <v>500</v>
      </c>
      <c r="G140" s="399"/>
      <c r="H140" s="589" t="s">
        <v>88</v>
      </c>
      <c r="I140" s="278">
        <v>0.22500000000000001</v>
      </c>
      <c r="J140" s="593" t="s">
        <v>91</v>
      </c>
      <c r="K140" s="271">
        <f t="shared" si="11"/>
        <v>0</v>
      </c>
      <c r="L140" s="400" t="str">
        <f t="shared" si="10"/>
        <v>(ｲﾔ)</v>
      </c>
      <c r="N140" s="388" t="s">
        <v>643</v>
      </c>
      <c r="O140" s="388" t="s">
        <v>664</v>
      </c>
      <c r="P140" s="390"/>
      <c r="Q140" s="587"/>
      <c r="R140" s="587"/>
      <c r="S140" s="391"/>
      <c r="T140" s="587"/>
      <c r="U140" s="587"/>
      <c r="V140" s="392"/>
      <c r="W140" s="588"/>
      <c r="X140" s="385"/>
    </row>
    <row r="141" spans="2:24" ht="14.25" customHeight="1" x14ac:dyDescent="0.2">
      <c r="B141" s="853"/>
      <c r="C141" s="855"/>
      <c r="D141" s="855"/>
      <c r="E141" s="859"/>
      <c r="F141" s="407" t="s">
        <v>501</v>
      </c>
      <c r="G141" s="399"/>
      <c r="H141" s="589" t="s">
        <v>88</v>
      </c>
      <c r="I141" s="278">
        <v>0.25</v>
      </c>
      <c r="J141" s="589" t="s">
        <v>91</v>
      </c>
      <c r="K141" s="271">
        <f t="shared" si="11"/>
        <v>0</v>
      </c>
      <c r="L141" s="400" t="str">
        <f t="shared" si="10"/>
        <v>(ｲﾕ)</v>
      </c>
      <c r="N141" s="388" t="s">
        <v>643</v>
      </c>
      <c r="O141" s="388" t="s">
        <v>665</v>
      </c>
      <c r="P141" s="390"/>
      <c r="Q141" s="587"/>
      <c r="R141" s="587"/>
      <c r="S141" s="391"/>
      <c r="T141" s="587"/>
      <c r="U141" s="587"/>
      <c r="V141" s="392"/>
      <c r="W141" s="588"/>
      <c r="X141" s="385"/>
    </row>
    <row r="142" spans="2:24" ht="14.25" customHeight="1" x14ac:dyDescent="0.2">
      <c r="B142" s="853"/>
      <c r="C142" s="855"/>
      <c r="D142" s="855"/>
      <c r="E142" s="857" t="s">
        <v>689</v>
      </c>
      <c r="F142" s="398" t="s">
        <v>192</v>
      </c>
      <c r="G142" s="399"/>
      <c r="H142" s="589" t="s">
        <v>88</v>
      </c>
      <c r="I142" s="278">
        <v>0.4</v>
      </c>
      <c r="J142" s="593" t="s">
        <v>91</v>
      </c>
      <c r="K142" s="271">
        <f t="shared" si="11"/>
        <v>0</v>
      </c>
      <c r="L142" s="400" t="str">
        <f t="shared" si="10"/>
        <v>(ｲﾖ)</v>
      </c>
      <c r="N142" s="388" t="s">
        <v>643</v>
      </c>
      <c r="O142" s="388" t="s">
        <v>666</v>
      </c>
      <c r="P142" s="390"/>
      <c r="Q142" s="587"/>
      <c r="R142" s="587"/>
      <c r="S142" s="391"/>
      <c r="T142" s="587"/>
      <c r="U142" s="587"/>
      <c r="V142" s="392"/>
      <c r="W142" s="588"/>
      <c r="X142" s="385"/>
    </row>
    <row r="143" spans="2:24" ht="14.25" customHeight="1" x14ac:dyDescent="0.2">
      <c r="B143" s="853"/>
      <c r="C143" s="855"/>
      <c r="D143" s="856"/>
      <c r="E143" s="859"/>
      <c r="F143" s="407" t="s">
        <v>501</v>
      </c>
      <c r="G143" s="399"/>
      <c r="H143" s="589" t="s">
        <v>88</v>
      </c>
      <c r="I143" s="278">
        <v>0.1</v>
      </c>
      <c r="J143" s="589" t="s">
        <v>91</v>
      </c>
      <c r="K143" s="271">
        <f t="shared" si="11"/>
        <v>0</v>
      </c>
      <c r="L143" s="400" t="str">
        <f t="shared" si="10"/>
        <v>(ｲﾗ)</v>
      </c>
      <c r="N143" s="388" t="s">
        <v>643</v>
      </c>
      <c r="O143" s="388" t="s">
        <v>667</v>
      </c>
      <c r="P143" s="390"/>
      <c r="Q143" s="587"/>
      <c r="R143" s="587"/>
      <c r="S143" s="391"/>
      <c r="T143" s="587"/>
      <c r="U143" s="587"/>
      <c r="V143" s="392"/>
      <c r="W143" s="588"/>
      <c r="X143" s="385"/>
    </row>
    <row r="144" spans="2:24" ht="14.25" customHeight="1" x14ac:dyDescent="0.2">
      <c r="B144" s="853"/>
      <c r="C144" s="855"/>
      <c r="D144" s="860" t="s">
        <v>686</v>
      </c>
      <c r="E144" s="857" t="s">
        <v>193</v>
      </c>
      <c r="F144" s="398" t="s">
        <v>192</v>
      </c>
      <c r="G144" s="399"/>
      <c r="H144" s="589" t="s">
        <v>88</v>
      </c>
      <c r="I144" s="278">
        <v>0.25</v>
      </c>
      <c r="J144" s="593" t="s">
        <v>91</v>
      </c>
      <c r="K144" s="271">
        <f t="shared" si="11"/>
        <v>0</v>
      </c>
      <c r="L144" s="400" t="str">
        <f t="shared" si="10"/>
        <v>(ｲﾘ)</v>
      </c>
      <c r="N144" s="388" t="s">
        <v>643</v>
      </c>
      <c r="O144" s="388" t="s">
        <v>668</v>
      </c>
      <c r="P144" s="390"/>
      <c r="Q144" s="587"/>
      <c r="R144" s="587"/>
      <c r="S144" s="391"/>
      <c r="T144" s="587"/>
      <c r="U144" s="587"/>
      <c r="V144" s="392"/>
      <c r="W144" s="588"/>
      <c r="X144" s="385"/>
    </row>
    <row r="145" spans="1:25" ht="14.25" customHeight="1" x14ac:dyDescent="0.2">
      <c r="B145" s="853"/>
      <c r="C145" s="855"/>
      <c r="D145" s="861"/>
      <c r="E145" s="858"/>
      <c r="F145" s="407" t="s">
        <v>500</v>
      </c>
      <c r="G145" s="399"/>
      <c r="H145" s="589" t="s">
        <v>88</v>
      </c>
      <c r="I145" s="278">
        <v>0.22500000000000001</v>
      </c>
      <c r="J145" s="593" t="s">
        <v>91</v>
      </c>
      <c r="K145" s="271">
        <f>ROUND(G145*I145,0)</f>
        <v>0</v>
      </c>
      <c r="L145" s="400" t="str">
        <f t="shared" si="10"/>
        <v>(ｲﾙ)</v>
      </c>
      <c r="N145" s="388" t="s">
        <v>643</v>
      </c>
      <c r="O145" s="388" t="s">
        <v>967</v>
      </c>
      <c r="P145" s="390"/>
      <c r="Q145" s="587"/>
      <c r="R145" s="587"/>
      <c r="S145" s="391"/>
      <c r="T145" s="587"/>
      <c r="U145" s="587"/>
      <c r="V145" s="392"/>
      <c r="W145" s="588"/>
      <c r="X145" s="385"/>
    </row>
    <row r="146" spans="1:25" ht="14.25" customHeight="1" x14ac:dyDescent="0.2">
      <c r="B146" s="853"/>
      <c r="C146" s="855"/>
      <c r="D146" s="861"/>
      <c r="E146" s="859"/>
      <c r="F146" s="407" t="s">
        <v>501</v>
      </c>
      <c r="G146" s="399"/>
      <c r="H146" s="589" t="s">
        <v>88</v>
      </c>
      <c r="I146" s="278">
        <v>0.25</v>
      </c>
      <c r="J146" s="589" t="s">
        <v>91</v>
      </c>
      <c r="K146" s="271">
        <f>ROUND(G146*I146,0)</f>
        <v>0</v>
      </c>
      <c r="L146" s="400" t="str">
        <f t="shared" si="10"/>
        <v>(ｲﾚ)</v>
      </c>
      <c r="N146" s="388" t="s">
        <v>643</v>
      </c>
      <c r="O146" s="388" t="s">
        <v>968</v>
      </c>
      <c r="P146" s="390"/>
      <c r="Q146" s="587"/>
      <c r="R146" s="587"/>
      <c r="S146" s="391"/>
      <c r="T146" s="587"/>
      <c r="U146" s="587"/>
      <c r="V146" s="392"/>
      <c r="W146" s="588"/>
      <c r="X146" s="385"/>
    </row>
    <row r="147" spans="1:25" ht="14.25" customHeight="1" x14ac:dyDescent="0.2">
      <c r="B147" s="853"/>
      <c r="C147" s="855"/>
      <c r="D147" s="861"/>
      <c r="E147" s="857" t="s">
        <v>689</v>
      </c>
      <c r="F147" s="398" t="s">
        <v>192</v>
      </c>
      <c r="G147" s="399"/>
      <c r="H147" s="589" t="s">
        <v>88</v>
      </c>
      <c r="I147" s="278">
        <v>0.4</v>
      </c>
      <c r="J147" s="593" t="s">
        <v>91</v>
      </c>
      <c r="K147" s="271">
        <f t="shared" ref="K147" si="12">ROUND(G147*I147,0)</f>
        <v>0</v>
      </c>
      <c r="L147" s="400" t="str">
        <f t="shared" si="10"/>
        <v>(ｲﾛ)</v>
      </c>
      <c r="N147" s="388" t="s">
        <v>643</v>
      </c>
      <c r="O147" s="388" t="s">
        <v>969</v>
      </c>
      <c r="P147" s="390"/>
      <c r="Q147" s="587"/>
      <c r="R147" s="587"/>
      <c r="S147" s="391"/>
      <c r="T147" s="587"/>
      <c r="U147" s="587"/>
      <c r="V147" s="392"/>
      <c r="W147" s="588"/>
      <c r="X147" s="385"/>
    </row>
    <row r="148" spans="1:25" ht="14.25" customHeight="1" thickBot="1" x14ac:dyDescent="0.25">
      <c r="B148" s="854"/>
      <c r="C148" s="856"/>
      <c r="D148" s="862"/>
      <c r="E148" s="859"/>
      <c r="F148" s="407" t="s">
        <v>501</v>
      </c>
      <c r="G148" s="399"/>
      <c r="H148" s="589" t="s">
        <v>88</v>
      </c>
      <c r="I148" s="278">
        <v>0.1</v>
      </c>
      <c r="J148" s="589" t="s">
        <v>91</v>
      </c>
      <c r="K148" s="271">
        <f>ROUND(G148*I148,0)</f>
        <v>0</v>
      </c>
      <c r="L148" s="400" t="str">
        <f t="shared" si="10"/>
        <v>(ｲﾜ)</v>
      </c>
      <c r="N148" s="388" t="s">
        <v>643</v>
      </c>
      <c r="O148" s="388" t="s">
        <v>639</v>
      </c>
      <c r="P148" s="390"/>
      <c r="Q148" s="587"/>
      <c r="R148" s="587"/>
      <c r="S148" s="391"/>
      <c r="T148" s="587"/>
      <c r="U148" s="587"/>
      <c r="V148" s="392"/>
      <c r="W148" s="588"/>
      <c r="X148" s="385"/>
    </row>
    <row r="149" spans="1:25" ht="14.25" customHeight="1" x14ac:dyDescent="0.2">
      <c r="B149" s="181"/>
      <c r="C149" s="12"/>
      <c r="D149" s="13"/>
      <c r="E149" s="408"/>
      <c r="F149" s="416"/>
      <c r="G149" s="11"/>
      <c r="H149" s="13"/>
      <c r="I149" s="800" t="s">
        <v>1435</v>
      </c>
      <c r="J149" s="801"/>
      <c r="K149" s="9"/>
      <c r="N149" s="388"/>
      <c r="O149" s="388"/>
      <c r="P149" s="390"/>
      <c r="Q149" s="587"/>
      <c r="R149" s="587"/>
      <c r="S149" s="391"/>
      <c r="T149" s="587"/>
      <c r="U149" s="587"/>
      <c r="V149" s="392"/>
      <c r="W149" s="588"/>
      <c r="X149" s="385"/>
    </row>
    <row r="150" spans="1:25" ht="14.25" customHeight="1" thickBot="1" x14ac:dyDescent="0.25">
      <c r="G150" s="42"/>
      <c r="I150" s="802" t="s">
        <v>89</v>
      </c>
      <c r="J150" s="803"/>
      <c r="K150" s="8">
        <f>SUM(K17:K59,K62:K148)</f>
        <v>0</v>
      </c>
      <c r="L150" s="261" t="s">
        <v>1211</v>
      </c>
      <c r="M150" s="478" t="s">
        <v>1210</v>
      </c>
      <c r="N150" s="388"/>
      <c r="O150" s="388"/>
      <c r="P150" s="390"/>
      <c r="Q150" s="842"/>
      <c r="R150" s="842"/>
      <c r="S150" s="391"/>
      <c r="T150" s="843"/>
      <c r="U150" s="843"/>
      <c r="V150" s="401"/>
      <c r="W150" s="587"/>
      <c r="X150" s="385"/>
    </row>
    <row r="151" spans="1:25" ht="14.25" customHeight="1" x14ac:dyDescent="0.2">
      <c r="G151" s="42"/>
      <c r="I151" s="146"/>
      <c r="J151" s="598"/>
      <c r="K151" s="11"/>
      <c r="N151" s="388"/>
      <c r="O151" s="388"/>
      <c r="P151" s="390"/>
      <c r="Q151" s="588"/>
      <c r="R151" s="588"/>
      <c r="S151" s="391"/>
      <c r="T151" s="587"/>
      <c r="U151" s="587"/>
      <c r="V151" s="401"/>
      <c r="W151" s="587"/>
      <c r="X151" s="385"/>
    </row>
    <row r="152" spans="1:25" ht="14.25" customHeight="1" x14ac:dyDescent="0.2">
      <c r="A152" s="6" t="s">
        <v>1062</v>
      </c>
      <c r="B152" s="151" t="s">
        <v>502</v>
      </c>
      <c r="G152" s="42"/>
      <c r="N152" s="388"/>
      <c r="O152" s="388"/>
      <c r="P152" s="390"/>
      <c r="Q152" s="587"/>
      <c r="R152" s="587"/>
      <c r="S152" s="391"/>
      <c r="T152" s="843"/>
      <c r="U152" s="843"/>
      <c r="V152" s="392"/>
      <c r="W152" s="588"/>
      <c r="X152" s="385"/>
    </row>
    <row r="153" spans="1:25" ht="14" x14ac:dyDescent="0.2">
      <c r="A153" s="383"/>
      <c r="B153" s="151"/>
      <c r="G153" s="42"/>
      <c r="K153" s="49"/>
      <c r="N153" s="384"/>
      <c r="O153" s="388"/>
      <c r="P153" s="384"/>
      <c r="Q153" s="588"/>
      <c r="R153" s="588"/>
      <c r="S153" s="588"/>
      <c r="T153" s="588"/>
      <c r="U153" s="588"/>
      <c r="V153" s="588"/>
      <c r="W153" s="587"/>
      <c r="X153" s="385"/>
    </row>
    <row r="154" spans="1:25" ht="14.25" customHeight="1" thickBot="1" x14ac:dyDescent="0.25">
      <c r="A154" s="383"/>
      <c r="B154" s="826" t="s">
        <v>1328</v>
      </c>
      <c r="C154" s="826"/>
      <c r="D154" s="826"/>
      <c r="E154" s="826"/>
      <c r="F154" s="826"/>
      <c r="G154" s="481"/>
      <c r="H154" s="479"/>
      <c r="I154" s="479" t="s">
        <v>152</v>
      </c>
      <c r="J154" s="479"/>
      <c r="K154" s="481"/>
      <c r="L154" s="479"/>
      <c r="O154" s="388"/>
      <c r="P154" s="384"/>
      <c r="Q154" s="384"/>
      <c r="R154" s="588"/>
      <c r="S154" s="588"/>
      <c r="T154" s="588"/>
      <c r="U154" s="588"/>
      <c r="V154" s="588"/>
      <c r="W154" s="588"/>
      <c r="X154" s="587"/>
      <c r="Y154" s="385"/>
    </row>
    <row r="155" spans="1:25" ht="19" customHeight="1" thickBot="1" x14ac:dyDescent="0.25">
      <c r="A155" s="383"/>
      <c r="B155" s="826"/>
      <c r="C155" s="826"/>
      <c r="D155" s="826"/>
      <c r="E155" s="826"/>
      <c r="F155" s="826"/>
      <c r="G155" s="417"/>
      <c r="H155" s="602" t="s">
        <v>1061</v>
      </c>
      <c r="I155" s="285">
        <v>0.4</v>
      </c>
      <c r="J155" s="602" t="s">
        <v>1063</v>
      </c>
      <c r="K155" s="366">
        <f>ROUND(G155*I155,0)</f>
        <v>0</v>
      </c>
      <c r="L155" s="261" t="s">
        <v>1064</v>
      </c>
      <c r="M155" s="478" t="s">
        <v>1061</v>
      </c>
      <c r="O155" s="388"/>
      <c r="P155" s="384"/>
      <c r="Q155" s="384"/>
      <c r="R155" s="588"/>
      <c r="S155" s="588"/>
      <c r="T155" s="588"/>
      <c r="U155" s="588"/>
      <c r="V155" s="588"/>
      <c r="W155" s="588"/>
      <c r="X155" s="587"/>
      <c r="Y155" s="385"/>
    </row>
    <row r="156" spans="1:25" ht="19" customHeight="1" x14ac:dyDescent="0.2">
      <c r="G156" s="11"/>
      <c r="H156" s="598"/>
      <c r="I156" s="387"/>
      <c r="J156" s="598"/>
      <c r="K156" s="56" t="s">
        <v>151</v>
      </c>
      <c r="N156" s="388"/>
      <c r="O156" s="388"/>
      <c r="P156" s="390"/>
      <c r="Q156" s="587"/>
      <c r="R156" s="587"/>
      <c r="S156" s="391"/>
      <c r="T156" s="843"/>
      <c r="U156" s="843"/>
      <c r="V156" s="392"/>
      <c r="W156" s="588"/>
      <c r="X156" s="385"/>
    </row>
    <row r="157" spans="1:25" ht="15" customHeight="1" x14ac:dyDescent="0.2">
      <c r="G157" s="11"/>
      <c r="H157" s="598"/>
      <c r="I157" s="387"/>
      <c r="J157" s="598"/>
      <c r="K157" s="11"/>
      <c r="N157" s="388"/>
      <c r="O157" s="388"/>
      <c r="P157" s="390"/>
      <c r="Q157" s="587"/>
      <c r="R157" s="587"/>
      <c r="S157" s="391"/>
      <c r="T157" s="843"/>
      <c r="U157" s="843"/>
      <c r="V157" s="392"/>
      <c r="W157" s="588"/>
      <c r="X157" s="385"/>
    </row>
    <row r="158" spans="1:25" ht="15" customHeight="1" x14ac:dyDescent="0.2">
      <c r="A158" s="6" t="s">
        <v>1065</v>
      </c>
      <c r="B158" s="151" t="s">
        <v>502</v>
      </c>
      <c r="G158" s="11"/>
      <c r="H158" s="598"/>
      <c r="I158" s="387"/>
      <c r="J158" s="598"/>
      <c r="K158" s="11"/>
      <c r="N158" s="388"/>
      <c r="O158" s="388"/>
      <c r="P158" s="390"/>
      <c r="Q158" s="587"/>
      <c r="R158" s="587"/>
      <c r="S158" s="391"/>
      <c r="T158" s="587"/>
      <c r="U158" s="587"/>
      <c r="V158" s="392"/>
      <c r="W158" s="588"/>
      <c r="X158" s="385"/>
    </row>
    <row r="159" spans="1:25" ht="15" customHeight="1" x14ac:dyDescent="0.2">
      <c r="A159" s="480"/>
      <c r="G159" s="42"/>
      <c r="N159" s="388"/>
      <c r="O159" s="388"/>
      <c r="P159" s="390"/>
      <c r="Q159" s="842"/>
      <c r="R159" s="842"/>
      <c r="S159" s="391"/>
      <c r="T159" s="851"/>
      <c r="U159" s="851"/>
      <c r="V159" s="401"/>
      <c r="W159" s="418"/>
      <c r="X159" s="385"/>
    </row>
    <row r="160" spans="1:25" ht="15" customHeight="1" x14ac:dyDescent="0.2">
      <c r="B160" s="860" t="s">
        <v>107</v>
      </c>
      <c r="C160" s="860"/>
      <c r="D160" s="863" t="s">
        <v>190</v>
      </c>
      <c r="E160" s="863"/>
      <c r="F160" s="863"/>
      <c r="G160" s="393" t="s">
        <v>189</v>
      </c>
      <c r="H160" s="394"/>
      <c r="I160" s="281" t="s">
        <v>104</v>
      </c>
      <c r="J160" s="593"/>
      <c r="K160" s="275" t="s">
        <v>3</v>
      </c>
      <c r="N160" s="388"/>
      <c r="O160" s="388"/>
      <c r="P160" s="390"/>
      <c r="Q160" s="587"/>
      <c r="R160" s="587"/>
      <c r="S160" s="391"/>
      <c r="T160" s="843"/>
      <c r="U160" s="843"/>
      <c r="V160" s="392"/>
      <c r="W160" s="588"/>
      <c r="X160" s="385"/>
    </row>
    <row r="161" spans="2:24" ht="15" customHeight="1" x14ac:dyDescent="0.2">
      <c r="B161" s="26"/>
      <c r="C161" s="592"/>
      <c r="D161" s="586"/>
      <c r="E161" s="395"/>
      <c r="F161" s="396"/>
      <c r="G161" s="397"/>
      <c r="H161" s="23"/>
      <c r="I161" s="136"/>
      <c r="J161" s="595"/>
      <c r="K161" s="21" t="s">
        <v>1047</v>
      </c>
      <c r="N161" s="388"/>
      <c r="O161" s="388"/>
      <c r="P161" s="390"/>
      <c r="Q161" s="587"/>
      <c r="R161" s="587"/>
      <c r="S161" s="391"/>
      <c r="T161" s="587"/>
      <c r="U161" s="587"/>
      <c r="V161" s="392"/>
      <c r="W161" s="588"/>
      <c r="X161" s="385"/>
    </row>
    <row r="162" spans="2:24" ht="15" customHeight="1" x14ac:dyDescent="0.2">
      <c r="B162" s="836">
        <v>1</v>
      </c>
      <c r="C162" s="807" t="s">
        <v>102</v>
      </c>
      <c r="D162" s="841" t="s">
        <v>168</v>
      </c>
      <c r="E162" s="838" t="s">
        <v>166</v>
      </c>
      <c r="F162" s="839"/>
      <c r="G162" s="399"/>
      <c r="H162" s="589" t="s">
        <v>1050</v>
      </c>
      <c r="I162" s="278">
        <v>0.20699999999999999</v>
      </c>
      <c r="J162" s="593" t="s">
        <v>91</v>
      </c>
      <c r="K162" s="271">
        <f t="shared" ref="K162:K205" si="13">ROUND(G162*I162,0)</f>
        <v>0</v>
      </c>
      <c r="L162" s="400" t="str">
        <f t="shared" ref="L162:L205" si="14">$N$16&amp;N162&amp;O162&amp;$O$16</f>
        <v>(ｱ)</v>
      </c>
      <c r="N162" s="388" t="s">
        <v>642</v>
      </c>
      <c r="O162" s="388"/>
      <c r="P162" s="390"/>
      <c r="Q162" s="842"/>
      <c r="R162" s="842"/>
      <c r="S162" s="391"/>
      <c r="T162" s="843"/>
      <c r="U162" s="843"/>
      <c r="V162" s="401"/>
      <c r="W162" s="587"/>
      <c r="X162" s="385"/>
    </row>
    <row r="163" spans="2:24" ht="15" customHeight="1" x14ac:dyDescent="0.2">
      <c r="B163" s="836"/>
      <c r="C163" s="807"/>
      <c r="D163" s="841"/>
      <c r="E163" s="838" t="s">
        <v>165</v>
      </c>
      <c r="F163" s="839"/>
      <c r="G163" s="399"/>
      <c r="H163" s="589" t="s">
        <v>1050</v>
      </c>
      <c r="I163" s="278">
        <v>0.155</v>
      </c>
      <c r="J163" s="593" t="s">
        <v>91</v>
      </c>
      <c r="K163" s="271">
        <f t="shared" si="13"/>
        <v>0</v>
      </c>
      <c r="L163" s="400" t="str">
        <f t="shared" si="14"/>
        <v>(ｲ)</v>
      </c>
      <c r="N163" s="388" t="s">
        <v>643</v>
      </c>
      <c r="O163" s="388"/>
      <c r="P163" s="390"/>
      <c r="Q163" s="587"/>
      <c r="R163" s="587"/>
      <c r="S163" s="391"/>
      <c r="T163" s="843"/>
      <c r="U163" s="843"/>
      <c r="V163" s="392"/>
      <c r="W163" s="588"/>
      <c r="X163" s="385"/>
    </row>
    <row r="164" spans="2:24" ht="15" customHeight="1" x14ac:dyDescent="0.2">
      <c r="B164" s="836"/>
      <c r="C164" s="807"/>
      <c r="D164" s="841"/>
      <c r="E164" s="838" t="s">
        <v>164</v>
      </c>
      <c r="F164" s="839"/>
      <c r="G164" s="399"/>
      <c r="H164" s="589" t="s">
        <v>1050</v>
      </c>
      <c r="I164" s="278">
        <v>0.11600000000000001</v>
      </c>
      <c r="J164" s="593" t="s">
        <v>91</v>
      </c>
      <c r="K164" s="271">
        <f t="shared" si="13"/>
        <v>0</v>
      </c>
      <c r="L164" s="400" t="str">
        <f t="shared" si="14"/>
        <v>(ｳ)</v>
      </c>
      <c r="N164" s="388" t="s">
        <v>644</v>
      </c>
      <c r="O164" s="388"/>
      <c r="P164" s="390"/>
      <c r="Q164" s="587"/>
      <c r="R164" s="587"/>
      <c r="S164" s="391"/>
      <c r="T164" s="843"/>
      <c r="U164" s="843"/>
      <c r="V164" s="392"/>
      <c r="W164" s="588"/>
      <c r="X164" s="385"/>
    </row>
    <row r="165" spans="2:24" ht="15" customHeight="1" x14ac:dyDescent="0.2">
      <c r="B165" s="836">
        <v>2</v>
      </c>
      <c r="C165" s="807" t="s">
        <v>100</v>
      </c>
      <c r="D165" s="841" t="s">
        <v>168</v>
      </c>
      <c r="E165" s="838" t="s">
        <v>166</v>
      </c>
      <c r="F165" s="839"/>
      <c r="G165" s="399"/>
      <c r="H165" s="589" t="s">
        <v>1050</v>
      </c>
      <c r="I165" s="278">
        <v>0.20799999999999999</v>
      </c>
      <c r="J165" s="593" t="s">
        <v>91</v>
      </c>
      <c r="K165" s="271">
        <f t="shared" si="13"/>
        <v>0</v>
      </c>
      <c r="L165" s="400" t="str">
        <f t="shared" si="14"/>
        <v>(ｴ)</v>
      </c>
      <c r="N165" s="388" t="s">
        <v>645</v>
      </c>
      <c r="O165" s="388"/>
      <c r="P165" s="390"/>
      <c r="Q165" s="842"/>
      <c r="R165" s="842"/>
      <c r="S165" s="391"/>
      <c r="T165" s="843"/>
      <c r="U165" s="843"/>
      <c r="V165" s="401"/>
      <c r="W165" s="587"/>
      <c r="X165" s="385"/>
    </row>
    <row r="166" spans="2:24" ht="15" customHeight="1" x14ac:dyDescent="0.2">
      <c r="B166" s="836"/>
      <c r="C166" s="807"/>
      <c r="D166" s="841"/>
      <c r="E166" s="838" t="s">
        <v>165</v>
      </c>
      <c r="F166" s="839"/>
      <c r="G166" s="399"/>
      <c r="H166" s="589" t="s">
        <v>1050</v>
      </c>
      <c r="I166" s="278">
        <v>0.156</v>
      </c>
      <c r="J166" s="593" t="s">
        <v>91</v>
      </c>
      <c r="K166" s="271">
        <f t="shared" si="13"/>
        <v>0</v>
      </c>
      <c r="L166" s="400" t="str">
        <f t="shared" si="14"/>
        <v>(ｵ)</v>
      </c>
      <c r="N166" s="388" t="s">
        <v>970</v>
      </c>
      <c r="O166" s="388"/>
      <c r="P166" s="390"/>
      <c r="Q166" s="587"/>
      <c r="R166" s="587"/>
      <c r="S166" s="391"/>
      <c r="T166" s="843"/>
      <c r="U166" s="843"/>
      <c r="V166" s="392"/>
      <c r="W166" s="588"/>
      <c r="X166" s="385"/>
    </row>
    <row r="167" spans="2:24" ht="15" customHeight="1" x14ac:dyDescent="0.2">
      <c r="B167" s="836"/>
      <c r="C167" s="807"/>
      <c r="D167" s="841"/>
      <c r="E167" s="838" t="s">
        <v>164</v>
      </c>
      <c r="F167" s="839"/>
      <c r="G167" s="399"/>
      <c r="H167" s="589" t="s">
        <v>1050</v>
      </c>
      <c r="I167" s="278">
        <v>0.11700000000000001</v>
      </c>
      <c r="J167" s="593" t="s">
        <v>91</v>
      </c>
      <c r="K167" s="271">
        <f t="shared" si="13"/>
        <v>0</v>
      </c>
      <c r="L167" s="400" t="str">
        <f t="shared" si="14"/>
        <v>(ｶ)</v>
      </c>
      <c r="N167" s="388" t="s">
        <v>646</v>
      </c>
      <c r="O167" s="388"/>
      <c r="P167" s="390"/>
      <c r="Q167" s="587"/>
      <c r="R167" s="587"/>
      <c r="S167" s="391"/>
      <c r="T167" s="843"/>
      <c r="U167" s="843"/>
      <c r="V167" s="392"/>
      <c r="W167" s="588"/>
      <c r="X167" s="385"/>
    </row>
    <row r="168" spans="2:24" ht="15" customHeight="1" x14ac:dyDescent="0.2">
      <c r="B168" s="836">
        <v>3</v>
      </c>
      <c r="C168" s="840" t="s">
        <v>98</v>
      </c>
      <c r="D168" s="841" t="s">
        <v>168</v>
      </c>
      <c r="E168" s="838" t="s">
        <v>166</v>
      </c>
      <c r="F168" s="839"/>
      <c r="G168" s="399"/>
      <c r="H168" s="589" t="s">
        <v>1050</v>
      </c>
      <c r="I168" s="278">
        <v>0.23300000000000001</v>
      </c>
      <c r="J168" s="593" t="s">
        <v>91</v>
      </c>
      <c r="K168" s="271">
        <f t="shared" si="13"/>
        <v>0</v>
      </c>
      <c r="L168" s="400" t="str">
        <f t="shared" si="14"/>
        <v>(ｷ)</v>
      </c>
      <c r="N168" s="388" t="s">
        <v>647</v>
      </c>
      <c r="O168" s="388"/>
      <c r="P168" s="390"/>
      <c r="Q168" s="842"/>
      <c r="R168" s="842"/>
      <c r="S168" s="391"/>
      <c r="T168" s="843"/>
      <c r="U168" s="843"/>
      <c r="V168" s="401"/>
      <c r="W168" s="587"/>
      <c r="X168" s="385"/>
    </row>
    <row r="169" spans="2:24" ht="15" customHeight="1" x14ac:dyDescent="0.2">
      <c r="B169" s="836"/>
      <c r="C169" s="807"/>
      <c r="D169" s="841"/>
      <c r="E169" s="838" t="s">
        <v>165</v>
      </c>
      <c r="F169" s="839"/>
      <c r="G169" s="399"/>
      <c r="H169" s="589" t="s">
        <v>1050</v>
      </c>
      <c r="I169" s="278">
        <v>0.17399999999999999</v>
      </c>
      <c r="J169" s="593" t="s">
        <v>91</v>
      </c>
      <c r="K169" s="271">
        <f t="shared" si="13"/>
        <v>0</v>
      </c>
      <c r="L169" s="400" t="str">
        <f t="shared" si="14"/>
        <v>(ｸ)</v>
      </c>
      <c r="N169" s="388" t="s">
        <v>648</v>
      </c>
      <c r="O169" s="388"/>
      <c r="P169" s="390"/>
      <c r="Q169" s="587"/>
      <c r="R169" s="587"/>
      <c r="S169" s="391"/>
      <c r="T169" s="843"/>
      <c r="U169" s="843"/>
      <c r="V169" s="392"/>
      <c r="W169" s="588"/>
      <c r="X169" s="385"/>
    </row>
    <row r="170" spans="2:24" ht="15" customHeight="1" x14ac:dyDescent="0.2">
      <c r="B170" s="836"/>
      <c r="C170" s="807"/>
      <c r="D170" s="841"/>
      <c r="E170" s="838" t="s">
        <v>164</v>
      </c>
      <c r="F170" s="839"/>
      <c r="G170" s="399"/>
      <c r="H170" s="589" t="s">
        <v>1050</v>
      </c>
      <c r="I170" s="278">
        <v>0.13100000000000001</v>
      </c>
      <c r="J170" s="593" t="s">
        <v>91</v>
      </c>
      <c r="K170" s="271">
        <f t="shared" si="13"/>
        <v>0</v>
      </c>
      <c r="L170" s="400" t="str">
        <f t="shared" si="14"/>
        <v>(ｹ)</v>
      </c>
      <c r="N170" s="388" t="s">
        <v>649</v>
      </c>
      <c r="O170" s="388"/>
      <c r="P170" s="390"/>
      <c r="Q170" s="587"/>
      <c r="R170" s="587"/>
      <c r="S170" s="391"/>
      <c r="T170" s="843"/>
      <c r="U170" s="843"/>
      <c r="V170" s="392"/>
      <c r="W170" s="588"/>
      <c r="X170" s="385"/>
    </row>
    <row r="171" spans="2:24" ht="15" customHeight="1" x14ac:dyDescent="0.2">
      <c r="B171" s="836">
        <v>4</v>
      </c>
      <c r="C171" s="840" t="s">
        <v>96</v>
      </c>
      <c r="D171" s="841" t="s">
        <v>168</v>
      </c>
      <c r="E171" s="838" t="s">
        <v>166</v>
      </c>
      <c r="F171" s="839"/>
      <c r="G171" s="399"/>
      <c r="H171" s="589" t="s">
        <v>1050</v>
      </c>
      <c r="I171" s="278">
        <v>0.215</v>
      </c>
      <c r="J171" s="593" t="s">
        <v>91</v>
      </c>
      <c r="K171" s="271">
        <f t="shared" si="13"/>
        <v>0</v>
      </c>
      <c r="L171" s="400" t="str">
        <f t="shared" si="14"/>
        <v>(ｺ)</v>
      </c>
      <c r="N171" s="388" t="s">
        <v>650</v>
      </c>
      <c r="O171" s="388"/>
      <c r="P171" s="390"/>
      <c r="Q171" s="842"/>
      <c r="R171" s="842"/>
      <c r="S171" s="391"/>
      <c r="T171" s="843"/>
      <c r="U171" s="843"/>
      <c r="V171" s="401"/>
      <c r="W171" s="587"/>
      <c r="X171" s="385"/>
    </row>
    <row r="172" spans="2:24" ht="15" customHeight="1" x14ac:dyDescent="0.2">
      <c r="B172" s="836"/>
      <c r="C172" s="807"/>
      <c r="D172" s="841"/>
      <c r="E172" s="838" t="s">
        <v>165</v>
      </c>
      <c r="F172" s="839"/>
      <c r="G172" s="399"/>
      <c r="H172" s="589" t="s">
        <v>1050</v>
      </c>
      <c r="I172" s="278">
        <v>0.16200000000000001</v>
      </c>
      <c r="J172" s="593" t="s">
        <v>91</v>
      </c>
      <c r="K172" s="271">
        <f t="shared" si="13"/>
        <v>0</v>
      </c>
      <c r="L172" s="400" t="str">
        <f t="shared" si="14"/>
        <v>(ｻ)</v>
      </c>
      <c r="N172" s="388" t="s">
        <v>651</v>
      </c>
      <c r="O172" s="388"/>
      <c r="P172" s="390"/>
      <c r="Q172" s="587"/>
      <c r="R172" s="587"/>
      <c r="S172" s="391"/>
      <c r="T172" s="843"/>
      <c r="U172" s="843"/>
      <c r="V172" s="392"/>
      <c r="W172" s="588"/>
      <c r="X172" s="385"/>
    </row>
    <row r="173" spans="2:24" ht="15" customHeight="1" x14ac:dyDescent="0.2">
      <c r="B173" s="836"/>
      <c r="C173" s="807"/>
      <c r="D173" s="841"/>
      <c r="E173" s="838" t="s">
        <v>164</v>
      </c>
      <c r="F173" s="839"/>
      <c r="G173" s="399"/>
      <c r="H173" s="589" t="s">
        <v>1050</v>
      </c>
      <c r="I173" s="278">
        <v>0.22500000000000001</v>
      </c>
      <c r="J173" s="593" t="s">
        <v>91</v>
      </c>
      <c r="K173" s="271">
        <f t="shared" si="13"/>
        <v>0</v>
      </c>
      <c r="L173" s="400" t="str">
        <f t="shared" si="14"/>
        <v>(ｼ)</v>
      </c>
      <c r="N173" s="388" t="s">
        <v>652</v>
      </c>
      <c r="O173" s="388"/>
      <c r="P173" s="390"/>
      <c r="Q173" s="587"/>
      <c r="R173" s="587"/>
      <c r="S173" s="391"/>
      <c r="T173" s="843"/>
      <c r="U173" s="843"/>
      <c r="V173" s="392"/>
      <c r="W173" s="588"/>
      <c r="X173" s="385"/>
    </row>
    <row r="174" spans="2:24" ht="15" customHeight="1" x14ac:dyDescent="0.2">
      <c r="B174" s="836">
        <v>5</v>
      </c>
      <c r="C174" s="840" t="s">
        <v>94</v>
      </c>
      <c r="D174" s="841" t="s">
        <v>168</v>
      </c>
      <c r="E174" s="838" t="s">
        <v>166</v>
      </c>
      <c r="F174" s="839"/>
      <c r="G174" s="399"/>
      <c r="H174" s="589" t="s">
        <v>1050</v>
      </c>
      <c r="I174" s="278">
        <v>0.26100000000000001</v>
      </c>
      <c r="J174" s="593" t="s">
        <v>91</v>
      </c>
      <c r="K174" s="271">
        <f t="shared" si="13"/>
        <v>0</v>
      </c>
      <c r="L174" s="400" t="str">
        <f t="shared" si="14"/>
        <v>(ｽ)</v>
      </c>
      <c r="N174" s="388" t="s">
        <v>971</v>
      </c>
      <c r="O174" s="388"/>
      <c r="P174" s="390"/>
      <c r="Q174" s="842"/>
      <c r="R174" s="842"/>
      <c r="S174" s="391"/>
      <c r="T174" s="843"/>
      <c r="U174" s="843"/>
      <c r="V174" s="401"/>
      <c r="W174" s="587"/>
      <c r="X174" s="385"/>
    </row>
    <row r="175" spans="2:24" ht="15" customHeight="1" x14ac:dyDescent="0.2">
      <c r="B175" s="836"/>
      <c r="C175" s="807"/>
      <c r="D175" s="841"/>
      <c r="E175" s="838" t="s">
        <v>165</v>
      </c>
      <c r="F175" s="839"/>
      <c r="G175" s="399"/>
      <c r="H175" s="589" t="s">
        <v>1050</v>
      </c>
      <c r="I175" s="278">
        <v>0.19600000000000001</v>
      </c>
      <c r="J175" s="593" t="s">
        <v>91</v>
      </c>
      <c r="K175" s="271">
        <f t="shared" si="13"/>
        <v>0</v>
      </c>
      <c r="L175" s="400" t="str">
        <f t="shared" si="14"/>
        <v>(ｾ)</v>
      </c>
      <c r="N175" s="388" t="s">
        <v>972</v>
      </c>
      <c r="O175" s="388"/>
      <c r="P175" s="390"/>
      <c r="Q175" s="587"/>
      <c r="R175" s="587"/>
      <c r="S175" s="391"/>
      <c r="T175" s="843"/>
      <c r="U175" s="843"/>
      <c r="V175" s="392"/>
      <c r="W175" s="588"/>
      <c r="X175" s="385"/>
    </row>
    <row r="176" spans="2:24" ht="15" customHeight="1" x14ac:dyDescent="0.2">
      <c r="B176" s="836"/>
      <c r="C176" s="807"/>
      <c r="D176" s="841"/>
      <c r="E176" s="838" t="s">
        <v>164</v>
      </c>
      <c r="F176" s="839"/>
      <c r="G176" s="399"/>
      <c r="H176" s="589" t="s">
        <v>1050</v>
      </c>
      <c r="I176" s="278">
        <v>0.14699999999999999</v>
      </c>
      <c r="J176" s="593" t="s">
        <v>91</v>
      </c>
      <c r="K176" s="271">
        <f t="shared" si="13"/>
        <v>0</v>
      </c>
      <c r="L176" s="400" t="str">
        <f t="shared" si="14"/>
        <v>(ｿ)</v>
      </c>
      <c r="N176" s="388" t="s">
        <v>1321</v>
      </c>
      <c r="O176" s="388"/>
      <c r="P176" s="390"/>
      <c r="Q176" s="587"/>
      <c r="R176" s="587"/>
      <c r="S176" s="391"/>
      <c r="T176" s="843"/>
      <c r="U176" s="843"/>
      <c r="V176" s="392"/>
      <c r="W176" s="588"/>
      <c r="X176" s="385"/>
    </row>
    <row r="177" spans="2:24" ht="15" customHeight="1" x14ac:dyDescent="0.2">
      <c r="B177" s="836">
        <v>6</v>
      </c>
      <c r="C177" s="840" t="s">
        <v>92</v>
      </c>
      <c r="D177" s="841" t="s">
        <v>168</v>
      </c>
      <c r="E177" s="838" t="s">
        <v>166</v>
      </c>
      <c r="F177" s="839"/>
      <c r="G177" s="399"/>
      <c r="H177" s="589" t="s">
        <v>1050</v>
      </c>
      <c r="I177" s="278">
        <v>0.27400000000000002</v>
      </c>
      <c r="J177" s="593" t="s">
        <v>91</v>
      </c>
      <c r="K177" s="271">
        <f t="shared" si="13"/>
        <v>0</v>
      </c>
      <c r="L177" s="400" t="str">
        <f t="shared" si="14"/>
        <v>(ﾀ)</v>
      </c>
      <c r="N177" s="388" t="s">
        <v>1322</v>
      </c>
      <c r="O177" s="388"/>
      <c r="P177" s="390"/>
      <c r="Q177" s="842"/>
      <c r="R177" s="842"/>
      <c r="S177" s="391"/>
      <c r="T177" s="843"/>
      <c r="U177" s="843"/>
      <c r="V177" s="401"/>
      <c r="W177" s="587"/>
      <c r="X177" s="385"/>
    </row>
    <row r="178" spans="2:24" ht="15" customHeight="1" x14ac:dyDescent="0.2">
      <c r="B178" s="836"/>
      <c r="C178" s="807"/>
      <c r="D178" s="841"/>
      <c r="E178" s="838" t="s">
        <v>165</v>
      </c>
      <c r="F178" s="839"/>
      <c r="G178" s="399"/>
      <c r="H178" s="589" t="s">
        <v>1050</v>
      </c>
      <c r="I178" s="278">
        <v>0.20499999999999999</v>
      </c>
      <c r="J178" s="593" t="s">
        <v>91</v>
      </c>
      <c r="K178" s="271">
        <f t="shared" si="13"/>
        <v>0</v>
      </c>
      <c r="L178" s="400" t="str">
        <f t="shared" si="14"/>
        <v>(ﾁ)</v>
      </c>
      <c r="N178" s="388" t="s">
        <v>1323</v>
      </c>
      <c r="O178" s="388"/>
      <c r="P178" s="390"/>
      <c r="Q178" s="587"/>
      <c r="R178" s="587"/>
      <c r="S178" s="391"/>
      <c r="T178" s="843"/>
      <c r="U178" s="843"/>
      <c r="V178" s="392"/>
      <c r="W178" s="588"/>
      <c r="X178" s="385"/>
    </row>
    <row r="179" spans="2:24" ht="15" customHeight="1" x14ac:dyDescent="0.2">
      <c r="B179" s="836"/>
      <c r="C179" s="807"/>
      <c r="D179" s="841"/>
      <c r="E179" s="838" t="s">
        <v>164</v>
      </c>
      <c r="F179" s="839"/>
      <c r="G179" s="399"/>
      <c r="H179" s="589" t="s">
        <v>1050</v>
      </c>
      <c r="I179" s="278">
        <v>0.154</v>
      </c>
      <c r="J179" s="593" t="s">
        <v>91</v>
      </c>
      <c r="K179" s="271">
        <f t="shared" si="13"/>
        <v>0</v>
      </c>
      <c r="L179" s="400" t="str">
        <f t="shared" si="14"/>
        <v>(ﾂ)</v>
      </c>
      <c r="N179" s="388" t="s">
        <v>1324</v>
      </c>
      <c r="O179" s="388"/>
      <c r="P179" s="390"/>
      <c r="Q179" s="587"/>
      <c r="R179" s="587"/>
      <c r="S179" s="391"/>
      <c r="T179" s="843"/>
      <c r="U179" s="843"/>
      <c r="V179" s="392"/>
      <c r="W179" s="588"/>
      <c r="X179" s="385"/>
    </row>
    <row r="180" spans="2:24" ht="15" customHeight="1" x14ac:dyDescent="0.2">
      <c r="B180" s="836">
        <v>7</v>
      </c>
      <c r="C180" s="840" t="s">
        <v>465</v>
      </c>
      <c r="D180" s="841" t="s">
        <v>168</v>
      </c>
      <c r="E180" s="838" t="s">
        <v>166</v>
      </c>
      <c r="F180" s="839"/>
      <c r="G180" s="399"/>
      <c r="H180" s="589" t="s">
        <v>1050</v>
      </c>
      <c r="I180" s="278">
        <v>0.29599999999999999</v>
      </c>
      <c r="J180" s="593" t="s">
        <v>91</v>
      </c>
      <c r="K180" s="271">
        <f t="shared" si="13"/>
        <v>0</v>
      </c>
      <c r="L180" s="400" t="str">
        <f t="shared" si="14"/>
        <v>(ﾃ)</v>
      </c>
      <c r="N180" s="388" t="s">
        <v>964</v>
      </c>
      <c r="O180" s="389"/>
      <c r="P180" s="390"/>
      <c r="Q180" s="842"/>
      <c r="R180" s="842"/>
      <c r="S180" s="391"/>
      <c r="T180" s="843"/>
      <c r="U180" s="843"/>
      <c r="V180" s="401"/>
      <c r="W180" s="587"/>
      <c r="X180" s="385"/>
    </row>
    <row r="181" spans="2:24" ht="15" customHeight="1" x14ac:dyDescent="0.2">
      <c r="B181" s="836"/>
      <c r="C181" s="807"/>
      <c r="D181" s="841"/>
      <c r="E181" s="838" t="s">
        <v>165</v>
      </c>
      <c r="F181" s="839"/>
      <c r="G181" s="399"/>
      <c r="H181" s="589" t="s">
        <v>1050</v>
      </c>
      <c r="I181" s="278">
        <v>0.222</v>
      </c>
      <c r="J181" s="593" t="s">
        <v>91</v>
      </c>
      <c r="K181" s="271">
        <f t="shared" si="13"/>
        <v>0</v>
      </c>
      <c r="L181" s="400" t="str">
        <f t="shared" si="14"/>
        <v>(ﾄ)</v>
      </c>
      <c r="N181" s="388" t="s">
        <v>965</v>
      </c>
      <c r="O181" s="389"/>
      <c r="P181" s="390"/>
      <c r="Q181" s="587"/>
      <c r="R181" s="587"/>
      <c r="S181" s="391"/>
      <c r="T181" s="843"/>
      <c r="U181" s="843"/>
      <c r="V181" s="392"/>
      <c r="W181" s="588"/>
      <c r="X181" s="385"/>
    </row>
    <row r="182" spans="2:24" ht="15" customHeight="1" x14ac:dyDescent="0.2">
      <c r="B182" s="836"/>
      <c r="C182" s="807"/>
      <c r="D182" s="841"/>
      <c r="E182" s="838" t="s">
        <v>164</v>
      </c>
      <c r="F182" s="839"/>
      <c r="G182" s="399"/>
      <c r="H182" s="589" t="s">
        <v>1050</v>
      </c>
      <c r="I182" s="278">
        <v>0.16700000000000001</v>
      </c>
      <c r="J182" s="593" t="s">
        <v>91</v>
      </c>
      <c r="K182" s="271">
        <f t="shared" si="13"/>
        <v>0</v>
      </c>
      <c r="L182" s="400" t="str">
        <f t="shared" si="14"/>
        <v>(ﾅ)</v>
      </c>
      <c r="N182" s="388" t="s">
        <v>966</v>
      </c>
      <c r="O182" s="389"/>
      <c r="P182" s="390"/>
      <c r="Q182" s="587"/>
      <c r="R182" s="587"/>
      <c r="S182" s="391"/>
      <c r="T182" s="843"/>
      <c r="U182" s="843"/>
      <c r="V182" s="392"/>
      <c r="W182" s="588"/>
      <c r="X182" s="385"/>
    </row>
    <row r="183" spans="2:24" ht="15" customHeight="1" x14ac:dyDescent="0.2">
      <c r="B183" s="836">
        <v>8</v>
      </c>
      <c r="C183" s="840" t="s">
        <v>485</v>
      </c>
      <c r="D183" s="841" t="s">
        <v>168</v>
      </c>
      <c r="E183" s="838" t="s">
        <v>166</v>
      </c>
      <c r="F183" s="839"/>
      <c r="G183" s="399"/>
      <c r="H183" s="589" t="s">
        <v>1050</v>
      </c>
      <c r="I183" s="278">
        <v>0.311</v>
      </c>
      <c r="J183" s="593" t="s">
        <v>91</v>
      </c>
      <c r="K183" s="271">
        <f t="shared" si="13"/>
        <v>0</v>
      </c>
      <c r="L183" s="400" t="str">
        <f t="shared" si="14"/>
        <v>(ﾆ)</v>
      </c>
      <c r="N183" s="388" t="s">
        <v>653</v>
      </c>
      <c r="O183" s="389"/>
      <c r="P183" s="390"/>
      <c r="Q183" s="842"/>
      <c r="R183" s="842"/>
      <c r="S183" s="391"/>
      <c r="T183" s="843"/>
      <c r="U183" s="843"/>
      <c r="V183" s="401"/>
      <c r="W183" s="587"/>
      <c r="X183" s="385"/>
    </row>
    <row r="184" spans="2:24" ht="15" customHeight="1" x14ac:dyDescent="0.2">
      <c r="B184" s="836"/>
      <c r="C184" s="807"/>
      <c r="D184" s="841"/>
      <c r="E184" s="838" t="s">
        <v>165</v>
      </c>
      <c r="F184" s="839"/>
      <c r="G184" s="399"/>
      <c r="H184" s="589" t="s">
        <v>1050</v>
      </c>
      <c r="I184" s="278">
        <v>0.23300000000000001</v>
      </c>
      <c r="J184" s="593" t="s">
        <v>91</v>
      </c>
      <c r="K184" s="271">
        <f t="shared" si="13"/>
        <v>0</v>
      </c>
      <c r="L184" s="400" t="str">
        <f t="shared" si="14"/>
        <v>(ﾇ)</v>
      </c>
      <c r="N184" s="388" t="s">
        <v>654</v>
      </c>
      <c r="O184" s="389"/>
      <c r="P184" s="390"/>
      <c r="Q184" s="587"/>
      <c r="R184" s="587"/>
      <c r="S184" s="391"/>
      <c r="T184" s="843"/>
      <c r="U184" s="843"/>
      <c r="V184" s="392"/>
      <c r="W184" s="588"/>
      <c r="X184" s="385"/>
    </row>
    <row r="185" spans="2:24" ht="15" customHeight="1" x14ac:dyDescent="0.2">
      <c r="B185" s="836"/>
      <c r="C185" s="807"/>
      <c r="D185" s="841"/>
      <c r="E185" s="838" t="s">
        <v>164</v>
      </c>
      <c r="F185" s="839"/>
      <c r="G185" s="399"/>
      <c r="H185" s="589" t="s">
        <v>1050</v>
      </c>
      <c r="I185" s="278">
        <v>0.17499999999999999</v>
      </c>
      <c r="J185" s="593" t="s">
        <v>91</v>
      </c>
      <c r="K185" s="271">
        <f t="shared" si="13"/>
        <v>0</v>
      </c>
      <c r="L185" s="400" t="str">
        <f t="shared" si="14"/>
        <v>(ﾈ)</v>
      </c>
      <c r="N185" s="388" t="s">
        <v>655</v>
      </c>
      <c r="O185" s="389"/>
      <c r="P185" s="390"/>
      <c r="Q185" s="587"/>
      <c r="R185" s="587"/>
      <c r="S185" s="391"/>
      <c r="T185" s="843"/>
      <c r="U185" s="843"/>
      <c r="V185" s="392"/>
      <c r="W185" s="588"/>
      <c r="X185" s="385"/>
    </row>
    <row r="186" spans="2:24" ht="15" customHeight="1" x14ac:dyDescent="0.2">
      <c r="B186" s="836">
        <v>9</v>
      </c>
      <c r="C186" s="840" t="s">
        <v>525</v>
      </c>
      <c r="D186" s="841" t="s">
        <v>168</v>
      </c>
      <c r="E186" s="838" t="s">
        <v>166</v>
      </c>
      <c r="F186" s="839"/>
      <c r="G186" s="399"/>
      <c r="H186" s="589" t="s">
        <v>1050</v>
      </c>
      <c r="I186" s="278">
        <v>0.34599999999999997</v>
      </c>
      <c r="J186" s="593" t="s">
        <v>91</v>
      </c>
      <c r="K186" s="271">
        <f t="shared" si="13"/>
        <v>0</v>
      </c>
      <c r="L186" s="400" t="str">
        <f t="shared" si="14"/>
        <v>(ﾉ)</v>
      </c>
      <c r="N186" s="388" t="s">
        <v>656</v>
      </c>
      <c r="O186" s="389"/>
      <c r="P186" s="390"/>
      <c r="Q186" s="842"/>
      <c r="R186" s="842"/>
      <c r="S186" s="391"/>
      <c r="T186" s="843"/>
      <c r="U186" s="843"/>
      <c r="V186" s="401"/>
      <c r="W186" s="587"/>
      <c r="X186" s="385"/>
    </row>
    <row r="187" spans="2:24" ht="15" customHeight="1" x14ac:dyDescent="0.2">
      <c r="B187" s="836"/>
      <c r="C187" s="807"/>
      <c r="D187" s="841"/>
      <c r="E187" s="838" t="s">
        <v>165</v>
      </c>
      <c r="F187" s="839"/>
      <c r="G187" s="399"/>
      <c r="H187" s="589" t="s">
        <v>1050</v>
      </c>
      <c r="I187" s="278">
        <v>0.26</v>
      </c>
      <c r="J187" s="593" t="s">
        <v>91</v>
      </c>
      <c r="K187" s="271">
        <f t="shared" si="13"/>
        <v>0</v>
      </c>
      <c r="L187" s="400" t="str">
        <f t="shared" si="14"/>
        <v>(ﾊ)</v>
      </c>
      <c r="N187" s="388" t="s">
        <v>657</v>
      </c>
      <c r="O187" s="389"/>
      <c r="P187" s="390"/>
      <c r="Q187" s="587"/>
      <c r="R187" s="587"/>
      <c r="S187" s="391"/>
      <c r="T187" s="843"/>
      <c r="U187" s="843"/>
      <c r="V187" s="392"/>
      <c r="W187" s="588"/>
      <c r="X187" s="385"/>
    </row>
    <row r="188" spans="2:24" ht="15" customHeight="1" x14ac:dyDescent="0.2">
      <c r="B188" s="836"/>
      <c r="C188" s="807"/>
      <c r="D188" s="841"/>
      <c r="E188" s="838" t="s">
        <v>164</v>
      </c>
      <c r="F188" s="839"/>
      <c r="G188" s="399"/>
      <c r="H188" s="589" t="s">
        <v>1050</v>
      </c>
      <c r="I188" s="278">
        <v>0.19500000000000001</v>
      </c>
      <c r="J188" s="593" t="s">
        <v>91</v>
      </c>
      <c r="K188" s="271">
        <f t="shared" si="13"/>
        <v>0</v>
      </c>
      <c r="L188" s="400" t="str">
        <f t="shared" si="14"/>
        <v>(ﾋ)</v>
      </c>
      <c r="N188" s="388" t="s">
        <v>658</v>
      </c>
      <c r="O188" s="389"/>
      <c r="P188" s="390"/>
      <c r="Q188" s="587"/>
      <c r="R188" s="587"/>
      <c r="S188" s="391"/>
      <c r="T188" s="843"/>
      <c r="U188" s="843"/>
      <c r="V188" s="392"/>
      <c r="W188" s="588"/>
      <c r="X188" s="385"/>
    </row>
    <row r="189" spans="2:24" ht="15" customHeight="1" x14ac:dyDescent="0.2">
      <c r="B189" s="836">
        <v>10</v>
      </c>
      <c r="C189" s="840" t="s">
        <v>565</v>
      </c>
      <c r="D189" s="841" t="s">
        <v>168</v>
      </c>
      <c r="E189" s="838" t="s">
        <v>166</v>
      </c>
      <c r="F189" s="839"/>
      <c r="G189" s="399"/>
      <c r="H189" s="589" t="s">
        <v>1050</v>
      </c>
      <c r="I189" s="278">
        <v>0.34</v>
      </c>
      <c r="J189" s="593" t="s">
        <v>91</v>
      </c>
      <c r="K189" s="271">
        <f t="shared" si="13"/>
        <v>0</v>
      </c>
      <c r="L189" s="400" t="str">
        <f t="shared" si="14"/>
        <v>(ﾌ)</v>
      </c>
      <c r="N189" s="388" t="s">
        <v>1325</v>
      </c>
      <c r="O189" s="389"/>
      <c r="P189" s="390"/>
      <c r="Q189" s="842"/>
      <c r="R189" s="842"/>
      <c r="S189" s="391"/>
      <c r="T189" s="843"/>
      <c r="U189" s="843"/>
      <c r="V189" s="401"/>
      <c r="W189" s="587"/>
      <c r="X189" s="385"/>
    </row>
    <row r="190" spans="2:24" ht="15" customHeight="1" x14ac:dyDescent="0.2">
      <c r="B190" s="836"/>
      <c r="C190" s="807"/>
      <c r="D190" s="841"/>
      <c r="E190" s="838" t="s">
        <v>165</v>
      </c>
      <c r="F190" s="839"/>
      <c r="G190" s="399"/>
      <c r="H190" s="589" t="s">
        <v>1050</v>
      </c>
      <c r="I190" s="278">
        <v>0.255</v>
      </c>
      <c r="J190" s="593" t="s">
        <v>91</v>
      </c>
      <c r="K190" s="271">
        <f t="shared" si="13"/>
        <v>0</v>
      </c>
      <c r="L190" s="400" t="str">
        <f t="shared" si="14"/>
        <v>(ﾍ)</v>
      </c>
      <c r="N190" s="388" t="s">
        <v>1326</v>
      </c>
      <c r="O190" s="389"/>
      <c r="P190" s="390"/>
      <c r="Q190" s="587"/>
      <c r="R190" s="587"/>
      <c r="S190" s="391"/>
      <c r="T190" s="843"/>
      <c r="U190" s="843"/>
      <c r="V190" s="392"/>
      <c r="W190" s="588"/>
      <c r="X190" s="385"/>
    </row>
    <row r="191" spans="2:24" ht="15" customHeight="1" x14ac:dyDescent="0.2">
      <c r="B191" s="836"/>
      <c r="C191" s="807"/>
      <c r="D191" s="841"/>
      <c r="E191" s="838" t="s">
        <v>164</v>
      </c>
      <c r="F191" s="839"/>
      <c r="G191" s="399"/>
      <c r="H191" s="589" t="s">
        <v>1050</v>
      </c>
      <c r="I191" s="278">
        <v>0.191</v>
      </c>
      <c r="J191" s="593" t="s">
        <v>91</v>
      </c>
      <c r="K191" s="271">
        <f t="shared" si="13"/>
        <v>0</v>
      </c>
      <c r="L191" s="400" t="str">
        <f t="shared" si="14"/>
        <v>(ﾎ)</v>
      </c>
      <c r="N191" s="388" t="s">
        <v>1327</v>
      </c>
      <c r="O191" s="389"/>
      <c r="P191" s="390"/>
      <c r="Q191" s="587"/>
      <c r="R191" s="587"/>
      <c r="S191" s="391"/>
      <c r="T191" s="843"/>
      <c r="U191" s="843"/>
      <c r="V191" s="392"/>
      <c r="W191" s="588"/>
      <c r="X191" s="385"/>
    </row>
    <row r="192" spans="2:24" ht="15" customHeight="1" x14ac:dyDescent="0.2">
      <c r="B192" s="584">
        <v>11</v>
      </c>
      <c r="C192" s="573" t="s">
        <v>684</v>
      </c>
      <c r="D192" s="589" t="s">
        <v>685</v>
      </c>
      <c r="E192" s="838" t="s">
        <v>164</v>
      </c>
      <c r="F192" s="839"/>
      <c r="G192" s="399"/>
      <c r="H192" s="589" t="s">
        <v>1050</v>
      </c>
      <c r="I192" s="278">
        <v>0.2</v>
      </c>
      <c r="J192" s="593" t="s">
        <v>91</v>
      </c>
      <c r="K192" s="271">
        <f t="shared" si="13"/>
        <v>0</v>
      </c>
      <c r="L192" s="400" t="str">
        <f t="shared" si="14"/>
        <v>(ﾏ)</v>
      </c>
      <c r="N192" s="388" t="s">
        <v>659</v>
      </c>
      <c r="O192" s="389"/>
      <c r="P192" s="390"/>
      <c r="Q192" s="587"/>
      <c r="R192" s="587"/>
      <c r="S192" s="391"/>
      <c r="T192" s="843"/>
      <c r="U192" s="843"/>
      <c r="V192" s="392"/>
      <c r="W192" s="588"/>
      <c r="X192" s="385"/>
    </row>
    <row r="193" spans="2:24" ht="15" customHeight="1" x14ac:dyDescent="0.2">
      <c r="B193" s="584">
        <v>12</v>
      </c>
      <c r="C193" s="573" t="s">
        <v>687</v>
      </c>
      <c r="D193" s="589" t="s">
        <v>685</v>
      </c>
      <c r="E193" s="838" t="s">
        <v>164</v>
      </c>
      <c r="F193" s="839"/>
      <c r="G193" s="399"/>
      <c r="H193" s="589" t="s">
        <v>1050</v>
      </c>
      <c r="I193" s="278">
        <v>0.20899999999999999</v>
      </c>
      <c r="J193" s="593" t="s">
        <v>91</v>
      </c>
      <c r="K193" s="271">
        <f t="shared" si="13"/>
        <v>0</v>
      </c>
      <c r="L193" s="400" t="str">
        <f t="shared" si="14"/>
        <v>(ﾐ)</v>
      </c>
      <c r="N193" s="388" t="s">
        <v>660</v>
      </c>
      <c r="O193" s="389"/>
      <c r="P193" s="390"/>
      <c r="Q193" s="587"/>
      <c r="R193" s="587"/>
      <c r="S193" s="391"/>
      <c r="T193" s="843"/>
      <c r="U193" s="843"/>
      <c r="V193" s="392"/>
      <c r="W193" s="588"/>
      <c r="X193" s="385"/>
    </row>
    <row r="194" spans="2:24" ht="15" customHeight="1" x14ac:dyDescent="0.2">
      <c r="B194" s="836">
        <v>13</v>
      </c>
      <c r="C194" s="807" t="s">
        <v>688</v>
      </c>
      <c r="D194" s="589" t="s">
        <v>685</v>
      </c>
      <c r="E194" s="838" t="s">
        <v>164</v>
      </c>
      <c r="F194" s="839"/>
      <c r="G194" s="399"/>
      <c r="H194" s="589" t="s">
        <v>1050</v>
      </c>
      <c r="I194" s="278">
        <v>0.218</v>
      </c>
      <c r="J194" s="593" t="s">
        <v>91</v>
      </c>
      <c r="K194" s="271">
        <f t="shared" si="13"/>
        <v>0</v>
      </c>
      <c r="L194" s="400" t="str">
        <f t="shared" si="14"/>
        <v>(ﾑ)</v>
      </c>
      <c r="N194" s="388" t="s">
        <v>661</v>
      </c>
      <c r="O194" s="388"/>
      <c r="P194" s="390"/>
      <c r="Q194" s="587"/>
      <c r="R194" s="587"/>
      <c r="S194" s="391"/>
      <c r="T194" s="587"/>
      <c r="U194" s="587"/>
      <c r="V194" s="392"/>
      <c r="W194" s="588"/>
      <c r="X194" s="385"/>
    </row>
    <row r="195" spans="2:24" ht="15" customHeight="1" x14ac:dyDescent="0.2">
      <c r="B195" s="836"/>
      <c r="C195" s="807"/>
      <c r="D195" s="589" t="s">
        <v>686</v>
      </c>
      <c r="E195" s="838" t="s">
        <v>164</v>
      </c>
      <c r="F195" s="839"/>
      <c r="G195" s="399"/>
      <c r="H195" s="589" t="s">
        <v>1050</v>
      </c>
      <c r="I195" s="278">
        <v>0.125</v>
      </c>
      <c r="J195" s="589" t="s">
        <v>91</v>
      </c>
      <c r="K195" s="270">
        <f t="shared" si="13"/>
        <v>0</v>
      </c>
      <c r="L195" s="400" t="str">
        <f t="shared" si="14"/>
        <v>(ﾒ)</v>
      </c>
      <c r="N195" s="388" t="s">
        <v>662</v>
      </c>
      <c r="O195" s="388"/>
      <c r="P195" s="390"/>
      <c r="Q195" s="587"/>
      <c r="R195" s="587"/>
      <c r="S195" s="391"/>
      <c r="T195" s="587"/>
      <c r="U195" s="587"/>
      <c r="V195" s="392"/>
      <c r="W195" s="588"/>
      <c r="X195" s="385"/>
    </row>
    <row r="196" spans="2:24" ht="15" customHeight="1" x14ac:dyDescent="0.2">
      <c r="B196" s="836">
        <v>14</v>
      </c>
      <c r="C196" s="807" t="s">
        <v>779</v>
      </c>
      <c r="D196" s="589" t="s">
        <v>685</v>
      </c>
      <c r="E196" s="838" t="s">
        <v>164</v>
      </c>
      <c r="F196" s="839"/>
      <c r="G196" s="399"/>
      <c r="H196" s="589" t="s">
        <v>1050</v>
      </c>
      <c r="I196" s="278">
        <v>0.221</v>
      </c>
      <c r="J196" s="593" t="s">
        <v>91</v>
      </c>
      <c r="K196" s="271">
        <f t="shared" si="13"/>
        <v>0</v>
      </c>
      <c r="L196" s="400" t="str">
        <f t="shared" si="14"/>
        <v>(ﾓ)</v>
      </c>
      <c r="N196" s="388" t="s">
        <v>663</v>
      </c>
      <c r="O196" s="388"/>
      <c r="P196" s="390"/>
      <c r="Q196" s="587"/>
      <c r="R196" s="587"/>
      <c r="S196" s="391"/>
      <c r="T196" s="587"/>
      <c r="U196" s="587"/>
      <c r="V196" s="392"/>
      <c r="W196" s="588"/>
      <c r="X196" s="385"/>
    </row>
    <row r="197" spans="2:24" ht="15" customHeight="1" x14ac:dyDescent="0.2">
      <c r="B197" s="836"/>
      <c r="C197" s="807"/>
      <c r="D197" s="589" t="s">
        <v>686</v>
      </c>
      <c r="E197" s="838" t="s">
        <v>164</v>
      </c>
      <c r="F197" s="839"/>
      <c r="G197" s="399"/>
      <c r="H197" s="589" t="s">
        <v>1050</v>
      </c>
      <c r="I197" s="278">
        <v>0.15</v>
      </c>
      <c r="J197" s="589" t="s">
        <v>91</v>
      </c>
      <c r="K197" s="270">
        <f t="shared" si="13"/>
        <v>0</v>
      </c>
      <c r="L197" s="400" t="str">
        <f t="shared" si="14"/>
        <v>(ﾔ)</v>
      </c>
      <c r="N197" s="388" t="s">
        <v>664</v>
      </c>
      <c r="O197" s="388"/>
      <c r="P197" s="390"/>
      <c r="Q197" s="587"/>
      <c r="R197" s="587"/>
      <c r="S197" s="391"/>
      <c r="T197" s="587"/>
      <c r="U197" s="587"/>
      <c r="V197" s="392"/>
      <c r="W197" s="588"/>
      <c r="X197" s="385"/>
    </row>
    <row r="198" spans="2:24" ht="15" customHeight="1" x14ac:dyDescent="0.2">
      <c r="B198" s="836">
        <v>15</v>
      </c>
      <c r="C198" s="807" t="s">
        <v>1066</v>
      </c>
      <c r="D198" s="589" t="s">
        <v>685</v>
      </c>
      <c r="E198" s="838" t="s">
        <v>164</v>
      </c>
      <c r="F198" s="839"/>
      <c r="G198" s="399"/>
      <c r="H198" s="589" t="s">
        <v>1050</v>
      </c>
      <c r="I198" s="278">
        <v>0.22500000000000001</v>
      </c>
      <c r="J198" s="593" t="s">
        <v>91</v>
      </c>
      <c r="K198" s="271">
        <f t="shared" si="13"/>
        <v>0</v>
      </c>
      <c r="L198" s="400" t="str">
        <f t="shared" si="14"/>
        <v>(ﾕ)</v>
      </c>
      <c r="N198" s="388" t="s">
        <v>665</v>
      </c>
      <c r="O198" s="388"/>
      <c r="P198" s="390"/>
      <c r="Q198" s="587"/>
      <c r="R198" s="587"/>
      <c r="S198" s="391"/>
      <c r="T198" s="587"/>
      <c r="U198" s="587"/>
      <c r="V198" s="392"/>
      <c r="W198" s="588"/>
      <c r="X198" s="385"/>
    </row>
    <row r="199" spans="2:24" ht="15" customHeight="1" x14ac:dyDescent="0.2">
      <c r="B199" s="836"/>
      <c r="C199" s="807"/>
      <c r="D199" s="589" t="s">
        <v>686</v>
      </c>
      <c r="E199" s="838" t="s">
        <v>164</v>
      </c>
      <c r="F199" s="839"/>
      <c r="G199" s="399"/>
      <c r="H199" s="589" t="s">
        <v>1050</v>
      </c>
      <c r="I199" s="278">
        <v>0.22500000000000001</v>
      </c>
      <c r="J199" s="589" t="s">
        <v>91</v>
      </c>
      <c r="K199" s="270">
        <f t="shared" si="13"/>
        <v>0</v>
      </c>
      <c r="L199" s="400" t="str">
        <f t="shared" si="14"/>
        <v>(ﾖ)</v>
      </c>
      <c r="N199" s="388" t="s">
        <v>666</v>
      </c>
      <c r="O199" s="388"/>
      <c r="P199" s="390"/>
      <c r="Q199" s="587"/>
      <c r="R199" s="587"/>
      <c r="S199" s="391"/>
      <c r="T199" s="587"/>
      <c r="U199" s="587"/>
      <c r="V199" s="392"/>
      <c r="W199" s="588"/>
      <c r="X199" s="385"/>
    </row>
    <row r="200" spans="2:24" ht="15" customHeight="1" x14ac:dyDescent="0.2">
      <c r="B200" s="836">
        <v>16</v>
      </c>
      <c r="C200" s="807" t="s">
        <v>1214</v>
      </c>
      <c r="D200" s="589" t="s">
        <v>685</v>
      </c>
      <c r="E200" s="838" t="s">
        <v>164</v>
      </c>
      <c r="F200" s="839"/>
      <c r="G200" s="399"/>
      <c r="H200" s="589" t="s">
        <v>1050</v>
      </c>
      <c r="I200" s="278">
        <v>0.22500000000000001</v>
      </c>
      <c r="J200" s="593" t="s">
        <v>91</v>
      </c>
      <c r="K200" s="271">
        <f t="shared" si="13"/>
        <v>0</v>
      </c>
      <c r="L200" s="400" t="str">
        <f t="shared" si="14"/>
        <v>(ﾗ)</v>
      </c>
      <c r="N200" s="388" t="s">
        <v>667</v>
      </c>
      <c r="O200" s="388"/>
      <c r="P200" s="390"/>
      <c r="Q200" s="587"/>
      <c r="R200" s="587"/>
      <c r="S200" s="391"/>
      <c r="T200" s="587"/>
      <c r="U200" s="587"/>
      <c r="V200" s="392"/>
      <c r="W200" s="588"/>
      <c r="X200" s="385"/>
    </row>
    <row r="201" spans="2:24" ht="15" customHeight="1" x14ac:dyDescent="0.2">
      <c r="B201" s="836"/>
      <c r="C201" s="807"/>
      <c r="D201" s="589" t="s">
        <v>686</v>
      </c>
      <c r="E201" s="838" t="s">
        <v>164</v>
      </c>
      <c r="F201" s="839"/>
      <c r="G201" s="399"/>
      <c r="H201" s="589" t="s">
        <v>1050</v>
      </c>
      <c r="I201" s="278">
        <v>0.2</v>
      </c>
      <c r="J201" s="589" t="s">
        <v>91</v>
      </c>
      <c r="K201" s="270">
        <f t="shared" si="13"/>
        <v>0</v>
      </c>
      <c r="L201" s="400" t="str">
        <f t="shared" si="14"/>
        <v>(ﾘ)</v>
      </c>
      <c r="N201" s="388" t="s">
        <v>668</v>
      </c>
      <c r="O201" s="388"/>
      <c r="P201" s="390"/>
      <c r="Q201" s="587"/>
      <c r="R201" s="587"/>
      <c r="S201" s="391"/>
      <c r="T201" s="587"/>
      <c r="U201" s="587"/>
      <c r="V201" s="392"/>
      <c r="W201" s="588"/>
      <c r="X201" s="385"/>
    </row>
    <row r="202" spans="2:24" ht="15" customHeight="1" x14ac:dyDescent="0.2">
      <c r="B202" s="836">
        <v>17</v>
      </c>
      <c r="C202" s="807" t="s">
        <v>1205</v>
      </c>
      <c r="D202" s="589" t="s">
        <v>685</v>
      </c>
      <c r="E202" s="838" t="s">
        <v>164</v>
      </c>
      <c r="F202" s="839"/>
      <c r="G202" s="399"/>
      <c r="H202" s="589" t="s">
        <v>1215</v>
      </c>
      <c r="I202" s="278">
        <v>0.22500000000000001</v>
      </c>
      <c r="J202" s="593" t="s">
        <v>91</v>
      </c>
      <c r="K202" s="271">
        <f t="shared" si="13"/>
        <v>0</v>
      </c>
      <c r="L202" s="400" t="str">
        <f t="shared" si="14"/>
        <v>(ﾙ)</v>
      </c>
      <c r="N202" s="388" t="s">
        <v>967</v>
      </c>
      <c r="O202" s="388"/>
      <c r="P202" s="390"/>
      <c r="Q202" s="587"/>
      <c r="R202" s="587"/>
      <c r="S202" s="391"/>
      <c r="T202" s="587"/>
      <c r="U202" s="587"/>
      <c r="V202" s="392"/>
      <c r="W202" s="588"/>
      <c r="X202" s="385"/>
    </row>
    <row r="203" spans="2:24" ht="15" customHeight="1" x14ac:dyDescent="0.2">
      <c r="B203" s="836"/>
      <c r="C203" s="807"/>
      <c r="D203" s="589" t="s">
        <v>686</v>
      </c>
      <c r="E203" s="838" t="s">
        <v>164</v>
      </c>
      <c r="F203" s="839"/>
      <c r="G203" s="399"/>
      <c r="H203" s="589" t="s">
        <v>1215</v>
      </c>
      <c r="I203" s="278">
        <v>0.22500000000000001</v>
      </c>
      <c r="J203" s="589" t="s">
        <v>91</v>
      </c>
      <c r="K203" s="270">
        <f t="shared" si="13"/>
        <v>0</v>
      </c>
      <c r="L203" s="400" t="str">
        <f t="shared" si="14"/>
        <v>(ﾚ)</v>
      </c>
      <c r="N203" s="388" t="s">
        <v>968</v>
      </c>
      <c r="O203" s="388"/>
      <c r="P203" s="390"/>
      <c r="Q203" s="587"/>
      <c r="R203" s="587"/>
      <c r="S203" s="391"/>
      <c r="T203" s="587"/>
      <c r="U203" s="587"/>
      <c r="V203" s="392"/>
      <c r="W203" s="588"/>
      <c r="X203" s="385"/>
    </row>
    <row r="204" spans="2:24" ht="15" customHeight="1" x14ac:dyDescent="0.2">
      <c r="B204" s="836">
        <v>18</v>
      </c>
      <c r="C204" s="807" t="s">
        <v>1320</v>
      </c>
      <c r="D204" s="589" t="s">
        <v>685</v>
      </c>
      <c r="E204" s="838" t="s">
        <v>164</v>
      </c>
      <c r="F204" s="839"/>
      <c r="G204" s="399"/>
      <c r="H204" s="589" t="s">
        <v>88</v>
      </c>
      <c r="I204" s="278">
        <v>0.22500000000000001</v>
      </c>
      <c r="J204" s="593" t="s">
        <v>91</v>
      </c>
      <c r="K204" s="271">
        <f t="shared" si="13"/>
        <v>0</v>
      </c>
      <c r="L204" s="400" t="str">
        <f t="shared" si="14"/>
        <v>(ﾛ)</v>
      </c>
      <c r="N204" s="388" t="s">
        <v>969</v>
      </c>
      <c r="O204" s="388"/>
      <c r="P204" s="390"/>
      <c r="Q204" s="587"/>
      <c r="R204" s="587"/>
      <c r="S204" s="391"/>
      <c r="T204" s="587"/>
      <c r="U204" s="587"/>
      <c r="V204" s="392"/>
      <c r="W204" s="588"/>
      <c r="X204" s="385"/>
    </row>
    <row r="205" spans="2:24" ht="15" customHeight="1" thickBot="1" x14ac:dyDescent="0.25">
      <c r="B205" s="836"/>
      <c r="C205" s="807"/>
      <c r="D205" s="589" t="s">
        <v>686</v>
      </c>
      <c r="E205" s="838" t="s">
        <v>164</v>
      </c>
      <c r="F205" s="839"/>
      <c r="G205" s="399"/>
      <c r="H205" s="589" t="s">
        <v>88</v>
      </c>
      <c r="I205" s="278">
        <v>0.22500000000000001</v>
      </c>
      <c r="J205" s="589" t="s">
        <v>91</v>
      </c>
      <c r="K205" s="270">
        <f t="shared" si="13"/>
        <v>0</v>
      </c>
      <c r="L205" s="400" t="str">
        <f t="shared" si="14"/>
        <v>(ﾜ)</v>
      </c>
      <c r="N205" s="388" t="s">
        <v>639</v>
      </c>
      <c r="O205" s="388"/>
      <c r="P205" s="390"/>
      <c r="Q205" s="587"/>
      <c r="R205" s="587"/>
      <c r="S205" s="391"/>
      <c r="T205" s="587"/>
      <c r="U205" s="587"/>
      <c r="V205" s="392"/>
      <c r="W205" s="588"/>
      <c r="X205" s="385"/>
    </row>
    <row r="206" spans="2:24" ht="15" customHeight="1" x14ac:dyDescent="0.2">
      <c r="B206" s="181"/>
      <c r="C206" s="13"/>
      <c r="D206" s="13"/>
      <c r="E206" s="408"/>
      <c r="F206" s="419"/>
      <c r="G206" s="39"/>
      <c r="H206" s="598"/>
      <c r="I206" s="800" t="s">
        <v>1436</v>
      </c>
      <c r="J206" s="801"/>
      <c r="K206" s="9"/>
      <c r="L206" s="261"/>
      <c r="N206" s="388"/>
      <c r="O206" s="388"/>
      <c r="Q206" s="587"/>
      <c r="R206" s="587"/>
      <c r="S206" s="391"/>
      <c r="T206" s="587"/>
      <c r="U206" s="587"/>
      <c r="V206" s="392"/>
      <c r="W206" s="588"/>
      <c r="X206" s="385"/>
    </row>
    <row r="207" spans="2:24" ht="15" customHeight="1" thickBot="1" x14ac:dyDescent="0.25">
      <c r="B207" s="181"/>
      <c r="C207" s="13"/>
      <c r="D207" s="13"/>
      <c r="E207" s="408"/>
      <c r="F207" s="419"/>
      <c r="G207" s="39"/>
      <c r="H207" s="598"/>
      <c r="I207" s="802" t="s">
        <v>89</v>
      </c>
      <c r="J207" s="803"/>
      <c r="K207" s="8">
        <f>SUM(K162:K205)</f>
        <v>0</v>
      </c>
      <c r="L207" s="261" t="s">
        <v>1067</v>
      </c>
      <c r="M207" s="478" t="s">
        <v>1061</v>
      </c>
      <c r="N207" s="388"/>
      <c r="O207" s="388"/>
      <c r="P207" s="479"/>
      <c r="Q207" s="587"/>
      <c r="R207" s="587"/>
      <c r="S207" s="391"/>
      <c r="T207" s="587"/>
      <c r="U207" s="587"/>
      <c r="V207" s="392"/>
      <c r="W207" s="588"/>
      <c r="X207" s="385"/>
    </row>
    <row r="208" spans="2:24" ht="15" customHeight="1" x14ac:dyDescent="0.2">
      <c r="B208" s="181"/>
      <c r="C208" s="13"/>
      <c r="D208" s="13"/>
      <c r="E208" s="408"/>
      <c r="F208" s="419"/>
      <c r="G208" s="39"/>
      <c r="H208" s="598"/>
      <c r="I208" s="598"/>
      <c r="J208" s="598"/>
      <c r="K208" s="11"/>
      <c r="L208" s="261"/>
      <c r="N208" s="388"/>
      <c r="O208" s="388"/>
      <c r="P208" s="479"/>
      <c r="Q208" s="587"/>
      <c r="R208" s="587"/>
      <c r="S208" s="391"/>
      <c r="T208" s="587"/>
      <c r="U208" s="587"/>
      <c r="V208" s="392"/>
      <c r="W208" s="588"/>
      <c r="X208" s="385"/>
    </row>
    <row r="209" spans="1:24" ht="15" customHeight="1" x14ac:dyDescent="0.2">
      <c r="A209" s="6" t="s">
        <v>1068</v>
      </c>
      <c r="B209" s="151" t="s">
        <v>503</v>
      </c>
      <c r="G209" s="11"/>
      <c r="H209" s="598"/>
      <c r="I209" s="387"/>
      <c r="J209" s="598"/>
      <c r="K209" s="11"/>
      <c r="N209" s="388"/>
      <c r="O209" s="389"/>
      <c r="P209" s="390"/>
      <c r="Q209" s="587"/>
      <c r="R209" s="587"/>
      <c r="S209" s="391"/>
      <c r="T209" s="587"/>
      <c r="U209" s="587"/>
      <c r="V209" s="392"/>
      <c r="W209" s="588"/>
      <c r="X209" s="385"/>
    </row>
    <row r="210" spans="1:24" ht="15" customHeight="1" x14ac:dyDescent="0.2">
      <c r="A210" s="480"/>
      <c r="G210" s="42"/>
      <c r="N210" s="388"/>
      <c r="O210" s="389"/>
      <c r="P210" s="390"/>
      <c r="Q210" s="842"/>
      <c r="R210" s="842"/>
      <c r="S210" s="391"/>
      <c r="T210" s="851"/>
      <c r="U210" s="851"/>
      <c r="V210" s="401"/>
      <c r="W210" s="418"/>
      <c r="X210" s="385"/>
    </row>
    <row r="211" spans="1:24" ht="15" customHeight="1" x14ac:dyDescent="0.2">
      <c r="B211" s="584">
        <v>1</v>
      </c>
      <c r="C211" s="573" t="s">
        <v>478</v>
      </c>
      <c r="D211" s="837" t="s">
        <v>168</v>
      </c>
      <c r="E211" s="837"/>
      <c r="F211" s="837"/>
      <c r="G211" s="399"/>
      <c r="H211" s="589" t="s">
        <v>1061</v>
      </c>
      <c r="I211" s="278">
        <v>0.34200000000000003</v>
      </c>
      <c r="J211" s="593" t="s">
        <v>1063</v>
      </c>
      <c r="K211" s="271">
        <f t="shared" ref="K211:K229" si="15">ROUND(G211*I211,0)</f>
        <v>0</v>
      </c>
      <c r="L211" s="400" t="str">
        <f t="shared" ref="L211:L229" si="16">$N$16&amp;N211&amp;O211&amp;$O$16</f>
        <v>(ｱ)</v>
      </c>
      <c r="N211" s="388" t="s">
        <v>642</v>
      </c>
      <c r="O211" s="389"/>
      <c r="P211" s="390"/>
      <c r="Q211" s="842"/>
      <c r="R211" s="842"/>
      <c r="S211" s="391"/>
      <c r="T211" s="843"/>
      <c r="U211" s="843"/>
      <c r="V211" s="401"/>
      <c r="W211" s="587"/>
      <c r="X211" s="385"/>
    </row>
    <row r="212" spans="1:24" ht="15" customHeight="1" x14ac:dyDescent="0.2">
      <c r="B212" s="584">
        <v>2</v>
      </c>
      <c r="C212" s="573" t="s">
        <v>504</v>
      </c>
      <c r="D212" s="837" t="s">
        <v>168</v>
      </c>
      <c r="E212" s="837"/>
      <c r="F212" s="837"/>
      <c r="G212" s="399"/>
      <c r="H212" s="589" t="s">
        <v>1061</v>
      </c>
      <c r="I212" s="278">
        <v>0.37</v>
      </c>
      <c r="J212" s="593" t="s">
        <v>1063</v>
      </c>
      <c r="K212" s="271">
        <f t="shared" si="15"/>
        <v>0</v>
      </c>
      <c r="L212" s="400" t="str">
        <f t="shared" si="16"/>
        <v>(ｲ)</v>
      </c>
      <c r="N212" s="388" t="s">
        <v>643</v>
      </c>
      <c r="O212" s="389"/>
      <c r="P212" s="390"/>
      <c r="Q212" s="842"/>
      <c r="R212" s="842"/>
      <c r="S212" s="391"/>
      <c r="T212" s="843"/>
      <c r="U212" s="843"/>
      <c r="V212" s="401"/>
      <c r="W212" s="587"/>
      <c r="X212" s="385"/>
    </row>
    <row r="213" spans="1:24" ht="15" customHeight="1" x14ac:dyDescent="0.2">
      <c r="B213" s="584">
        <v>3</v>
      </c>
      <c r="C213" s="573" t="s">
        <v>526</v>
      </c>
      <c r="D213" s="837" t="s">
        <v>168</v>
      </c>
      <c r="E213" s="837"/>
      <c r="F213" s="837"/>
      <c r="G213" s="399"/>
      <c r="H213" s="589" t="s">
        <v>1061</v>
      </c>
      <c r="I213" s="278">
        <v>0.38900000000000001</v>
      </c>
      <c r="J213" s="593" t="s">
        <v>1063</v>
      </c>
      <c r="K213" s="271">
        <f t="shared" si="15"/>
        <v>0</v>
      </c>
      <c r="L213" s="400" t="str">
        <f t="shared" si="16"/>
        <v>(ｳ)</v>
      </c>
      <c r="N213" s="388" t="s">
        <v>644</v>
      </c>
      <c r="O213" s="389"/>
      <c r="P213" s="390"/>
      <c r="Q213" s="842"/>
      <c r="R213" s="842"/>
      <c r="S213" s="391"/>
      <c r="T213" s="843"/>
      <c r="U213" s="843"/>
      <c r="V213" s="401"/>
      <c r="W213" s="587"/>
      <c r="X213" s="385"/>
    </row>
    <row r="214" spans="1:24" ht="15" customHeight="1" x14ac:dyDescent="0.2">
      <c r="B214" s="584">
        <v>4</v>
      </c>
      <c r="C214" s="573" t="s">
        <v>543</v>
      </c>
      <c r="D214" s="837" t="s">
        <v>168</v>
      </c>
      <c r="E214" s="837"/>
      <c r="F214" s="837"/>
      <c r="G214" s="399"/>
      <c r="H214" s="589" t="s">
        <v>1061</v>
      </c>
      <c r="I214" s="278">
        <v>0.433</v>
      </c>
      <c r="J214" s="593" t="s">
        <v>1063</v>
      </c>
      <c r="K214" s="271">
        <f t="shared" si="15"/>
        <v>0</v>
      </c>
      <c r="L214" s="400" t="str">
        <f t="shared" si="16"/>
        <v>(ｴ)</v>
      </c>
      <c r="N214" s="388" t="s">
        <v>645</v>
      </c>
      <c r="O214" s="389"/>
      <c r="P214" s="390"/>
      <c r="Q214" s="842"/>
      <c r="R214" s="842"/>
      <c r="S214" s="391"/>
      <c r="T214" s="843"/>
      <c r="U214" s="843"/>
      <c r="V214" s="401"/>
      <c r="W214" s="587"/>
      <c r="X214" s="385"/>
    </row>
    <row r="215" spans="1:24" ht="15" customHeight="1" x14ac:dyDescent="0.2">
      <c r="B215" s="584">
        <v>5</v>
      </c>
      <c r="C215" s="573" t="s">
        <v>580</v>
      </c>
      <c r="D215" s="837" t="s">
        <v>168</v>
      </c>
      <c r="E215" s="837"/>
      <c r="F215" s="837"/>
      <c r="G215" s="399"/>
      <c r="H215" s="589" t="s">
        <v>1061</v>
      </c>
      <c r="I215" s="278">
        <v>0.42499999999999999</v>
      </c>
      <c r="J215" s="593" t="s">
        <v>1063</v>
      </c>
      <c r="K215" s="271">
        <f t="shared" si="15"/>
        <v>0</v>
      </c>
      <c r="L215" s="400" t="str">
        <f t="shared" si="16"/>
        <v>(ｵ)</v>
      </c>
      <c r="N215" s="388" t="s">
        <v>1069</v>
      </c>
      <c r="O215" s="389"/>
      <c r="P215" s="390"/>
      <c r="Q215" s="842"/>
      <c r="R215" s="842"/>
      <c r="S215" s="391"/>
      <c r="T215" s="843"/>
      <c r="U215" s="843"/>
      <c r="V215" s="401"/>
      <c r="W215" s="587"/>
      <c r="X215" s="385"/>
    </row>
    <row r="216" spans="1:24" ht="15" customHeight="1" x14ac:dyDescent="0.2">
      <c r="B216" s="584">
        <v>6</v>
      </c>
      <c r="C216" s="573" t="s">
        <v>618</v>
      </c>
      <c r="D216" s="837" t="s">
        <v>168</v>
      </c>
      <c r="E216" s="837"/>
      <c r="F216" s="837"/>
      <c r="G216" s="399"/>
      <c r="H216" s="589" t="s">
        <v>1061</v>
      </c>
      <c r="I216" s="278">
        <v>0.44500000000000001</v>
      </c>
      <c r="J216" s="593" t="s">
        <v>1063</v>
      </c>
      <c r="K216" s="271">
        <f t="shared" si="15"/>
        <v>0</v>
      </c>
      <c r="L216" s="400" t="str">
        <f t="shared" si="16"/>
        <v>(ｶ)</v>
      </c>
      <c r="N216" s="388" t="s">
        <v>646</v>
      </c>
      <c r="O216" s="389"/>
      <c r="P216" s="390"/>
      <c r="Q216" s="842"/>
      <c r="R216" s="842"/>
      <c r="S216" s="391"/>
      <c r="T216" s="843"/>
      <c r="U216" s="843"/>
      <c r="V216" s="401"/>
      <c r="W216" s="587"/>
      <c r="X216" s="385"/>
    </row>
    <row r="217" spans="1:24" ht="15" customHeight="1" x14ac:dyDescent="0.2">
      <c r="B217" s="584">
        <v>7</v>
      </c>
      <c r="C217" s="573" t="s">
        <v>635</v>
      </c>
      <c r="D217" s="837" t="s">
        <v>168</v>
      </c>
      <c r="E217" s="837"/>
      <c r="F217" s="837"/>
      <c r="G217" s="399"/>
      <c r="H217" s="589" t="s">
        <v>1061</v>
      </c>
      <c r="I217" s="278">
        <v>0.46400000000000002</v>
      </c>
      <c r="J217" s="593" t="s">
        <v>1063</v>
      </c>
      <c r="K217" s="271">
        <f t="shared" si="15"/>
        <v>0</v>
      </c>
      <c r="L217" s="400" t="str">
        <f t="shared" si="16"/>
        <v>(ｷ)</v>
      </c>
      <c r="N217" s="388" t="s">
        <v>1070</v>
      </c>
      <c r="O217" s="389"/>
      <c r="P217" s="390"/>
      <c r="Q217" s="842"/>
      <c r="R217" s="842"/>
      <c r="S217" s="391"/>
      <c r="T217" s="843"/>
      <c r="U217" s="843"/>
      <c r="V217" s="401"/>
      <c r="W217" s="587"/>
      <c r="X217" s="385"/>
    </row>
    <row r="218" spans="1:24" ht="15" customHeight="1" x14ac:dyDescent="0.2">
      <c r="B218" s="836">
        <v>8</v>
      </c>
      <c r="C218" s="807" t="s">
        <v>680</v>
      </c>
      <c r="D218" s="837" t="s">
        <v>168</v>
      </c>
      <c r="E218" s="837"/>
      <c r="F218" s="837"/>
      <c r="G218" s="399"/>
      <c r="H218" s="589" t="s">
        <v>1061</v>
      </c>
      <c r="I218" s="278">
        <v>0.48399999999999999</v>
      </c>
      <c r="J218" s="593" t="s">
        <v>1063</v>
      </c>
      <c r="K218" s="271">
        <f t="shared" si="15"/>
        <v>0</v>
      </c>
      <c r="L218" s="400" t="str">
        <f t="shared" si="16"/>
        <v>(ｹ)</v>
      </c>
      <c r="N218" s="388" t="s">
        <v>1071</v>
      </c>
      <c r="O218" s="389"/>
      <c r="P218" s="390"/>
      <c r="Q218" s="842"/>
      <c r="R218" s="842"/>
      <c r="S218" s="391"/>
      <c r="T218" s="843"/>
      <c r="U218" s="843"/>
      <c r="V218" s="401"/>
      <c r="W218" s="587"/>
      <c r="X218" s="385"/>
    </row>
    <row r="219" spans="1:24" ht="15" customHeight="1" x14ac:dyDescent="0.2">
      <c r="B219" s="836"/>
      <c r="C219" s="807"/>
      <c r="D219" s="837" t="s">
        <v>167</v>
      </c>
      <c r="E219" s="837"/>
      <c r="F219" s="837"/>
      <c r="G219" s="399"/>
      <c r="H219" s="589" t="s">
        <v>1061</v>
      </c>
      <c r="I219" s="278">
        <v>0.27800000000000002</v>
      </c>
      <c r="J219" s="593" t="s">
        <v>1063</v>
      </c>
      <c r="K219" s="271">
        <f t="shared" si="15"/>
        <v>0</v>
      </c>
      <c r="L219" s="400" t="str">
        <f t="shared" si="16"/>
        <v>(ｺ)</v>
      </c>
      <c r="N219" s="388" t="s">
        <v>1072</v>
      </c>
      <c r="O219" s="389"/>
      <c r="P219" s="390"/>
      <c r="Q219" s="587"/>
      <c r="R219" s="587"/>
      <c r="S219" s="391"/>
      <c r="T219" s="843"/>
      <c r="U219" s="843"/>
      <c r="V219" s="392"/>
      <c r="W219" s="588"/>
      <c r="X219" s="385"/>
    </row>
    <row r="220" spans="1:24" ht="15" customHeight="1" x14ac:dyDescent="0.2">
      <c r="B220" s="836">
        <v>9</v>
      </c>
      <c r="C220" s="807" t="s">
        <v>706</v>
      </c>
      <c r="D220" s="837" t="s">
        <v>168</v>
      </c>
      <c r="E220" s="837"/>
      <c r="F220" s="837"/>
      <c r="G220" s="399"/>
      <c r="H220" s="589" t="s">
        <v>1061</v>
      </c>
      <c r="I220" s="278">
        <v>0.49099999999999999</v>
      </c>
      <c r="J220" s="593" t="s">
        <v>1063</v>
      </c>
      <c r="K220" s="271">
        <f t="shared" si="15"/>
        <v>0</v>
      </c>
      <c r="L220" s="400" t="str">
        <f t="shared" si="16"/>
        <v>(ｻ)</v>
      </c>
      <c r="N220" s="388" t="s">
        <v>1073</v>
      </c>
      <c r="O220" s="389"/>
      <c r="P220" s="390"/>
      <c r="Q220" s="842"/>
      <c r="R220" s="842"/>
      <c r="S220" s="391"/>
      <c r="T220" s="843"/>
      <c r="U220" s="843"/>
      <c r="V220" s="401"/>
      <c r="W220" s="587"/>
      <c r="X220" s="385"/>
    </row>
    <row r="221" spans="1:24" ht="15" customHeight="1" x14ac:dyDescent="0.2">
      <c r="B221" s="836"/>
      <c r="C221" s="807"/>
      <c r="D221" s="837" t="s">
        <v>167</v>
      </c>
      <c r="E221" s="837"/>
      <c r="F221" s="837"/>
      <c r="G221" s="399"/>
      <c r="H221" s="589" t="s">
        <v>1061</v>
      </c>
      <c r="I221" s="278">
        <v>0.33400000000000002</v>
      </c>
      <c r="J221" s="593" t="s">
        <v>1063</v>
      </c>
      <c r="K221" s="271">
        <f t="shared" si="15"/>
        <v>0</v>
      </c>
      <c r="L221" s="400" t="str">
        <f t="shared" si="16"/>
        <v>(ｼ)</v>
      </c>
      <c r="N221" s="388" t="s">
        <v>1074</v>
      </c>
      <c r="O221" s="389"/>
      <c r="P221" s="390"/>
      <c r="Q221" s="587"/>
      <c r="R221" s="587"/>
      <c r="S221" s="391"/>
      <c r="T221" s="843"/>
      <c r="U221" s="843"/>
      <c r="V221" s="392"/>
      <c r="W221" s="588"/>
      <c r="X221" s="385"/>
    </row>
    <row r="222" spans="1:24" ht="15" customHeight="1" x14ac:dyDescent="0.2">
      <c r="B222" s="836">
        <v>10</v>
      </c>
      <c r="C222" s="807" t="s">
        <v>804</v>
      </c>
      <c r="D222" s="837" t="s">
        <v>168</v>
      </c>
      <c r="E222" s="837"/>
      <c r="F222" s="837"/>
      <c r="G222" s="399"/>
      <c r="H222" s="589" t="s">
        <v>1061</v>
      </c>
      <c r="I222" s="278">
        <v>0.5</v>
      </c>
      <c r="J222" s="593" t="s">
        <v>1063</v>
      </c>
      <c r="K222" s="271">
        <f t="shared" si="15"/>
        <v>0</v>
      </c>
      <c r="L222" s="400" t="str">
        <f t="shared" si="16"/>
        <v>(ｽ)</v>
      </c>
      <c r="N222" s="388" t="s">
        <v>1075</v>
      </c>
      <c r="O222" s="389"/>
      <c r="P222" s="390"/>
      <c r="Q222" s="842"/>
      <c r="R222" s="842"/>
      <c r="S222" s="391"/>
      <c r="T222" s="843"/>
      <c r="U222" s="843"/>
      <c r="V222" s="401"/>
      <c r="W222" s="587"/>
      <c r="X222" s="385"/>
    </row>
    <row r="223" spans="1:24" ht="15" customHeight="1" x14ac:dyDescent="0.2">
      <c r="B223" s="836"/>
      <c r="C223" s="807"/>
      <c r="D223" s="837" t="s">
        <v>167</v>
      </c>
      <c r="E223" s="837"/>
      <c r="F223" s="837"/>
      <c r="G223" s="399"/>
      <c r="H223" s="589" t="s">
        <v>1061</v>
      </c>
      <c r="I223" s="278">
        <v>0.5</v>
      </c>
      <c r="J223" s="593" t="s">
        <v>1063</v>
      </c>
      <c r="K223" s="271">
        <f t="shared" si="15"/>
        <v>0</v>
      </c>
      <c r="L223" s="400" t="str">
        <f t="shared" si="16"/>
        <v>(ｾ)</v>
      </c>
      <c r="N223" s="388" t="s">
        <v>1076</v>
      </c>
      <c r="O223" s="389"/>
      <c r="P223" s="390"/>
      <c r="Q223" s="587"/>
      <c r="R223" s="587"/>
      <c r="S223" s="391"/>
      <c r="T223" s="843"/>
      <c r="U223" s="843"/>
      <c r="V223" s="392"/>
      <c r="W223" s="588"/>
      <c r="X223" s="385"/>
    </row>
    <row r="224" spans="1:24" ht="15" customHeight="1" x14ac:dyDescent="0.2">
      <c r="B224" s="836">
        <v>11</v>
      </c>
      <c r="C224" s="807" t="s">
        <v>1012</v>
      </c>
      <c r="D224" s="837" t="s">
        <v>168</v>
      </c>
      <c r="E224" s="837"/>
      <c r="F224" s="837"/>
      <c r="G224" s="399"/>
      <c r="H224" s="589" t="s">
        <v>1061</v>
      </c>
      <c r="I224" s="278">
        <v>0.5</v>
      </c>
      <c r="J224" s="593" t="s">
        <v>1063</v>
      </c>
      <c r="K224" s="271">
        <f t="shared" si="15"/>
        <v>0</v>
      </c>
      <c r="L224" s="400" t="str">
        <f t="shared" si="16"/>
        <v>(ｿ)</v>
      </c>
      <c r="N224" s="388" t="s">
        <v>1077</v>
      </c>
      <c r="O224" s="389"/>
      <c r="P224" s="390"/>
      <c r="Q224" s="587"/>
      <c r="R224" s="587"/>
      <c r="S224" s="391"/>
      <c r="T224" s="587"/>
      <c r="U224" s="587"/>
      <c r="V224" s="392"/>
      <c r="W224" s="588"/>
      <c r="X224" s="385"/>
    </row>
    <row r="225" spans="1:24" ht="15" customHeight="1" x14ac:dyDescent="0.2">
      <c r="B225" s="836"/>
      <c r="C225" s="807"/>
      <c r="D225" s="837" t="s">
        <v>167</v>
      </c>
      <c r="E225" s="837"/>
      <c r="F225" s="837"/>
      <c r="G225" s="399"/>
      <c r="H225" s="589" t="s">
        <v>1061</v>
      </c>
      <c r="I225" s="278">
        <v>0.44500000000000001</v>
      </c>
      <c r="J225" s="593" t="s">
        <v>1063</v>
      </c>
      <c r="K225" s="271">
        <f t="shared" si="15"/>
        <v>0</v>
      </c>
      <c r="L225" s="400" t="str">
        <f t="shared" si="16"/>
        <v>(ﾀ)</v>
      </c>
      <c r="N225" s="388" t="s">
        <v>1078</v>
      </c>
      <c r="O225" s="389"/>
      <c r="P225" s="390"/>
      <c r="Q225" s="587"/>
      <c r="R225" s="587"/>
      <c r="S225" s="391"/>
      <c r="T225" s="587"/>
      <c r="U225" s="587"/>
      <c r="V225" s="392"/>
      <c r="W225" s="588"/>
      <c r="X225" s="385"/>
    </row>
    <row r="226" spans="1:24" ht="15" customHeight="1" x14ac:dyDescent="0.2">
      <c r="B226" s="836">
        <v>12</v>
      </c>
      <c r="C226" s="807" t="s">
        <v>1310</v>
      </c>
      <c r="D226" s="837" t="s">
        <v>168</v>
      </c>
      <c r="E226" s="837"/>
      <c r="F226" s="837"/>
      <c r="G226" s="399"/>
      <c r="H226" s="589" t="s">
        <v>1216</v>
      </c>
      <c r="I226" s="278">
        <v>0.5</v>
      </c>
      <c r="J226" s="593" t="s">
        <v>1217</v>
      </c>
      <c r="K226" s="271">
        <f t="shared" si="15"/>
        <v>0</v>
      </c>
      <c r="L226" s="400" t="str">
        <f t="shared" si="16"/>
        <v>(ﾁ)</v>
      </c>
      <c r="N226" s="388" t="s">
        <v>1218</v>
      </c>
      <c r="O226" s="389"/>
      <c r="P226" s="390"/>
      <c r="Q226" s="587"/>
      <c r="R226" s="587"/>
      <c r="S226" s="391"/>
      <c r="T226" s="587"/>
      <c r="U226" s="587"/>
      <c r="V226" s="392"/>
      <c r="W226" s="588"/>
      <c r="X226" s="385"/>
    </row>
    <row r="227" spans="1:24" ht="15" customHeight="1" x14ac:dyDescent="0.2">
      <c r="B227" s="836"/>
      <c r="C227" s="807"/>
      <c r="D227" s="837" t="s">
        <v>167</v>
      </c>
      <c r="E227" s="837"/>
      <c r="F227" s="837"/>
      <c r="G227" s="399"/>
      <c r="H227" s="589" t="s">
        <v>88</v>
      </c>
      <c r="I227" s="278">
        <v>0.5</v>
      </c>
      <c r="J227" s="593" t="s">
        <v>1219</v>
      </c>
      <c r="K227" s="271">
        <f t="shared" si="15"/>
        <v>0</v>
      </c>
      <c r="L227" s="400" t="str">
        <f t="shared" si="16"/>
        <v>(ﾂ)</v>
      </c>
      <c r="N227" s="388" t="s">
        <v>1220</v>
      </c>
      <c r="O227" s="389"/>
      <c r="P227" s="390"/>
      <c r="Q227" s="587"/>
      <c r="R227" s="587"/>
      <c r="S227" s="391"/>
      <c r="T227" s="587"/>
      <c r="U227" s="587"/>
      <c r="V227" s="392"/>
      <c r="W227" s="588"/>
      <c r="X227" s="385"/>
    </row>
    <row r="228" spans="1:24" ht="15" customHeight="1" x14ac:dyDescent="0.2">
      <c r="B228" s="836">
        <v>13</v>
      </c>
      <c r="C228" s="807" t="s">
        <v>1329</v>
      </c>
      <c r="D228" s="837" t="s">
        <v>168</v>
      </c>
      <c r="E228" s="837"/>
      <c r="F228" s="837"/>
      <c r="G228" s="399"/>
      <c r="H228" s="589" t="s">
        <v>88</v>
      </c>
      <c r="I228" s="278">
        <v>0.5</v>
      </c>
      <c r="J228" s="593" t="s">
        <v>91</v>
      </c>
      <c r="K228" s="271">
        <f t="shared" si="15"/>
        <v>0</v>
      </c>
      <c r="L228" s="400" t="str">
        <f t="shared" si="16"/>
        <v>(ﾃ)</v>
      </c>
      <c r="N228" s="388" t="s">
        <v>1059</v>
      </c>
      <c r="O228" s="389"/>
      <c r="P228" s="390"/>
      <c r="Q228" s="587"/>
      <c r="R228" s="587"/>
      <c r="S228" s="391"/>
      <c r="T228" s="587"/>
      <c r="U228" s="587"/>
      <c r="V228" s="392"/>
      <c r="W228" s="588"/>
      <c r="X228" s="385"/>
    </row>
    <row r="229" spans="1:24" ht="15" customHeight="1" thickBot="1" x14ac:dyDescent="0.25">
      <c r="B229" s="836"/>
      <c r="C229" s="807"/>
      <c r="D229" s="837" t="s">
        <v>167</v>
      </c>
      <c r="E229" s="837"/>
      <c r="F229" s="837"/>
      <c r="G229" s="399"/>
      <c r="H229" s="589" t="s">
        <v>88</v>
      </c>
      <c r="I229" s="278">
        <v>0.5</v>
      </c>
      <c r="J229" s="593" t="s">
        <v>91</v>
      </c>
      <c r="K229" s="271">
        <f t="shared" si="15"/>
        <v>0</v>
      </c>
      <c r="L229" s="400" t="str">
        <f t="shared" si="16"/>
        <v>(ﾄ)</v>
      </c>
      <c r="N229" s="388" t="s">
        <v>1060</v>
      </c>
      <c r="O229" s="389"/>
      <c r="P229" s="390"/>
      <c r="Q229" s="587"/>
      <c r="R229" s="587"/>
      <c r="S229" s="391"/>
      <c r="T229" s="587"/>
      <c r="U229" s="587"/>
      <c r="V229" s="392"/>
      <c r="W229" s="588"/>
      <c r="X229" s="385"/>
    </row>
    <row r="230" spans="1:24" ht="15" customHeight="1" x14ac:dyDescent="0.2">
      <c r="B230" s="181"/>
      <c r="C230" s="13"/>
      <c r="D230" s="408"/>
      <c r="E230" s="408"/>
      <c r="F230" s="408"/>
      <c r="G230" s="182"/>
      <c r="H230" s="13"/>
      <c r="I230" s="800" t="s">
        <v>1199</v>
      </c>
      <c r="J230" s="801"/>
      <c r="K230" s="9"/>
      <c r="L230" s="261"/>
      <c r="N230" s="388"/>
      <c r="O230" s="389"/>
      <c r="P230" s="390"/>
      <c r="Q230" s="587"/>
      <c r="R230" s="587"/>
      <c r="S230" s="391"/>
      <c r="T230" s="587"/>
      <c r="U230" s="587"/>
      <c r="V230" s="392"/>
      <c r="W230" s="588"/>
      <c r="X230" s="385"/>
    </row>
    <row r="231" spans="1:24" ht="15" customHeight="1" thickBot="1" x14ac:dyDescent="0.25">
      <c r="B231" s="181"/>
      <c r="C231" s="13"/>
      <c r="D231" s="408"/>
      <c r="E231" s="408"/>
      <c r="F231" s="408"/>
      <c r="G231" s="182"/>
      <c r="H231" s="13"/>
      <c r="I231" s="802" t="s">
        <v>89</v>
      </c>
      <c r="J231" s="803"/>
      <c r="K231" s="8">
        <f>SUM(K211:K229)</f>
        <v>0</v>
      </c>
      <c r="L231" s="261" t="s">
        <v>1079</v>
      </c>
      <c r="M231" s="478" t="s">
        <v>1061</v>
      </c>
      <c r="N231" s="388"/>
      <c r="O231" s="389"/>
      <c r="P231" s="390"/>
      <c r="Q231" s="587"/>
      <c r="R231" s="587"/>
      <c r="S231" s="391"/>
      <c r="T231" s="587"/>
      <c r="U231" s="587"/>
      <c r="V231" s="392"/>
      <c r="W231" s="588"/>
      <c r="X231" s="385"/>
    </row>
    <row r="232" spans="1:24" ht="15" customHeight="1" x14ac:dyDescent="0.2">
      <c r="B232" s="181"/>
      <c r="C232" s="13"/>
      <c r="D232" s="408"/>
      <c r="E232" s="408"/>
      <c r="F232" s="408"/>
      <c r="G232" s="182"/>
      <c r="H232" s="13"/>
      <c r="I232" s="598"/>
      <c r="J232" s="598"/>
      <c r="K232" s="11"/>
      <c r="L232" s="261"/>
      <c r="N232" s="388"/>
      <c r="O232" s="389"/>
      <c r="P232" s="390"/>
      <c r="Q232" s="587"/>
      <c r="R232" s="587"/>
      <c r="S232" s="391"/>
      <c r="T232" s="587"/>
      <c r="U232" s="587"/>
      <c r="V232" s="392"/>
      <c r="W232" s="588"/>
      <c r="X232" s="385"/>
    </row>
    <row r="233" spans="1:24" s="479" customFormat="1" ht="18" customHeight="1" x14ac:dyDescent="0.2">
      <c r="A233" s="6" t="s">
        <v>1080</v>
      </c>
      <c r="B233" s="135" t="s">
        <v>505</v>
      </c>
      <c r="C233" s="478"/>
      <c r="D233" s="478"/>
      <c r="E233" s="478"/>
      <c r="F233" s="172"/>
      <c r="G233" s="478"/>
      <c r="H233" s="478"/>
      <c r="I233" s="58"/>
      <c r="J233" s="478"/>
      <c r="K233" s="42"/>
      <c r="L233" s="261"/>
      <c r="N233" s="388"/>
    </row>
    <row r="234" spans="1:24" s="479" customFormat="1" ht="17.25" customHeight="1" x14ac:dyDescent="0.2">
      <c r="A234" s="480"/>
      <c r="B234" s="848" t="s">
        <v>1318</v>
      </c>
      <c r="C234" s="848"/>
      <c r="D234" s="848"/>
      <c r="E234" s="848"/>
      <c r="F234" s="848"/>
      <c r="G234" s="848"/>
      <c r="H234" s="848"/>
      <c r="I234" s="848"/>
      <c r="J234" s="848"/>
      <c r="K234" s="848"/>
      <c r="L234" s="478"/>
      <c r="N234" s="388"/>
    </row>
    <row r="235" spans="1:24" s="479" customFormat="1" ht="11.25" customHeight="1" x14ac:dyDescent="0.2">
      <c r="A235" s="480"/>
      <c r="B235" s="135"/>
      <c r="C235" s="420"/>
      <c r="D235" s="420"/>
      <c r="E235" s="420"/>
      <c r="F235" s="420"/>
      <c r="G235" s="420"/>
      <c r="H235" s="420"/>
      <c r="I235" s="420"/>
      <c r="J235" s="420"/>
      <c r="K235" s="421"/>
      <c r="L235" s="478"/>
    </row>
    <row r="236" spans="1:24" s="479" customFormat="1" ht="15" customHeight="1" x14ac:dyDescent="0.2">
      <c r="A236" s="480"/>
      <c r="B236" s="804" t="s">
        <v>107</v>
      </c>
      <c r="C236" s="805"/>
      <c r="D236" s="804" t="s">
        <v>106</v>
      </c>
      <c r="E236" s="850"/>
      <c r="F236" s="805"/>
      <c r="G236" s="593" t="s">
        <v>105</v>
      </c>
      <c r="H236" s="593"/>
      <c r="I236" s="281" t="s">
        <v>104</v>
      </c>
      <c r="J236" s="593"/>
      <c r="K236" s="275" t="s">
        <v>3</v>
      </c>
      <c r="L236" s="478"/>
    </row>
    <row r="237" spans="1:24" s="479" customFormat="1" ht="15" customHeight="1" x14ac:dyDescent="0.2">
      <c r="A237" s="480"/>
      <c r="B237" s="28"/>
      <c r="C237" s="591"/>
      <c r="D237" s="13"/>
      <c r="E237" s="410"/>
      <c r="F237" s="138"/>
      <c r="G237" s="595"/>
      <c r="H237" s="595"/>
      <c r="I237" s="136"/>
      <c r="J237" s="595"/>
      <c r="K237" s="21" t="s">
        <v>1081</v>
      </c>
      <c r="L237" s="261"/>
    </row>
    <row r="238" spans="1:24" s="479" customFormat="1" ht="15" customHeight="1" x14ac:dyDescent="0.2">
      <c r="B238" s="585">
        <v>1</v>
      </c>
      <c r="C238" s="266" t="s">
        <v>122</v>
      </c>
      <c r="D238" s="794"/>
      <c r="E238" s="849"/>
      <c r="F238" s="795"/>
      <c r="G238" s="269"/>
      <c r="H238" s="589" t="s">
        <v>1061</v>
      </c>
      <c r="I238" s="355">
        <v>0.17699999999999999</v>
      </c>
      <c r="J238" s="589" t="s">
        <v>1063</v>
      </c>
      <c r="K238" s="270">
        <f t="shared" ref="K238:K258" si="17">ROUND(G238*I238,0)</f>
        <v>0</v>
      </c>
      <c r="L238" s="261" t="s">
        <v>1082</v>
      </c>
    </row>
    <row r="239" spans="1:24" s="479" customFormat="1" ht="15" customHeight="1" x14ac:dyDescent="0.2">
      <c r="B239" s="585">
        <v>2</v>
      </c>
      <c r="C239" s="266" t="s">
        <v>114</v>
      </c>
      <c r="D239" s="794"/>
      <c r="E239" s="849"/>
      <c r="F239" s="795"/>
      <c r="G239" s="269"/>
      <c r="H239" s="589" t="s">
        <v>1061</v>
      </c>
      <c r="I239" s="297">
        <v>0.19500000000000001</v>
      </c>
      <c r="J239" s="589" t="s">
        <v>1063</v>
      </c>
      <c r="K239" s="270">
        <f t="shared" si="17"/>
        <v>0</v>
      </c>
      <c r="L239" s="261" t="s">
        <v>1083</v>
      </c>
    </row>
    <row r="240" spans="1:24" s="479" customFormat="1" ht="15" customHeight="1" x14ac:dyDescent="0.2">
      <c r="B240" s="585">
        <v>3</v>
      </c>
      <c r="C240" s="266" t="s">
        <v>113</v>
      </c>
      <c r="D240" s="794"/>
      <c r="E240" s="849"/>
      <c r="F240" s="795"/>
      <c r="G240" s="269"/>
      <c r="H240" s="589" t="s">
        <v>1061</v>
      </c>
      <c r="I240" s="297">
        <v>0.223</v>
      </c>
      <c r="J240" s="589" t="s">
        <v>1063</v>
      </c>
      <c r="K240" s="270">
        <f t="shared" si="17"/>
        <v>0</v>
      </c>
      <c r="L240" s="261" t="s">
        <v>1084</v>
      </c>
    </row>
    <row r="241" spans="2:15" s="479" customFormat="1" ht="15" customHeight="1" x14ac:dyDescent="0.2">
      <c r="B241" s="585">
        <v>4</v>
      </c>
      <c r="C241" s="266" t="s">
        <v>112</v>
      </c>
      <c r="D241" s="794"/>
      <c r="E241" s="849"/>
      <c r="F241" s="795"/>
      <c r="G241" s="269"/>
      <c r="H241" s="589" t="s">
        <v>1061</v>
      </c>
      <c r="I241" s="297">
        <v>0.23200000000000001</v>
      </c>
      <c r="J241" s="589" t="s">
        <v>1063</v>
      </c>
      <c r="K241" s="270">
        <f t="shared" si="17"/>
        <v>0</v>
      </c>
      <c r="L241" s="261" t="s">
        <v>1085</v>
      </c>
    </row>
    <row r="242" spans="2:15" s="479" customFormat="1" ht="15" customHeight="1" x14ac:dyDescent="0.2">
      <c r="B242" s="585">
        <v>5</v>
      </c>
      <c r="C242" s="266" t="s">
        <v>102</v>
      </c>
      <c r="D242" s="794"/>
      <c r="E242" s="849"/>
      <c r="F242" s="795"/>
      <c r="G242" s="269"/>
      <c r="H242" s="589" t="s">
        <v>1061</v>
      </c>
      <c r="I242" s="297">
        <v>0.23300000000000001</v>
      </c>
      <c r="J242" s="589" t="s">
        <v>1063</v>
      </c>
      <c r="K242" s="270">
        <f t="shared" si="17"/>
        <v>0</v>
      </c>
      <c r="L242" s="261" t="s">
        <v>1086</v>
      </c>
    </row>
    <row r="243" spans="2:15" s="479" customFormat="1" ht="15" customHeight="1" x14ac:dyDescent="0.2">
      <c r="B243" s="585">
        <v>6</v>
      </c>
      <c r="C243" s="266" t="s">
        <v>100</v>
      </c>
      <c r="D243" s="794"/>
      <c r="E243" s="849"/>
      <c r="F243" s="795"/>
      <c r="G243" s="269"/>
      <c r="H243" s="589" t="s">
        <v>1061</v>
      </c>
      <c r="I243" s="297">
        <v>0.23400000000000001</v>
      </c>
      <c r="J243" s="589" t="s">
        <v>1063</v>
      </c>
      <c r="K243" s="270">
        <f t="shared" si="17"/>
        <v>0</v>
      </c>
      <c r="L243" s="261" t="s">
        <v>1087</v>
      </c>
    </row>
    <row r="244" spans="2:15" s="479" customFormat="1" ht="15" customHeight="1" x14ac:dyDescent="0.2">
      <c r="B244" s="585">
        <v>7</v>
      </c>
      <c r="C244" s="266" t="s">
        <v>98</v>
      </c>
      <c r="D244" s="794"/>
      <c r="E244" s="849"/>
      <c r="F244" s="795"/>
      <c r="G244" s="269"/>
      <c r="H244" s="589" t="s">
        <v>1061</v>
      </c>
      <c r="I244" s="297">
        <v>0.26200000000000001</v>
      </c>
      <c r="J244" s="589" t="s">
        <v>1063</v>
      </c>
      <c r="K244" s="270">
        <f t="shared" si="17"/>
        <v>0</v>
      </c>
      <c r="L244" s="261" t="s">
        <v>1088</v>
      </c>
    </row>
    <row r="245" spans="2:15" s="479" customFormat="1" ht="15" customHeight="1" x14ac:dyDescent="0.2">
      <c r="B245" s="585">
        <v>8</v>
      </c>
      <c r="C245" s="266" t="s">
        <v>96</v>
      </c>
      <c r="D245" s="794"/>
      <c r="E245" s="849"/>
      <c r="F245" s="795"/>
      <c r="G245" s="269"/>
      <c r="H245" s="589" t="s">
        <v>1061</v>
      </c>
      <c r="I245" s="297">
        <v>0.24199999999999999</v>
      </c>
      <c r="J245" s="589" t="s">
        <v>1063</v>
      </c>
      <c r="K245" s="271">
        <f t="shared" si="17"/>
        <v>0</v>
      </c>
      <c r="L245" s="261" t="s">
        <v>1089</v>
      </c>
      <c r="O245" s="261"/>
    </row>
    <row r="246" spans="2:15" s="479" customFormat="1" ht="15" customHeight="1" x14ac:dyDescent="0.2">
      <c r="B246" s="585">
        <v>9</v>
      </c>
      <c r="C246" s="266" t="s">
        <v>94</v>
      </c>
      <c r="D246" s="794"/>
      <c r="E246" s="846"/>
      <c r="F246" s="847"/>
      <c r="G246" s="422"/>
      <c r="H246" s="589" t="s">
        <v>1061</v>
      </c>
      <c r="I246" s="297">
        <v>0.29299999999999998</v>
      </c>
      <c r="J246" s="589" t="s">
        <v>1063</v>
      </c>
      <c r="K246" s="271">
        <f t="shared" si="17"/>
        <v>0</v>
      </c>
      <c r="L246" s="261" t="s">
        <v>1090</v>
      </c>
      <c r="O246" s="261"/>
    </row>
    <row r="247" spans="2:15" s="479" customFormat="1" ht="15" customHeight="1" x14ac:dyDescent="0.2">
      <c r="B247" s="585">
        <v>10</v>
      </c>
      <c r="C247" s="266" t="s">
        <v>92</v>
      </c>
      <c r="D247" s="794"/>
      <c r="E247" s="846"/>
      <c r="F247" s="847"/>
      <c r="G247" s="422"/>
      <c r="H247" s="589" t="s">
        <v>1061</v>
      </c>
      <c r="I247" s="297">
        <v>0.308</v>
      </c>
      <c r="J247" s="589" t="s">
        <v>1063</v>
      </c>
      <c r="K247" s="271">
        <f t="shared" si="17"/>
        <v>0</v>
      </c>
      <c r="L247" s="261" t="s">
        <v>1091</v>
      </c>
      <c r="O247" s="261"/>
    </row>
    <row r="248" spans="2:15" s="479" customFormat="1" ht="15" customHeight="1" x14ac:dyDescent="0.2">
      <c r="B248" s="585">
        <v>11</v>
      </c>
      <c r="C248" s="266" t="s">
        <v>465</v>
      </c>
      <c r="D248" s="794"/>
      <c r="E248" s="846"/>
      <c r="F248" s="847"/>
      <c r="G248" s="422"/>
      <c r="H248" s="589" t="s">
        <v>1061</v>
      </c>
      <c r="I248" s="297">
        <v>0.33300000000000002</v>
      </c>
      <c r="J248" s="589" t="s">
        <v>1063</v>
      </c>
      <c r="K248" s="271">
        <f t="shared" si="17"/>
        <v>0</v>
      </c>
      <c r="L248" s="261" t="s">
        <v>1092</v>
      </c>
      <c r="O248" s="261"/>
    </row>
    <row r="249" spans="2:15" s="479" customFormat="1" ht="15" customHeight="1" x14ac:dyDescent="0.2">
      <c r="B249" s="585">
        <v>12</v>
      </c>
      <c r="C249" s="266" t="s">
        <v>485</v>
      </c>
      <c r="D249" s="794"/>
      <c r="E249" s="846"/>
      <c r="F249" s="847"/>
      <c r="G249" s="422"/>
      <c r="H249" s="589" t="s">
        <v>1061</v>
      </c>
      <c r="I249" s="297">
        <v>0.35</v>
      </c>
      <c r="J249" s="589" t="s">
        <v>1063</v>
      </c>
      <c r="K249" s="271">
        <f t="shared" si="17"/>
        <v>0</v>
      </c>
      <c r="L249" s="261" t="s">
        <v>1093</v>
      </c>
      <c r="O249" s="261"/>
    </row>
    <row r="250" spans="2:15" s="479" customFormat="1" ht="15" customHeight="1" x14ac:dyDescent="0.2">
      <c r="B250" s="585">
        <v>13</v>
      </c>
      <c r="C250" s="266" t="s">
        <v>525</v>
      </c>
      <c r="D250" s="794"/>
      <c r="E250" s="846"/>
      <c r="F250" s="847"/>
      <c r="G250" s="422"/>
      <c r="H250" s="589" t="s">
        <v>1061</v>
      </c>
      <c r="I250" s="297">
        <v>0.39</v>
      </c>
      <c r="J250" s="589" t="s">
        <v>1063</v>
      </c>
      <c r="K250" s="271">
        <f t="shared" si="17"/>
        <v>0</v>
      </c>
      <c r="L250" s="261" t="s">
        <v>1094</v>
      </c>
      <c r="O250" s="261"/>
    </row>
    <row r="251" spans="2:15" s="479" customFormat="1" ht="15" customHeight="1" x14ac:dyDescent="0.2">
      <c r="B251" s="585">
        <v>14</v>
      </c>
      <c r="C251" s="266" t="s">
        <v>565</v>
      </c>
      <c r="D251" s="794"/>
      <c r="E251" s="846"/>
      <c r="F251" s="847"/>
      <c r="G251" s="422"/>
      <c r="H251" s="589" t="s">
        <v>1061</v>
      </c>
      <c r="I251" s="297">
        <v>0.38300000000000001</v>
      </c>
      <c r="J251" s="589" t="s">
        <v>1063</v>
      </c>
      <c r="K251" s="271">
        <f t="shared" si="17"/>
        <v>0</v>
      </c>
      <c r="L251" s="261" t="s">
        <v>1095</v>
      </c>
      <c r="O251" s="261"/>
    </row>
    <row r="252" spans="2:15" s="479" customFormat="1" ht="15" customHeight="1" x14ac:dyDescent="0.2">
      <c r="B252" s="585">
        <v>15</v>
      </c>
      <c r="C252" s="266" t="s">
        <v>603</v>
      </c>
      <c r="D252" s="794"/>
      <c r="E252" s="846"/>
      <c r="F252" s="847"/>
      <c r="G252" s="422"/>
      <c r="H252" s="589" t="s">
        <v>1061</v>
      </c>
      <c r="I252" s="297">
        <v>0.40100000000000002</v>
      </c>
      <c r="J252" s="589" t="s">
        <v>1063</v>
      </c>
      <c r="K252" s="271">
        <f t="shared" si="17"/>
        <v>0</v>
      </c>
      <c r="L252" s="261" t="s">
        <v>1096</v>
      </c>
      <c r="O252" s="261"/>
    </row>
    <row r="253" spans="2:15" s="479" customFormat="1" ht="15" customHeight="1" x14ac:dyDescent="0.2">
      <c r="B253" s="585">
        <v>16</v>
      </c>
      <c r="C253" s="266" t="s">
        <v>634</v>
      </c>
      <c r="D253" s="794"/>
      <c r="E253" s="846"/>
      <c r="F253" s="847"/>
      <c r="G253" s="422"/>
      <c r="H253" s="589" t="s">
        <v>1061</v>
      </c>
      <c r="I253" s="297">
        <v>0.41799999999999998</v>
      </c>
      <c r="J253" s="589" t="s">
        <v>1063</v>
      </c>
      <c r="K253" s="271">
        <f t="shared" si="17"/>
        <v>0</v>
      </c>
      <c r="L253" s="261" t="s">
        <v>1097</v>
      </c>
      <c r="O253" s="261"/>
    </row>
    <row r="254" spans="2:15" s="479" customFormat="1" ht="15" customHeight="1" x14ac:dyDescent="0.2">
      <c r="B254" s="585">
        <v>17</v>
      </c>
      <c r="C254" s="266" t="s">
        <v>669</v>
      </c>
      <c r="D254" s="794"/>
      <c r="E254" s="846"/>
      <c r="F254" s="847"/>
      <c r="G254" s="422"/>
      <c r="H254" s="589" t="s">
        <v>1061</v>
      </c>
      <c r="I254" s="297">
        <v>0.436</v>
      </c>
      <c r="J254" s="589" t="s">
        <v>1063</v>
      </c>
      <c r="K254" s="271">
        <f t="shared" si="17"/>
        <v>0</v>
      </c>
      <c r="L254" s="261" t="s">
        <v>1098</v>
      </c>
      <c r="O254" s="261"/>
    </row>
    <row r="255" spans="2:15" s="479" customFormat="1" ht="15" customHeight="1" x14ac:dyDescent="0.2">
      <c r="B255" s="585">
        <v>18</v>
      </c>
      <c r="C255" s="266" t="s">
        <v>702</v>
      </c>
      <c r="D255" s="794"/>
      <c r="E255" s="846"/>
      <c r="F255" s="847"/>
      <c r="G255" s="422"/>
      <c r="H255" s="589" t="s">
        <v>1061</v>
      </c>
      <c r="I255" s="297">
        <v>0.442</v>
      </c>
      <c r="J255" s="589" t="s">
        <v>1063</v>
      </c>
      <c r="K255" s="271">
        <f t="shared" si="17"/>
        <v>0</v>
      </c>
      <c r="L255" s="261" t="s">
        <v>1099</v>
      </c>
      <c r="O255" s="261"/>
    </row>
    <row r="256" spans="2:15" s="479" customFormat="1" ht="15" customHeight="1" x14ac:dyDescent="0.2">
      <c r="B256" s="585">
        <v>19</v>
      </c>
      <c r="C256" s="266" t="s">
        <v>708</v>
      </c>
      <c r="D256" s="794"/>
      <c r="E256" s="846"/>
      <c r="F256" s="847"/>
      <c r="G256" s="422"/>
      <c r="H256" s="589" t="s">
        <v>1061</v>
      </c>
      <c r="I256" s="355">
        <v>0.45</v>
      </c>
      <c r="J256" s="589" t="s">
        <v>1063</v>
      </c>
      <c r="K256" s="271">
        <f t="shared" si="17"/>
        <v>0</v>
      </c>
      <c r="L256" s="261" t="s">
        <v>1100</v>
      </c>
      <c r="O256" s="261"/>
    </row>
    <row r="257" spans="1:25" s="479" customFormat="1" ht="15" customHeight="1" x14ac:dyDescent="0.2">
      <c r="B257" s="585">
        <v>20</v>
      </c>
      <c r="C257" s="266" t="s">
        <v>1011</v>
      </c>
      <c r="D257" s="794"/>
      <c r="E257" s="846"/>
      <c r="F257" s="847"/>
      <c r="G257" s="422"/>
      <c r="H257" s="589" t="s">
        <v>1061</v>
      </c>
      <c r="I257" s="355">
        <v>0.45</v>
      </c>
      <c r="J257" s="589" t="s">
        <v>1063</v>
      </c>
      <c r="K257" s="271">
        <f t="shared" si="17"/>
        <v>0</v>
      </c>
      <c r="L257" s="261" t="s">
        <v>1101</v>
      </c>
      <c r="O257" s="261"/>
    </row>
    <row r="258" spans="1:25" s="479" customFormat="1" ht="15" customHeight="1" x14ac:dyDescent="0.2">
      <c r="B258" s="852">
        <v>21</v>
      </c>
      <c r="C258" s="807" t="s">
        <v>1310</v>
      </c>
      <c r="D258" s="866" t="s">
        <v>1315</v>
      </c>
      <c r="E258" s="867"/>
      <c r="F258" s="868"/>
      <c r="G258" s="422"/>
      <c r="H258" s="589" t="s">
        <v>1215</v>
      </c>
      <c r="I258" s="355">
        <v>0.45</v>
      </c>
      <c r="J258" s="589" t="s">
        <v>1212</v>
      </c>
      <c r="K258" s="271">
        <f t="shared" si="17"/>
        <v>0</v>
      </c>
      <c r="L258" s="261" t="s">
        <v>1221</v>
      </c>
      <c r="O258" s="261"/>
    </row>
    <row r="259" spans="1:25" s="479" customFormat="1" ht="15" customHeight="1" x14ac:dyDescent="0.2">
      <c r="B259" s="854"/>
      <c r="C259" s="807"/>
      <c r="D259" s="806" t="s">
        <v>1316</v>
      </c>
      <c r="E259" s="869"/>
      <c r="F259" s="807"/>
      <c r="G259" s="422"/>
      <c r="H259" s="589" t="s">
        <v>88</v>
      </c>
      <c r="I259" s="355">
        <v>0.6</v>
      </c>
      <c r="J259" s="589" t="s">
        <v>91</v>
      </c>
      <c r="K259" s="271">
        <f t="shared" ref="K259:K261" si="18">ROUND(G259*I259,0)</f>
        <v>0</v>
      </c>
      <c r="L259" s="261" t="s">
        <v>758</v>
      </c>
      <c r="O259" s="261"/>
    </row>
    <row r="260" spans="1:25" s="479" customFormat="1" ht="15" customHeight="1" x14ac:dyDescent="0.2">
      <c r="B260" s="852">
        <v>22</v>
      </c>
      <c r="C260" s="807" t="s">
        <v>1329</v>
      </c>
      <c r="D260" s="866" t="s">
        <v>1315</v>
      </c>
      <c r="E260" s="867"/>
      <c r="F260" s="868"/>
      <c r="G260" s="422"/>
      <c r="H260" s="589" t="s">
        <v>88</v>
      </c>
      <c r="I260" s="355">
        <v>0.45</v>
      </c>
      <c r="J260" s="589" t="s">
        <v>91</v>
      </c>
      <c r="K260" s="271">
        <f t="shared" si="18"/>
        <v>0</v>
      </c>
      <c r="L260" s="261" t="s">
        <v>760</v>
      </c>
      <c r="O260" s="261"/>
    </row>
    <row r="261" spans="1:25" s="479" customFormat="1" ht="15" customHeight="1" thickBot="1" x14ac:dyDescent="0.25">
      <c r="B261" s="854"/>
      <c r="C261" s="807"/>
      <c r="D261" s="806" t="s">
        <v>1316</v>
      </c>
      <c r="E261" s="869"/>
      <c r="F261" s="807"/>
      <c r="G261" s="422"/>
      <c r="H261" s="589" t="s">
        <v>88</v>
      </c>
      <c r="I261" s="355">
        <v>0.6</v>
      </c>
      <c r="J261" s="589" t="s">
        <v>91</v>
      </c>
      <c r="K261" s="271">
        <f t="shared" si="18"/>
        <v>0</v>
      </c>
      <c r="L261" s="261" t="s">
        <v>761</v>
      </c>
      <c r="O261" s="261"/>
    </row>
    <row r="262" spans="1:25" s="479" customFormat="1" ht="19" customHeight="1" thickBot="1" x14ac:dyDescent="0.25">
      <c r="B262" s="804" t="s">
        <v>127</v>
      </c>
      <c r="C262" s="805"/>
      <c r="D262" s="794"/>
      <c r="E262" s="846"/>
      <c r="F262" s="847"/>
      <c r="G262" s="423"/>
      <c r="H262" s="424"/>
      <c r="I262" s="425"/>
      <c r="J262" s="580"/>
      <c r="K262" s="366">
        <f>SUM(K238:K261)</f>
        <v>0</v>
      </c>
      <c r="L262" s="261" t="s">
        <v>1102</v>
      </c>
      <c r="M262" s="479" t="s">
        <v>1061</v>
      </c>
      <c r="O262" s="261"/>
    </row>
    <row r="263" spans="1:25" s="36" customFormat="1" ht="15" customHeight="1" x14ac:dyDescent="0.2">
      <c r="B263" s="596"/>
      <c r="C263" s="596"/>
      <c r="D263" s="596"/>
      <c r="E263" s="596"/>
      <c r="F263" s="426"/>
      <c r="G263" s="427"/>
      <c r="H263" s="596"/>
      <c r="I263" s="428"/>
      <c r="J263" s="596"/>
      <c r="K263" s="11"/>
      <c r="L263" s="12"/>
      <c r="O263" s="12"/>
    </row>
    <row r="264" spans="1:25" s="36" customFormat="1" ht="19" customHeight="1" x14ac:dyDescent="0.2">
      <c r="A264" s="6" t="s">
        <v>1103</v>
      </c>
      <c r="B264" s="429" t="s">
        <v>1104</v>
      </c>
      <c r="C264" s="613"/>
      <c r="D264" s="13"/>
      <c r="E264" s="13"/>
      <c r="F264" s="419"/>
      <c r="G264" s="11"/>
      <c r="H264" s="13"/>
      <c r="I264" s="430"/>
      <c r="J264" s="13"/>
      <c r="K264" s="11"/>
      <c r="L264" s="12"/>
      <c r="O264" s="12"/>
    </row>
    <row r="265" spans="1:25" ht="11.25" customHeight="1" x14ac:dyDescent="0.2">
      <c r="A265" s="383"/>
      <c r="B265" s="151"/>
      <c r="G265" s="42"/>
      <c r="K265" s="49"/>
      <c r="N265" s="384"/>
      <c r="O265" s="384"/>
      <c r="P265" s="384"/>
      <c r="Q265" s="588"/>
      <c r="R265" s="588"/>
      <c r="S265" s="588"/>
      <c r="T265" s="588"/>
      <c r="U265" s="588"/>
      <c r="V265" s="588"/>
      <c r="W265" s="587"/>
      <c r="X265" s="385"/>
    </row>
    <row r="266" spans="1:25" ht="19" customHeight="1" thickBot="1" x14ac:dyDescent="0.25">
      <c r="A266" s="383"/>
      <c r="B266" s="826" t="s">
        <v>1330</v>
      </c>
      <c r="C266" s="826"/>
      <c r="D266" s="826"/>
      <c r="E266" s="826"/>
      <c r="F266" s="826"/>
      <c r="G266" s="481"/>
      <c r="H266" s="479"/>
      <c r="I266" s="479" t="s">
        <v>152</v>
      </c>
      <c r="J266" s="479"/>
      <c r="K266" s="481"/>
      <c r="L266" s="479"/>
      <c r="O266" s="384"/>
      <c r="P266" s="384"/>
      <c r="Q266" s="384"/>
      <c r="R266" s="588"/>
      <c r="S266" s="588"/>
      <c r="T266" s="588"/>
      <c r="U266" s="588"/>
      <c r="V266" s="588"/>
      <c r="W266" s="588"/>
      <c r="X266" s="587"/>
      <c r="Y266" s="385"/>
    </row>
    <row r="267" spans="1:25" ht="19" customHeight="1" thickBot="1" x14ac:dyDescent="0.25">
      <c r="A267" s="383"/>
      <c r="B267" s="826"/>
      <c r="C267" s="826"/>
      <c r="D267" s="826"/>
      <c r="E267" s="826"/>
      <c r="F267" s="826"/>
      <c r="G267" s="386">
        <f>●附表!G35</f>
        <v>0</v>
      </c>
      <c r="H267" s="602" t="s">
        <v>1061</v>
      </c>
      <c r="I267" s="285">
        <v>0.5</v>
      </c>
      <c r="J267" s="602" t="s">
        <v>1063</v>
      </c>
      <c r="K267" s="366">
        <f>ROUND(G267*I267,0)</f>
        <v>0</v>
      </c>
      <c r="L267" s="261" t="s">
        <v>1105</v>
      </c>
      <c r="M267" s="478" t="s">
        <v>1061</v>
      </c>
      <c r="O267" s="384"/>
      <c r="P267" s="384"/>
      <c r="Q267" s="384"/>
      <c r="R267" s="588"/>
      <c r="S267" s="588"/>
      <c r="T267" s="588"/>
      <c r="U267" s="588"/>
      <c r="V267" s="588"/>
      <c r="W267" s="588"/>
      <c r="X267" s="587"/>
      <c r="Y267" s="385"/>
    </row>
    <row r="268" spans="1:25" ht="11.25" customHeight="1" x14ac:dyDescent="0.2">
      <c r="G268" s="11"/>
      <c r="H268" s="598"/>
      <c r="I268" s="387"/>
      <c r="J268" s="598"/>
      <c r="K268" s="56" t="s">
        <v>151</v>
      </c>
      <c r="N268" s="388"/>
      <c r="O268" s="389"/>
      <c r="P268" s="390"/>
      <c r="Q268" s="587"/>
      <c r="R268" s="587"/>
      <c r="S268" s="391"/>
      <c r="T268" s="843"/>
      <c r="U268" s="843"/>
      <c r="V268" s="392"/>
      <c r="W268" s="588"/>
      <c r="X268" s="385"/>
    </row>
    <row r="269" spans="1:25" ht="18" customHeight="1" x14ac:dyDescent="0.2">
      <c r="G269" s="11"/>
      <c r="H269" s="598"/>
      <c r="I269" s="387"/>
      <c r="J269" s="598"/>
      <c r="K269" s="11"/>
      <c r="N269" s="388"/>
      <c r="O269" s="389"/>
      <c r="P269" s="390"/>
      <c r="Q269" s="587"/>
      <c r="R269" s="587"/>
      <c r="S269" s="391"/>
      <c r="T269" s="587"/>
      <c r="U269" s="587"/>
      <c r="V269" s="392"/>
      <c r="W269" s="588"/>
      <c r="X269" s="385"/>
    </row>
    <row r="270" spans="1:25" ht="19" customHeight="1" thickBot="1" x14ac:dyDescent="0.25">
      <c r="A270" s="383"/>
      <c r="B270" s="826" t="s">
        <v>1331</v>
      </c>
      <c r="C270" s="826"/>
      <c r="D270" s="826"/>
      <c r="E270" s="826"/>
      <c r="F270" s="826"/>
      <c r="G270" s="481"/>
      <c r="H270" s="479"/>
      <c r="I270" s="479" t="s">
        <v>152</v>
      </c>
      <c r="J270" s="479"/>
      <c r="K270" s="481"/>
      <c r="L270" s="479"/>
      <c r="O270" s="384"/>
      <c r="P270" s="384"/>
      <c r="Q270" s="384"/>
      <c r="R270" s="588"/>
      <c r="S270" s="588"/>
      <c r="T270" s="588"/>
      <c r="U270" s="588"/>
      <c r="V270" s="588"/>
      <c r="W270" s="588"/>
      <c r="X270" s="587"/>
      <c r="Y270" s="385"/>
    </row>
    <row r="271" spans="1:25" ht="19" customHeight="1" thickBot="1" x14ac:dyDescent="0.25">
      <c r="A271" s="383"/>
      <c r="B271" s="826"/>
      <c r="C271" s="826"/>
      <c r="D271" s="826"/>
      <c r="E271" s="826"/>
      <c r="F271" s="826"/>
      <c r="G271" s="386">
        <f>●附表!G45</f>
        <v>0</v>
      </c>
      <c r="H271" s="602" t="s">
        <v>1054</v>
      </c>
      <c r="I271" s="285">
        <v>0.5</v>
      </c>
      <c r="J271" s="602" t="s">
        <v>1055</v>
      </c>
      <c r="K271" s="366">
        <f>ROUND(G271*I271,0)</f>
        <v>0</v>
      </c>
      <c r="L271" s="261" t="s">
        <v>1106</v>
      </c>
      <c r="M271" s="478" t="s">
        <v>1054</v>
      </c>
      <c r="O271" s="384"/>
      <c r="P271" s="384"/>
      <c r="Q271" s="384"/>
      <c r="R271" s="588"/>
      <c r="S271" s="588"/>
      <c r="T271" s="588"/>
      <c r="U271" s="588"/>
      <c r="V271" s="588"/>
      <c r="W271" s="588"/>
      <c r="X271" s="587"/>
      <c r="Y271" s="385"/>
    </row>
    <row r="272" spans="1:25" ht="11.25" customHeight="1" x14ac:dyDescent="0.2">
      <c r="G272" s="11"/>
      <c r="H272" s="598"/>
      <c r="I272" s="387"/>
      <c r="J272" s="598"/>
      <c r="K272" s="56" t="s">
        <v>151</v>
      </c>
      <c r="N272" s="388"/>
      <c r="O272" s="389"/>
      <c r="P272" s="390"/>
      <c r="Q272" s="587"/>
      <c r="R272" s="587"/>
      <c r="S272" s="391"/>
      <c r="T272" s="843"/>
      <c r="U272" s="843"/>
      <c r="V272" s="392"/>
      <c r="W272" s="588"/>
      <c r="X272" s="385"/>
    </row>
    <row r="273" spans="1:25" ht="18" customHeight="1" x14ac:dyDescent="0.2">
      <c r="G273" s="11"/>
      <c r="H273" s="598"/>
      <c r="I273" s="387"/>
      <c r="J273" s="598"/>
      <c r="K273" s="11"/>
      <c r="N273" s="388"/>
      <c r="O273" s="389"/>
      <c r="P273" s="390"/>
      <c r="Q273" s="587"/>
      <c r="R273" s="587"/>
      <c r="S273" s="391"/>
      <c r="T273" s="843"/>
      <c r="U273" s="843"/>
      <c r="V273" s="392"/>
      <c r="W273" s="588"/>
      <c r="X273" s="385"/>
    </row>
    <row r="274" spans="1:25" ht="28" customHeight="1" thickBot="1" x14ac:dyDescent="0.25">
      <c r="A274" s="383"/>
      <c r="B274" s="826" t="s">
        <v>1332</v>
      </c>
      <c r="C274" s="826"/>
      <c r="D274" s="826"/>
      <c r="E274" s="826"/>
      <c r="F274" s="826"/>
      <c r="G274" s="481"/>
      <c r="H274" s="479"/>
      <c r="I274" s="479" t="s">
        <v>152</v>
      </c>
      <c r="J274" s="479"/>
      <c r="K274" s="481"/>
      <c r="L274" s="479"/>
      <c r="O274" s="384"/>
      <c r="P274" s="384"/>
      <c r="Q274" s="384"/>
      <c r="R274" s="588"/>
      <c r="S274" s="588"/>
      <c r="T274" s="588"/>
      <c r="U274" s="588"/>
      <c r="V274" s="588"/>
      <c r="W274" s="588"/>
      <c r="X274" s="587"/>
      <c r="Y274" s="385"/>
    </row>
    <row r="275" spans="1:25" ht="19" customHeight="1" thickBot="1" x14ac:dyDescent="0.25">
      <c r="A275" s="383"/>
      <c r="B275" s="826"/>
      <c r="C275" s="826"/>
      <c r="D275" s="826"/>
      <c r="E275" s="826"/>
      <c r="F275" s="826"/>
      <c r="G275" s="417"/>
      <c r="H275" s="602" t="s">
        <v>1054</v>
      </c>
      <c r="I275" s="285">
        <v>0.5</v>
      </c>
      <c r="J275" s="602" t="s">
        <v>1055</v>
      </c>
      <c r="K275" s="366">
        <f>ROUND(G275*I275,0)</f>
        <v>0</v>
      </c>
      <c r="L275" s="261" t="s">
        <v>1107</v>
      </c>
      <c r="M275" s="478" t="s">
        <v>1054</v>
      </c>
      <c r="O275" s="384"/>
      <c r="P275" s="384"/>
      <c r="Q275" s="384"/>
      <c r="R275" s="588"/>
      <c r="S275" s="588"/>
      <c r="T275" s="588"/>
      <c r="U275" s="588"/>
      <c r="V275" s="588"/>
      <c r="W275" s="588"/>
      <c r="X275" s="587"/>
      <c r="Y275" s="385"/>
    </row>
    <row r="276" spans="1:25" ht="11.25" customHeight="1" x14ac:dyDescent="0.2">
      <c r="G276" s="11"/>
      <c r="H276" s="598"/>
      <c r="I276" s="387"/>
      <c r="J276" s="598"/>
      <c r="K276" s="56" t="s">
        <v>151</v>
      </c>
      <c r="N276" s="388"/>
      <c r="O276" s="389"/>
      <c r="P276" s="390"/>
      <c r="Q276" s="587"/>
      <c r="R276" s="587"/>
      <c r="S276" s="391"/>
      <c r="T276" s="843"/>
      <c r="U276" s="843"/>
      <c r="V276" s="392"/>
      <c r="W276" s="588"/>
      <c r="X276" s="385"/>
    </row>
    <row r="277" spans="1:25" s="479" customFormat="1" ht="15" customHeight="1" thickBot="1" x14ac:dyDescent="0.25">
      <c r="B277" s="38"/>
      <c r="C277" s="261"/>
      <c r="D277" s="261"/>
      <c r="E277" s="261"/>
      <c r="F277" s="172"/>
      <c r="G277" s="10"/>
      <c r="H277" s="39"/>
      <c r="I277" s="146"/>
      <c r="J277" s="598"/>
      <c r="K277" s="11"/>
      <c r="L277" s="261"/>
    </row>
    <row r="278" spans="1:25" s="479" customFormat="1" ht="15" customHeight="1" x14ac:dyDescent="0.2">
      <c r="B278" s="38"/>
      <c r="C278" s="261"/>
      <c r="D278" s="261"/>
      <c r="E278" s="261"/>
      <c r="F278" s="172"/>
      <c r="G278" s="10"/>
      <c r="H278" s="39"/>
      <c r="I278" s="800" t="s">
        <v>1108</v>
      </c>
      <c r="J278" s="801"/>
      <c r="K278" s="9"/>
      <c r="L278" s="261"/>
    </row>
    <row r="279" spans="1:25" s="479" customFormat="1" ht="15" customHeight="1" thickBot="1" x14ac:dyDescent="0.25">
      <c r="B279" s="38"/>
      <c r="C279" s="261"/>
      <c r="D279" s="261"/>
      <c r="E279" s="261"/>
      <c r="F279" s="172"/>
      <c r="G279" s="10"/>
      <c r="H279" s="39"/>
      <c r="I279" s="802" t="s">
        <v>163</v>
      </c>
      <c r="J279" s="803"/>
      <c r="K279" s="8">
        <f>SUMIF(M6:M275,"*",K6:K275)</f>
        <v>0</v>
      </c>
      <c r="L279" s="261" t="s">
        <v>1172</v>
      </c>
    </row>
    <row r="280" spans="1:25" s="4" customFormat="1" ht="15" customHeight="1" x14ac:dyDescent="0.2">
      <c r="B280" s="431"/>
      <c r="C280" s="39"/>
      <c r="D280" s="39"/>
      <c r="E280" s="39"/>
      <c r="F280" s="432"/>
      <c r="G280" s="39"/>
      <c r="H280" s="39"/>
      <c r="I280" s="146"/>
      <c r="J280" s="598"/>
      <c r="K280" s="11"/>
      <c r="L280" s="39"/>
    </row>
    <row r="281" spans="1:25" s="4" customFormat="1" ht="15" customHeight="1" x14ac:dyDescent="0.2">
      <c r="B281" s="431"/>
      <c r="C281" s="39"/>
      <c r="D281" s="39"/>
      <c r="E281" s="39"/>
      <c r="F281" s="432"/>
      <c r="G281" s="39"/>
      <c r="H281" s="39"/>
      <c r="I281" s="146"/>
      <c r="J281" s="598"/>
      <c r="K281" s="11"/>
      <c r="L281" s="39"/>
    </row>
    <row r="282" spans="1:25" s="4" customFormat="1" ht="15" customHeight="1" x14ac:dyDescent="0.2">
      <c r="B282" s="431"/>
      <c r="C282" s="39"/>
      <c r="D282" s="39"/>
      <c r="E282" s="39"/>
      <c r="F282" s="432"/>
      <c r="G282" s="39"/>
      <c r="H282" s="39"/>
      <c r="I282" s="146"/>
      <c r="J282" s="598"/>
      <c r="K282" s="11"/>
      <c r="L282" s="39"/>
      <c r="N282" s="39"/>
    </row>
    <row r="283" spans="1:25" s="4" customFormat="1" ht="15" customHeight="1" x14ac:dyDescent="0.2">
      <c r="B283" s="431"/>
      <c r="C283" s="39"/>
      <c r="D283" s="39"/>
      <c r="E283" s="39"/>
      <c r="F283" s="432"/>
      <c r="G283" s="39"/>
      <c r="H283" s="39"/>
      <c r="I283" s="146"/>
      <c r="J283" s="598"/>
      <c r="K283" s="11"/>
      <c r="L283" s="39"/>
      <c r="N283" s="39"/>
    </row>
    <row r="284" spans="1:25" s="4" customFormat="1" ht="15" customHeight="1" x14ac:dyDescent="0.2">
      <c r="B284" s="431"/>
      <c r="C284" s="39"/>
      <c r="D284" s="39"/>
      <c r="E284" s="39"/>
      <c r="F284" s="432"/>
      <c r="G284" s="39"/>
      <c r="H284" s="39"/>
      <c r="I284" s="146"/>
      <c r="J284" s="598"/>
      <c r="K284" s="11"/>
      <c r="L284" s="39"/>
      <c r="N284" s="39"/>
    </row>
    <row r="285" spans="1:25" s="4" customFormat="1" ht="15" customHeight="1" x14ac:dyDescent="0.2">
      <c r="B285" s="431"/>
      <c r="C285" s="39"/>
      <c r="D285" s="39"/>
      <c r="E285" s="39"/>
      <c r="F285" s="432"/>
      <c r="G285" s="39"/>
      <c r="H285" s="39"/>
      <c r="I285" s="146"/>
      <c r="J285" s="598"/>
      <c r="K285" s="11"/>
      <c r="L285" s="39"/>
      <c r="N285" s="39"/>
    </row>
    <row r="286" spans="1:25" s="4" customFormat="1" ht="15" customHeight="1" x14ac:dyDescent="0.2">
      <c r="B286" s="431"/>
      <c r="C286" s="39"/>
      <c r="D286" s="39"/>
      <c r="E286" s="39"/>
      <c r="F286" s="432"/>
      <c r="G286" s="39"/>
      <c r="H286" s="39"/>
      <c r="I286" s="146"/>
      <c r="J286" s="598"/>
      <c r="K286" s="11"/>
      <c r="L286" s="39"/>
    </row>
    <row r="287" spans="1:25" s="4" customFormat="1" ht="15" customHeight="1" x14ac:dyDescent="0.2">
      <c r="B287" s="431"/>
      <c r="C287" s="39"/>
      <c r="D287" s="39"/>
      <c r="E287" s="39"/>
      <c r="F287" s="432"/>
      <c r="G287" s="39"/>
      <c r="H287" s="39"/>
      <c r="I287" s="146"/>
      <c r="J287" s="598"/>
      <c r="K287" s="11"/>
      <c r="L287" s="39"/>
    </row>
    <row r="288" spans="1:25" s="4" customFormat="1" ht="15" customHeight="1" x14ac:dyDescent="0.2">
      <c r="B288" s="431"/>
      <c r="C288" s="39"/>
      <c r="D288" s="39"/>
      <c r="E288" s="39"/>
      <c r="F288" s="432"/>
      <c r="G288" s="39"/>
      <c r="H288" s="39"/>
      <c r="I288" s="146"/>
      <c r="J288" s="598"/>
      <c r="K288" s="11"/>
      <c r="L288" s="39"/>
    </row>
    <row r="289" spans="1:22" s="4" customFormat="1" ht="15" customHeight="1" x14ac:dyDescent="0.2">
      <c r="B289" s="431"/>
      <c r="C289" s="39"/>
      <c r="D289" s="39"/>
      <c r="E289" s="39"/>
      <c r="F289" s="432"/>
      <c r="G289" s="39"/>
      <c r="H289" s="39"/>
      <c r="I289" s="146"/>
      <c r="J289" s="598"/>
      <c r="K289" s="11"/>
      <c r="L289" s="39"/>
    </row>
    <row r="290" spans="1:22" s="4" customFormat="1" ht="15" customHeight="1" x14ac:dyDescent="0.2">
      <c r="B290" s="431"/>
      <c r="C290" s="39"/>
      <c r="D290" s="39"/>
      <c r="E290" s="39"/>
      <c r="F290" s="432"/>
      <c r="G290" s="39"/>
      <c r="H290" s="39"/>
      <c r="I290" s="146"/>
      <c r="J290" s="598"/>
      <c r="K290" s="11"/>
      <c r="L290" s="39"/>
    </row>
    <row r="291" spans="1:22" s="4" customFormat="1" ht="15" customHeight="1" x14ac:dyDescent="0.2">
      <c r="A291" s="433"/>
      <c r="B291" s="434"/>
      <c r="C291" s="54"/>
      <c r="D291" s="54"/>
      <c r="E291" s="54"/>
      <c r="F291" s="432"/>
      <c r="G291" s="54"/>
      <c r="H291" s="54"/>
      <c r="I291" s="435"/>
      <c r="J291" s="54"/>
      <c r="K291" s="436"/>
      <c r="L291" s="39"/>
    </row>
    <row r="292" spans="1:22" s="4" customFormat="1" ht="14" x14ac:dyDescent="0.2">
      <c r="A292" s="437"/>
      <c r="B292" s="438"/>
      <c r="C292" s="54"/>
      <c r="D292" s="54"/>
      <c r="E292" s="54"/>
      <c r="F292" s="432"/>
      <c r="G292" s="54"/>
      <c r="H292" s="54"/>
      <c r="I292" s="435"/>
      <c r="J292" s="54"/>
      <c r="K292" s="436"/>
      <c r="L292" s="54"/>
    </row>
    <row r="293" spans="1:22" s="4" customFormat="1" ht="15" customHeight="1" x14ac:dyDescent="0.2">
      <c r="A293" s="437"/>
      <c r="B293" s="845"/>
      <c r="C293" s="845"/>
      <c r="D293" s="598"/>
      <c r="E293" s="598"/>
      <c r="F293" s="597"/>
      <c r="G293" s="598"/>
      <c r="H293" s="598"/>
      <c r="I293" s="146"/>
      <c r="J293" s="598"/>
      <c r="K293" s="358"/>
      <c r="L293" s="54"/>
    </row>
    <row r="294" spans="1:22" s="4" customFormat="1" ht="14" x14ac:dyDescent="0.2">
      <c r="A294" s="437"/>
      <c r="B294" s="598"/>
      <c r="C294" s="598"/>
      <c r="D294" s="598"/>
      <c r="E294" s="598"/>
      <c r="F294" s="597"/>
      <c r="G294" s="598"/>
      <c r="H294" s="598"/>
      <c r="I294" s="146"/>
      <c r="J294" s="598"/>
      <c r="K294" s="359"/>
      <c r="L294" s="39"/>
    </row>
    <row r="295" spans="1:22" s="4" customFormat="1" ht="15" customHeight="1" x14ac:dyDescent="0.2">
      <c r="B295" s="201"/>
      <c r="C295" s="39"/>
      <c r="D295" s="39"/>
      <c r="E295" s="39"/>
      <c r="F295" s="432"/>
      <c r="G295" s="39"/>
      <c r="H295" s="598"/>
      <c r="I295" s="387"/>
      <c r="J295" s="598"/>
      <c r="K295" s="11"/>
      <c r="L295" s="39"/>
    </row>
    <row r="296" spans="1:22" s="4" customFormat="1" ht="15" customHeight="1" x14ac:dyDescent="0.2">
      <c r="B296" s="431"/>
      <c r="C296" s="598"/>
      <c r="D296" s="598"/>
      <c r="E296" s="598"/>
      <c r="F296" s="432"/>
      <c r="G296" s="39"/>
      <c r="H296" s="598"/>
      <c r="I296" s="387"/>
      <c r="J296" s="598"/>
      <c r="K296" s="11"/>
      <c r="L296" s="39"/>
    </row>
    <row r="297" spans="1:22" s="4" customFormat="1" ht="15" customHeight="1" x14ac:dyDescent="0.2">
      <c r="B297" s="201"/>
      <c r="C297" s="39"/>
      <c r="D297" s="39"/>
      <c r="E297" s="39"/>
      <c r="F297" s="432"/>
      <c r="G297" s="39"/>
      <c r="H297" s="598"/>
      <c r="I297" s="387"/>
      <c r="J297" s="598"/>
      <c r="K297" s="11"/>
      <c r="L297" s="39"/>
      <c r="O297" s="54"/>
      <c r="P297" s="54"/>
    </row>
    <row r="298" spans="1:22" s="4" customFormat="1" ht="15" customHeight="1" x14ac:dyDescent="0.2">
      <c r="B298" s="431"/>
      <c r="C298" s="598"/>
      <c r="D298" s="598"/>
      <c r="E298" s="598"/>
      <c r="F298" s="432"/>
      <c r="G298" s="39"/>
      <c r="H298" s="598"/>
      <c r="I298" s="387"/>
      <c r="J298" s="598"/>
      <c r="K298" s="11"/>
      <c r="L298" s="39"/>
      <c r="O298" s="54"/>
      <c r="P298" s="54"/>
    </row>
    <row r="299" spans="1:22" s="4" customFormat="1" ht="15" customHeight="1" x14ac:dyDescent="0.2">
      <c r="B299" s="201"/>
      <c r="C299" s="39"/>
      <c r="D299" s="39"/>
      <c r="E299" s="39"/>
      <c r="F299" s="432"/>
      <c r="G299" s="39"/>
      <c r="H299" s="598"/>
      <c r="I299" s="387"/>
      <c r="J299" s="598"/>
      <c r="K299" s="11"/>
      <c r="L299" s="39"/>
      <c r="O299" s="54"/>
      <c r="P299" s="54"/>
      <c r="Q299" s="54"/>
      <c r="R299" s="54"/>
      <c r="S299" s="54"/>
      <c r="T299" s="54"/>
      <c r="U299" s="54"/>
      <c r="V299" s="54"/>
    </row>
    <row r="300" spans="1:22" s="4" customFormat="1" ht="15" customHeight="1" x14ac:dyDescent="0.2">
      <c r="B300" s="431"/>
      <c r="C300" s="598"/>
      <c r="D300" s="598"/>
      <c r="E300" s="598"/>
      <c r="F300" s="432"/>
      <c r="G300" s="39"/>
      <c r="H300" s="598"/>
      <c r="I300" s="387"/>
      <c r="J300" s="598"/>
      <c r="K300" s="11"/>
      <c r="L300" s="39"/>
      <c r="O300" s="54"/>
      <c r="P300" s="54"/>
      <c r="Q300" s="54"/>
      <c r="R300" s="54"/>
      <c r="S300" s="54"/>
      <c r="T300" s="54"/>
      <c r="U300" s="54"/>
      <c r="V300" s="54"/>
    </row>
    <row r="301" spans="1:22" s="4" customFormat="1" ht="15" customHeight="1" x14ac:dyDescent="0.2">
      <c r="B301" s="201"/>
      <c r="C301" s="39"/>
      <c r="D301" s="39"/>
      <c r="E301" s="39"/>
      <c r="F301" s="432"/>
      <c r="G301" s="39"/>
      <c r="H301" s="598"/>
      <c r="I301" s="387"/>
      <c r="J301" s="598"/>
      <c r="K301" s="11"/>
      <c r="L301" s="39"/>
      <c r="Q301" s="54"/>
      <c r="R301" s="54"/>
      <c r="S301" s="54"/>
      <c r="T301" s="54"/>
      <c r="U301" s="54"/>
      <c r="V301" s="54"/>
    </row>
    <row r="302" spans="1:22" s="4" customFormat="1" ht="15" customHeight="1" x14ac:dyDescent="0.2">
      <c r="B302" s="431"/>
      <c r="C302" s="598"/>
      <c r="D302" s="598"/>
      <c r="E302" s="598"/>
      <c r="F302" s="432"/>
      <c r="G302" s="39"/>
      <c r="H302" s="598"/>
      <c r="I302" s="387"/>
      <c r="J302" s="598"/>
      <c r="K302" s="11"/>
      <c r="L302" s="39"/>
      <c r="Q302" s="54"/>
      <c r="R302" s="54"/>
      <c r="S302" s="54"/>
      <c r="T302" s="54"/>
      <c r="U302" s="54"/>
      <c r="V302" s="54"/>
    </row>
    <row r="303" spans="1:22" s="4" customFormat="1" ht="19" customHeight="1" x14ac:dyDescent="0.2">
      <c r="B303" s="201"/>
      <c r="C303" s="39"/>
      <c r="D303" s="39"/>
      <c r="E303" s="39"/>
      <c r="F303" s="597"/>
      <c r="G303" s="39"/>
      <c r="H303" s="598"/>
      <c r="I303" s="387"/>
      <c r="J303" s="598"/>
      <c r="K303" s="11"/>
      <c r="L303" s="39"/>
    </row>
    <row r="304" spans="1:22" s="4" customFormat="1" ht="19" customHeight="1" x14ac:dyDescent="0.2">
      <c r="B304" s="201"/>
      <c r="C304" s="39"/>
      <c r="D304" s="39"/>
      <c r="E304" s="39"/>
      <c r="F304" s="597"/>
      <c r="G304" s="39"/>
      <c r="H304" s="598"/>
      <c r="I304" s="387"/>
      <c r="J304" s="598"/>
      <c r="K304" s="11"/>
      <c r="L304" s="39"/>
    </row>
    <row r="305" spans="1:22" s="4" customFormat="1" ht="19" customHeight="1" x14ac:dyDescent="0.2">
      <c r="B305" s="201"/>
      <c r="C305" s="39"/>
      <c r="D305" s="39"/>
      <c r="E305" s="39"/>
      <c r="F305" s="597"/>
      <c r="G305" s="39"/>
      <c r="H305" s="598"/>
      <c r="I305" s="387"/>
      <c r="J305" s="598"/>
      <c r="K305" s="11"/>
      <c r="L305" s="39"/>
    </row>
    <row r="306" spans="1:22" s="4" customFormat="1" ht="19" customHeight="1" x14ac:dyDescent="0.2">
      <c r="B306" s="201"/>
      <c r="C306" s="39"/>
      <c r="D306" s="39"/>
      <c r="E306" s="39"/>
      <c r="F306" s="597"/>
      <c r="G306" s="39"/>
      <c r="H306" s="598"/>
      <c r="I306" s="387"/>
      <c r="J306" s="598"/>
      <c r="K306" s="11"/>
      <c r="L306" s="39"/>
    </row>
    <row r="307" spans="1:22" s="4" customFormat="1" ht="19" customHeight="1" x14ac:dyDescent="0.2">
      <c r="B307" s="201"/>
      <c r="C307" s="39"/>
      <c r="D307" s="39"/>
      <c r="E307" s="39"/>
      <c r="F307" s="597"/>
      <c r="G307" s="39"/>
      <c r="H307" s="598"/>
      <c r="I307" s="387"/>
      <c r="J307" s="598"/>
      <c r="K307" s="11"/>
      <c r="L307" s="39"/>
    </row>
    <row r="308" spans="1:22" s="4" customFormat="1" ht="19" customHeight="1" x14ac:dyDescent="0.2">
      <c r="B308" s="201"/>
      <c r="C308" s="39"/>
      <c r="D308" s="39"/>
      <c r="E308" s="39"/>
      <c r="F308" s="597"/>
      <c r="G308" s="39"/>
      <c r="H308" s="598"/>
      <c r="I308" s="387"/>
      <c r="J308" s="598"/>
      <c r="K308" s="11"/>
      <c r="L308" s="39"/>
    </row>
    <row r="309" spans="1:22" s="4" customFormat="1" ht="19" customHeight="1" x14ac:dyDescent="0.2">
      <c r="B309" s="201"/>
      <c r="C309" s="39"/>
      <c r="D309" s="39"/>
      <c r="E309" s="39"/>
      <c r="F309" s="597"/>
      <c r="G309" s="39"/>
      <c r="H309" s="598"/>
      <c r="I309" s="387"/>
      <c r="J309" s="598"/>
      <c r="K309" s="11"/>
      <c r="L309" s="39"/>
    </row>
    <row r="310" spans="1:22" s="4" customFormat="1" ht="19" customHeight="1" x14ac:dyDescent="0.2">
      <c r="B310" s="431"/>
      <c r="C310" s="598"/>
      <c r="D310" s="598"/>
      <c r="E310" s="598"/>
      <c r="F310" s="432"/>
      <c r="G310" s="39"/>
      <c r="H310" s="598"/>
      <c r="I310" s="845"/>
      <c r="J310" s="845"/>
      <c r="K310" s="11"/>
      <c r="L310" s="39"/>
    </row>
    <row r="311" spans="1:22" s="4" customFormat="1" ht="19" customHeight="1" x14ac:dyDescent="0.2">
      <c r="B311" s="431"/>
      <c r="C311" s="39"/>
      <c r="D311" s="39"/>
      <c r="E311" s="39"/>
      <c r="F311" s="432"/>
      <c r="G311" s="39"/>
      <c r="H311" s="39"/>
      <c r="I311" s="845"/>
      <c r="J311" s="845"/>
      <c r="K311" s="11"/>
      <c r="L311" s="39"/>
    </row>
    <row r="312" spans="1:22" s="4" customFormat="1" ht="19" customHeight="1" x14ac:dyDescent="0.2">
      <c r="B312" s="431"/>
      <c r="C312" s="39"/>
      <c r="D312" s="39"/>
      <c r="E312" s="39"/>
      <c r="F312" s="432"/>
      <c r="G312" s="39"/>
      <c r="H312" s="39"/>
      <c r="I312" s="146"/>
      <c r="J312" s="598"/>
      <c r="K312" s="11"/>
      <c r="L312" s="39"/>
    </row>
    <row r="313" spans="1:22" s="4" customFormat="1" ht="19" customHeight="1" x14ac:dyDescent="0.2">
      <c r="A313" s="433"/>
      <c r="B313" s="434"/>
      <c r="C313" s="54"/>
      <c r="D313" s="54"/>
      <c r="E313" s="54"/>
      <c r="F313" s="432"/>
      <c r="G313" s="54"/>
      <c r="H313" s="54"/>
      <c r="I313" s="435"/>
      <c r="J313" s="54"/>
      <c r="K313" s="436"/>
      <c r="L313" s="39"/>
    </row>
    <row r="314" spans="1:22" s="4" customFormat="1" ht="19" customHeight="1" x14ac:dyDescent="0.2">
      <c r="A314" s="437"/>
      <c r="B314" s="438"/>
      <c r="C314" s="54"/>
      <c r="D314" s="54"/>
      <c r="E314" s="54"/>
      <c r="F314" s="432"/>
      <c r="G314" s="54"/>
      <c r="H314" s="54"/>
      <c r="I314" s="435"/>
      <c r="J314" s="54"/>
      <c r="K314" s="436"/>
      <c r="L314" s="54"/>
      <c r="N314" s="39"/>
    </row>
    <row r="315" spans="1:22" s="4" customFormat="1" ht="19" customHeight="1" x14ac:dyDescent="0.2">
      <c r="A315" s="437"/>
      <c r="B315" s="845"/>
      <c r="C315" s="845"/>
      <c r="D315" s="598"/>
      <c r="E315" s="598"/>
      <c r="F315" s="597"/>
      <c r="G315" s="598"/>
      <c r="H315" s="598"/>
      <c r="I315" s="146"/>
      <c r="J315" s="598"/>
      <c r="K315" s="358"/>
      <c r="L315" s="54"/>
      <c r="N315" s="39"/>
    </row>
    <row r="316" spans="1:22" s="4" customFormat="1" ht="19" customHeight="1" x14ac:dyDescent="0.2">
      <c r="A316" s="437"/>
      <c r="B316" s="598"/>
      <c r="C316" s="598"/>
      <c r="D316" s="598"/>
      <c r="E316" s="598"/>
      <c r="F316" s="597"/>
      <c r="G316" s="598"/>
      <c r="H316" s="598"/>
      <c r="I316" s="146"/>
      <c r="J316" s="598"/>
      <c r="K316" s="359"/>
      <c r="L316" s="39"/>
      <c r="N316" s="39"/>
    </row>
    <row r="317" spans="1:22" s="54" customFormat="1" ht="19" customHeight="1" x14ac:dyDescent="0.2">
      <c r="A317" s="4"/>
      <c r="B317" s="201"/>
      <c r="C317" s="39"/>
      <c r="D317" s="39"/>
      <c r="E317" s="39"/>
      <c r="F317" s="597"/>
      <c r="G317" s="39"/>
      <c r="H317" s="598"/>
      <c r="I317" s="387"/>
      <c r="J317" s="598"/>
      <c r="K317" s="11"/>
      <c r="L317" s="39"/>
      <c r="N317" s="39"/>
      <c r="O317" s="4"/>
      <c r="P317" s="4"/>
      <c r="Q317" s="4"/>
      <c r="R317" s="4"/>
      <c r="S317" s="4"/>
      <c r="T317" s="4"/>
      <c r="U317" s="4"/>
      <c r="V317" s="4"/>
    </row>
    <row r="318" spans="1:22" s="54" customFormat="1" ht="11.25" customHeight="1" x14ac:dyDescent="0.2">
      <c r="A318" s="4"/>
      <c r="B318" s="201"/>
      <c r="C318" s="39"/>
      <c r="D318" s="39"/>
      <c r="E318" s="39"/>
      <c r="F318" s="597"/>
      <c r="G318" s="39"/>
      <c r="H318" s="598"/>
      <c r="I318" s="387"/>
      <c r="J318" s="598"/>
      <c r="K318" s="11"/>
      <c r="L318" s="39"/>
      <c r="N318" s="39"/>
      <c r="O318" s="4"/>
      <c r="P318" s="4"/>
      <c r="Q318" s="4"/>
      <c r="R318" s="4"/>
      <c r="S318" s="4"/>
      <c r="T318" s="4"/>
      <c r="U318" s="4"/>
      <c r="V318" s="4"/>
    </row>
    <row r="319" spans="1:22" s="54" customFormat="1" ht="19" customHeight="1" x14ac:dyDescent="0.2">
      <c r="A319" s="4"/>
      <c r="B319" s="201"/>
      <c r="C319" s="39"/>
      <c r="D319" s="39"/>
      <c r="E319" s="39"/>
      <c r="F319" s="597"/>
      <c r="G319" s="39"/>
      <c r="H319" s="598"/>
      <c r="I319" s="387"/>
      <c r="J319" s="598"/>
      <c r="K319" s="11"/>
      <c r="L319" s="39"/>
      <c r="N319" s="39"/>
      <c r="Q319" s="4"/>
      <c r="R319" s="4"/>
      <c r="S319" s="4"/>
      <c r="T319" s="4"/>
      <c r="U319" s="4"/>
      <c r="V319" s="4"/>
    </row>
    <row r="320" spans="1:22" s="54" customFormat="1" ht="15" customHeight="1" x14ac:dyDescent="0.2">
      <c r="A320" s="4"/>
      <c r="B320" s="201"/>
      <c r="C320" s="39"/>
      <c r="D320" s="39"/>
      <c r="E320" s="39"/>
      <c r="F320" s="597"/>
      <c r="G320" s="39"/>
      <c r="H320" s="598"/>
      <c r="I320" s="387"/>
      <c r="J320" s="598"/>
      <c r="K320" s="11"/>
      <c r="L320" s="39"/>
      <c r="N320" s="39"/>
      <c r="Q320" s="4"/>
      <c r="R320" s="4"/>
      <c r="S320" s="4"/>
      <c r="T320" s="4"/>
      <c r="U320" s="4"/>
      <c r="V320" s="4"/>
    </row>
    <row r="321" spans="1:22" s="4" customFormat="1" ht="15" customHeight="1" x14ac:dyDescent="0.2">
      <c r="B321" s="201"/>
      <c r="C321" s="39"/>
      <c r="D321" s="39"/>
      <c r="E321" s="39"/>
      <c r="F321" s="597"/>
      <c r="G321" s="39"/>
      <c r="H321" s="598"/>
      <c r="I321" s="387"/>
      <c r="J321" s="598"/>
      <c r="K321" s="11"/>
      <c r="L321" s="39"/>
      <c r="N321" s="39"/>
      <c r="O321" s="54"/>
      <c r="P321" s="54"/>
      <c r="Q321" s="54"/>
      <c r="R321" s="54"/>
      <c r="S321" s="54"/>
      <c r="T321" s="54"/>
      <c r="U321" s="54"/>
      <c r="V321" s="54"/>
    </row>
    <row r="322" spans="1:22" s="4" customFormat="1" ht="15" customHeight="1" x14ac:dyDescent="0.2">
      <c r="B322" s="201"/>
      <c r="C322" s="39"/>
      <c r="D322" s="39"/>
      <c r="E322" s="39"/>
      <c r="F322" s="597"/>
      <c r="G322" s="39"/>
      <c r="H322" s="598"/>
      <c r="I322" s="387"/>
      <c r="J322" s="598"/>
      <c r="K322" s="11"/>
      <c r="L322" s="39"/>
      <c r="N322" s="39"/>
      <c r="O322" s="54"/>
      <c r="P322" s="54"/>
      <c r="Q322" s="54"/>
      <c r="R322" s="54"/>
      <c r="S322" s="54"/>
      <c r="T322" s="54"/>
      <c r="U322" s="54"/>
      <c r="V322" s="54"/>
    </row>
    <row r="323" spans="1:22" s="4" customFormat="1" ht="15" customHeight="1" x14ac:dyDescent="0.2">
      <c r="B323" s="201"/>
      <c r="C323" s="39"/>
      <c r="D323" s="39"/>
      <c r="E323" s="39"/>
      <c r="F323" s="597"/>
      <c r="G323" s="39"/>
      <c r="H323" s="598"/>
      <c r="I323" s="387"/>
      <c r="J323" s="598"/>
      <c r="K323" s="11"/>
      <c r="L323" s="39"/>
      <c r="N323" s="39"/>
      <c r="Q323" s="54"/>
      <c r="R323" s="54"/>
      <c r="S323" s="54"/>
      <c r="T323" s="54"/>
      <c r="U323" s="54"/>
      <c r="V323" s="54"/>
    </row>
    <row r="324" spans="1:22" s="4" customFormat="1" ht="15" customHeight="1" x14ac:dyDescent="0.2">
      <c r="B324" s="431"/>
      <c r="C324" s="598"/>
      <c r="D324" s="598"/>
      <c r="E324" s="598"/>
      <c r="F324" s="432"/>
      <c r="G324" s="39"/>
      <c r="H324" s="598"/>
      <c r="I324" s="845"/>
      <c r="J324" s="845"/>
      <c r="K324" s="11"/>
      <c r="L324" s="39"/>
      <c r="N324" s="39"/>
      <c r="Q324" s="54"/>
      <c r="R324" s="54"/>
      <c r="S324" s="54"/>
      <c r="T324" s="54"/>
      <c r="U324" s="54"/>
      <c r="V324" s="54"/>
    </row>
    <row r="325" spans="1:22" s="4" customFormat="1" ht="15" customHeight="1" x14ac:dyDescent="0.2">
      <c r="B325" s="431"/>
      <c r="C325" s="39"/>
      <c r="D325" s="39"/>
      <c r="E325" s="39"/>
      <c r="F325" s="432"/>
      <c r="G325" s="39"/>
      <c r="H325" s="39"/>
      <c r="I325" s="845"/>
      <c r="J325" s="845"/>
      <c r="K325" s="11"/>
      <c r="L325" s="39"/>
      <c r="N325" s="39"/>
    </row>
    <row r="326" spans="1:22" s="4" customFormat="1" ht="15" customHeight="1" x14ac:dyDescent="0.2">
      <c r="B326" s="431"/>
      <c r="C326" s="39"/>
      <c r="D326" s="39"/>
      <c r="E326" s="39"/>
      <c r="F326" s="432"/>
      <c r="G326" s="39"/>
      <c r="H326" s="39"/>
      <c r="I326" s="146"/>
      <c r="J326" s="598"/>
      <c r="K326" s="11"/>
      <c r="L326" s="39"/>
      <c r="N326" s="39"/>
    </row>
    <row r="327" spans="1:22" s="4" customFormat="1" ht="15" customHeight="1" x14ac:dyDescent="0.2">
      <c r="A327" s="433"/>
      <c r="B327" s="434"/>
      <c r="C327" s="54"/>
      <c r="D327" s="54"/>
      <c r="E327" s="54"/>
      <c r="F327" s="432"/>
      <c r="G327" s="54"/>
      <c r="H327" s="54"/>
      <c r="I327" s="435"/>
      <c r="J327" s="54"/>
      <c r="K327" s="436"/>
      <c r="L327" s="39"/>
      <c r="N327" s="39"/>
    </row>
    <row r="328" spans="1:22" s="4" customFormat="1" ht="15" customHeight="1" x14ac:dyDescent="0.2">
      <c r="A328" s="437"/>
      <c r="B328" s="438"/>
      <c r="C328" s="54"/>
      <c r="D328" s="54"/>
      <c r="E328" s="54"/>
      <c r="F328" s="432"/>
      <c r="G328" s="54"/>
      <c r="H328" s="54"/>
      <c r="I328" s="435"/>
      <c r="J328" s="54"/>
      <c r="K328" s="436"/>
      <c r="L328" s="54"/>
    </row>
    <row r="329" spans="1:22" s="4" customFormat="1" ht="15" customHeight="1" x14ac:dyDescent="0.2">
      <c r="A329" s="437"/>
      <c r="B329" s="845"/>
      <c r="C329" s="845"/>
      <c r="D329" s="598"/>
      <c r="E329" s="598"/>
      <c r="F329" s="597"/>
      <c r="G329" s="598"/>
      <c r="H329" s="598"/>
      <c r="I329" s="146"/>
      <c r="J329" s="598"/>
      <c r="K329" s="358"/>
      <c r="L329" s="54"/>
    </row>
    <row r="330" spans="1:22" s="4" customFormat="1" ht="15" customHeight="1" x14ac:dyDescent="0.2">
      <c r="A330" s="437"/>
      <c r="B330" s="598"/>
      <c r="C330" s="598"/>
      <c r="D330" s="598"/>
      <c r="E330" s="598"/>
      <c r="F330" s="597"/>
      <c r="G330" s="598"/>
      <c r="H330" s="598"/>
      <c r="I330" s="146"/>
      <c r="J330" s="598"/>
      <c r="K330" s="359"/>
      <c r="L330" s="39"/>
    </row>
    <row r="331" spans="1:22" s="4" customFormat="1" ht="15" customHeight="1" x14ac:dyDescent="0.2">
      <c r="B331" s="201"/>
      <c r="C331" s="39"/>
      <c r="D331" s="39"/>
      <c r="E331" s="39"/>
      <c r="F331" s="597"/>
      <c r="G331" s="39"/>
      <c r="H331" s="598"/>
      <c r="I331" s="387"/>
      <c r="J331" s="598"/>
      <c r="K331" s="11"/>
      <c r="L331" s="39"/>
    </row>
    <row r="332" spans="1:22" s="4" customFormat="1" ht="15" customHeight="1" x14ac:dyDescent="0.2">
      <c r="B332" s="201"/>
      <c r="C332" s="39"/>
      <c r="D332" s="39"/>
      <c r="E332" s="39"/>
      <c r="F332" s="597"/>
      <c r="G332" s="39"/>
      <c r="H332" s="598"/>
      <c r="I332" s="387"/>
      <c r="J332" s="598"/>
      <c r="K332" s="11"/>
      <c r="L332" s="39"/>
    </row>
    <row r="333" spans="1:22" s="4" customFormat="1" ht="15" customHeight="1" x14ac:dyDescent="0.2">
      <c r="B333" s="201"/>
      <c r="C333" s="39"/>
      <c r="D333" s="39"/>
      <c r="E333" s="39"/>
      <c r="F333" s="597"/>
      <c r="G333" s="39"/>
      <c r="H333" s="598"/>
      <c r="I333" s="387"/>
      <c r="J333" s="598"/>
      <c r="K333" s="11"/>
      <c r="L333" s="39"/>
      <c r="O333" s="54"/>
      <c r="P333" s="54"/>
    </row>
    <row r="334" spans="1:22" s="4" customFormat="1" ht="15" customHeight="1" x14ac:dyDescent="0.2">
      <c r="B334" s="201"/>
      <c r="C334" s="39"/>
      <c r="D334" s="39"/>
      <c r="E334" s="39"/>
      <c r="F334" s="597"/>
      <c r="G334" s="39"/>
      <c r="H334" s="598"/>
      <c r="I334" s="387"/>
      <c r="J334" s="598"/>
      <c r="K334" s="11"/>
      <c r="L334" s="39"/>
      <c r="O334" s="54"/>
      <c r="P334" s="54"/>
    </row>
    <row r="335" spans="1:22" s="4" customFormat="1" ht="15" customHeight="1" x14ac:dyDescent="0.2">
      <c r="B335" s="431"/>
      <c r="C335" s="598"/>
      <c r="D335" s="598"/>
      <c r="E335" s="598"/>
      <c r="F335" s="432"/>
      <c r="G335" s="39"/>
      <c r="H335" s="598"/>
      <c r="I335" s="845"/>
      <c r="J335" s="845"/>
      <c r="K335" s="11"/>
      <c r="L335" s="39"/>
      <c r="O335" s="54"/>
      <c r="P335" s="54"/>
      <c r="Q335" s="54"/>
      <c r="R335" s="54"/>
      <c r="S335" s="54"/>
      <c r="T335" s="54"/>
      <c r="U335" s="54"/>
      <c r="V335" s="54"/>
    </row>
    <row r="336" spans="1:22" s="4" customFormat="1" ht="15" customHeight="1" x14ac:dyDescent="0.2">
      <c r="B336" s="431"/>
      <c r="C336" s="39"/>
      <c r="D336" s="39"/>
      <c r="E336" s="39"/>
      <c r="F336" s="432"/>
      <c r="G336" s="39"/>
      <c r="H336" s="39"/>
      <c r="I336" s="845"/>
      <c r="J336" s="845"/>
      <c r="K336" s="11"/>
      <c r="L336" s="39"/>
      <c r="O336" s="54"/>
      <c r="P336" s="54"/>
      <c r="Q336" s="54"/>
      <c r="R336" s="54"/>
      <c r="S336" s="54"/>
      <c r="T336" s="54"/>
      <c r="U336" s="54"/>
      <c r="V336" s="54"/>
    </row>
    <row r="337" spans="1:22" s="4" customFormat="1" ht="15" customHeight="1" x14ac:dyDescent="0.2">
      <c r="B337" s="431"/>
      <c r="C337" s="39"/>
      <c r="D337" s="39"/>
      <c r="E337" s="39"/>
      <c r="F337" s="432"/>
      <c r="G337" s="39"/>
      <c r="H337" s="39"/>
      <c r="I337" s="146"/>
      <c r="J337" s="598"/>
      <c r="K337" s="11"/>
      <c r="L337" s="39"/>
      <c r="N337" s="39"/>
      <c r="Q337" s="54"/>
      <c r="R337" s="54"/>
      <c r="S337" s="54"/>
      <c r="T337" s="54"/>
      <c r="U337" s="54"/>
      <c r="V337" s="54"/>
    </row>
    <row r="338" spans="1:22" s="4" customFormat="1" ht="19" customHeight="1" x14ac:dyDescent="0.2">
      <c r="B338" s="431"/>
      <c r="C338" s="39"/>
      <c r="D338" s="39"/>
      <c r="E338" s="39"/>
      <c r="F338" s="432"/>
      <c r="G338" s="39"/>
      <c r="H338" s="39"/>
      <c r="I338" s="844"/>
      <c r="J338" s="844"/>
      <c r="K338" s="11"/>
      <c r="L338" s="39"/>
      <c r="N338" s="39"/>
      <c r="Q338" s="54"/>
      <c r="R338" s="54"/>
      <c r="S338" s="54"/>
      <c r="T338" s="54"/>
      <c r="U338" s="54"/>
      <c r="V338" s="54"/>
    </row>
    <row r="339" spans="1:22" s="54" customFormat="1" ht="19" customHeight="1" x14ac:dyDescent="0.2">
      <c r="B339" s="438"/>
      <c r="F339" s="432"/>
      <c r="I339" s="844"/>
      <c r="J339" s="844"/>
      <c r="K339" s="11"/>
      <c r="L339" s="39"/>
      <c r="N339" s="39"/>
      <c r="O339" s="4"/>
      <c r="P339" s="4"/>
      <c r="Q339" s="4"/>
      <c r="R339" s="4"/>
      <c r="S339" s="4"/>
      <c r="T339" s="4"/>
      <c r="U339" s="4"/>
      <c r="V339" s="4"/>
    </row>
    <row r="340" spans="1:22" s="54" customFormat="1" ht="11.25" customHeight="1" x14ac:dyDescent="0.2">
      <c r="B340" s="438"/>
      <c r="F340" s="432"/>
      <c r="I340" s="435"/>
      <c r="K340" s="436"/>
      <c r="L340" s="39"/>
      <c r="O340" s="4"/>
      <c r="P340" s="4"/>
      <c r="Q340" s="4"/>
      <c r="R340" s="4"/>
      <c r="S340" s="4"/>
      <c r="T340" s="4"/>
      <c r="U340" s="4"/>
      <c r="V340" s="4"/>
    </row>
    <row r="341" spans="1:22" s="54" customFormat="1" ht="19" customHeight="1" x14ac:dyDescent="0.2">
      <c r="B341" s="438"/>
      <c r="F341" s="432"/>
      <c r="I341" s="435"/>
      <c r="K341" s="436"/>
      <c r="N341" s="4"/>
      <c r="O341" s="4"/>
      <c r="P341" s="4"/>
      <c r="Q341" s="4"/>
      <c r="R341" s="4"/>
      <c r="S341" s="4"/>
      <c r="T341" s="4"/>
      <c r="U341" s="4"/>
      <c r="V341" s="4"/>
    </row>
    <row r="342" spans="1:22" s="54" customFormat="1" ht="15" customHeight="1" x14ac:dyDescent="0.2">
      <c r="B342" s="438"/>
      <c r="F342" s="432"/>
      <c r="I342" s="435"/>
      <c r="K342" s="436"/>
      <c r="N342" s="4"/>
      <c r="O342" s="4"/>
      <c r="P342" s="4"/>
      <c r="Q342" s="4"/>
      <c r="R342" s="4"/>
      <c r="S342" s="4"/>
      <c r="T342" s="4"/>
      <c r="U342" s="4"/>
      <c r="V342" s="4"/>
    </row>
    <row r="343" spans="1:22" s="4" customFormat="1" ht="15" customHeight="1" x14ac:dyDescent="0.2">
      <c r="A343" s="54"/>
      <c r="B343" s="438"/>
      <c r="C343" s="54"/>
      <c r="D343" s="54"/>
      <c r="E343" s="54"/>
      <c r="F343" s="432"/>
      <c r="G343" s="54"/>
      <c r="H343" s="54"/>
      <c r="I343" s="435"/>
      <c r="J343" s="54"/>
      <c r="K343" s="436"/>
      <c r="L343" s="54"/>
    </row>
    <row r="344" spans="1:22" s="4" customFormat="1" ht="15" customHeight="1" x14ac:dyDescent="0.2">
      <c r="A344" s="54"/>
      <c r="B344" s="438"/>
      <c r="C344" s="54"/>
      <c r="D344" s="54"/>
      <c r="E344" s="54"/>
      <c r="F344" s="432"/>
      <c r="G344" s="54"/>
      <c r="H344" s="54"/>
      <c r="I344" s="435"/>
      <c r="J344" s="54"/>
      <c r="K344" s="436"/>
      <c r="L344" s="54"/>
    </row>
    <row r="345" spans="1:22" s="4" customFormat="1" ht="15" customHeight="1" x14ac:dyDescent="0.2">
      <c r="A345" s="54"/>
      <c r="B345" s="438"/>
      <c r="C345" s="54"/>
      <c r="D345" s="54"/>
      <c r="E345" s="54"/>
      <c r="F345" s="432"/>
      <c r="G345" s="54"/>
      <c r="H345" s="54"/>
      <c r="I345" s="435"/>
      <c r="J345" s="54"/>
      <c r="K345" s="436"/>
      <c r="L345" s="54"/>
      <c r="O345" s="54"/>
      <c r="P345" s="54"/>
    </row>
    <row r="346" spans="1:22" s="4" customFormat="1" ht="15" customHeight="1" x14ac:dyDescent="0.2">
      <c r="A346" s="54"/>
      <c r="B346" s="438"/>
      <c r="C346" s="54"/>
      <c r="D346" s="54"/>
      <c r="E346" s="54"/>
      <c r="F346" s="432"/>
      <c r="G346" s="54"/>
      <c r="H346" s="54"/>
      <c r="I346" s="435"/>
      <c r="J346" s="54"/>
      <c r="K346" s="436"/>
      <c r="L346" s="54"/>
      <c r="O346" s="54"/>
      <c r="P346" s="54"/>
    </row>
    <row r="347" spans="1:22" s="4" customFormat="1" ht="15" customHeight="1" x14ac:dyDescent="0.2">
      <c r="A347" s="54"/>
      <c r="B347" s="438"/>
      <c r="C347" s="54"/>
      <c r="D347" s="54"/>
      <c r="E347" s="54"/>
      <c r="F347" s="432"/>
      <c r="G347" s="54"/>
      <c r="H347" s="54"/>
      <c r="I347" s="435"/>
      <c r="J347" s="54"/>
      <c r="K347" s="436"/>
      <c r="L347" s="54"/>
      <c r="O347" s="54"/>
      <c r="P347" s="54"/>
      <c r="Q347" s="54"/>
      <c r="R347" s="54"/>
      <c r="S347" s="54"/>
      <c r="T347" s="54"/>
      <c r="U347" s="54"/>
      <c r="V347" s="54"/>
    </row>
    <row r="348" spans="1:22" s="4" customFormat="1" ht="15" customHeight="1" x14ac:dyDescent="0.2">
      <c r="A348" s="54"/>
      <c r="B348" s="438"/>
      <c r="C348" s="54"/>
      <c r="D348" s="54"/>
      <c r="E348" s="54"/>
      <c r="F348" s="432"/>
      <c r="G348" s="54"/>
      <c r="H348" s="54"/>
      <c r="I348" s="435"/>
      <c r="J348" s="54"/>
      <c r="K348" s="436"/>
      <c r="L348" s="54"/>
      <c r="O348" s="54"/>
      <c r="P348" s="54"/>
      <c r="Q348" s="54"/>
      <c r="R348" s="54"/>
      <c r="S348" s="54"/>
      <c r="T348" s="54"/>
      <c r="U348" s="54"/>
      <c r="V348" s="54"/>
    </row>
    <row r="349" spans="1:22" s="4" customFormat="1" ht="15" customHeight="1" x14ac:dyDescent="0.2">
      <c r="A349" s="54"/>
      <c r="B349" s="438"/>
      <c r="C349" s="54"/>
      <c r="D349" s="54"/>
      <c r="E349" s="54"/>
      <c r="F349" s="432"/>
      <c r="G349" s="54"/>
      <c r="H349" s="54"/>
      <c r="I349" s="435"/>
      <c r="J349" s="54"/>
      <c r="K349" s="436"/>
      <c r="L349" s="54"/>
      <c r="O349" s="54"/>
      <c r="P349" s="54"/>
      <c r="Q349" s="54"/>
      <c r="R349" s="54"/>
      <c r="S349" s="54"/>
      <c r="T349" s="54"/>
      <c r="U349" s="54"/>
      <c r="V349" s="54"/>
    </row>
    <row r="350" spans="1:22" s="4" customFormat="1" ht="15" customHeight="1" x14ac:dyDescent="0.2">
      <c r="A350" s="54"/>
      <c r="B350" s="438"/>
      <c r="C350" s="54"/>
      <c r="D350" s="54"/>
      <c r="E350" s="54"/>
      <c r="F350" s="432"/>
      <c r="G350" s="54"/>
      <c r="H350" s="54"/>
      <c r="I350" s="435"/>
      <c r="J350" s="54"/>
      <c r="K350" s="436"/>
      <c r="L350" s="54"/>
      <c r="O350" s="54"/>
      <c r="P350" s="54"/>
      <c r="Q350" s="54"/>
      <c r="R350" s="54"/>
      <c r="S350" s="54"/>
      <c r="T350" s="54"/>
      <c r="U350" s="54"/>
      <c r="V350" s="54"/>
    </row>
    <row r="351" spans="1:22" s="4" customFormat="1" ht="15" customHeight="1" x14ac:dyDescent="0.2">
      <c r="A351" s="54"/>
      <c r="B351" s="438"/>
      <c r="C351" s="54"/>
      <c r="D351" s="54"/>
      <c r="E351" s="54"/>
      <c r="F351" s="432"/>
      <c r="G351" s="54"/>
      <c r="H351" s="54"/>
      <c r="I351" s="435"/>
      <c r="J351" s="54"/>
      <c r="K351" s="436"/>
      <c r="L351" s="54"/>
      <c r="N351" s="39"/>
      <c r="O351" s="54"/>
      <c r="P351" s="54"/>
      <c r="Q351" s="54"/>
      <c r="R351" s="54"/>
      <c r="S351" s="54"/>
      <c r="T351" s="54"/>
      <c r="U351" s="54"/>
      <c r="V351" s="54"/>
    </row>
    <row r="352" spans="1:22" s="4" customFormat="1" ht="19" customHeight="1" x14ac:dyDescent="0.2">
      <c r="A352" s="54"/>
      <c r="B352" s="438"/>
      <c r="C352" s="54"/>
      <c r="D352" s="54"/>
      <c r="E352" s="54"/>
      <c r="F352" s="432"/>
      <c r="G352" s="54"/>
      <c r="H352" s="54"/>
      <c r="I352" s="435"/>
      <c r="J352" s="54"/>
      <c r="K352" s="436"/>
      <c r="L352" s="54"/>
      <c r="N352" s="39"/>
      <c r="O352" s="54"/>
      <c r="P352" s="54"/>
      <c r="Q352" s="54"/>
      <c r="R352" s="54"/>
      <c r="S352" s="54"/>
      <c r="T352" s="54"/>
      <c r="U352" s="54"/>
      <c r="V352" s="54"/>
    </row>
    <row r="353" spans="1:22" s="54" customFormat="1" ht="19" customHeight="1" x14ac:dyDescent="0.2">
      <c r="B353" s="438"/>
      <c r="F353" s="432"/>
      <c r="I353" s="435"/>
      <c r="K353" s="436"/>
      <c r="N353" s="39"/>
    </row>
    <row r="354" spans="1:22" s="54" customFormat="1" ht="11.25" customHeight="1" x14ac:dyDescent="0.2">
      <c r="B354" s="438"/>
      <c r="F354" s="432"/>
      <c r="I354" s="435"/>
      <c r="K354" s="436"/>
    </row>
    <row r="355" spans="1:22" s="54" customFormat="1" ht="19" customHeight="1" x14ac:dyDescent="0.2">
      <c r="B355" s="438"/>
      <c r="F355" s="432"/>
      <c r="I355" s="435"/>
      <c r="K355" s="436"/>
      <c r="N355" s="4"/>
    </row>
    <row r="356" spans="1:22" s="54" customFormat="1" ht="15" customHeight="1" x14ac:dyDescent="0.2">
      <c r="B356" s="438"/>
      <c r="F356" s="432"/>
      <c r="I356" s="435"/>
      <c r="K356" s="436"/>
      <c r="N356" s="4"/>
    </row>
    <row r="357" spans="1:22" s="4" customFormat="1" ht="15" customHeight="1" x14ac:dyDescent="0.2">
      <c r="A357" s="54"/>
      <c r="B357" s="438"/>
      <c r="C357" s="54"/>
      <c r="D357" s="54"/>
      <c r="E357" s="54"/>
      <c r="F357" s="432"/>
      <c r="G357" s="54"/>
      <c r="H357" s="54"/>
      <c r="I357" s="435"/>
      <c r="J357" s="54"/>
      <c r="K357" s="436"/>
      <c r="L357" s="54"/>
      <c r="O357" s="54"/>
      <c r="P357" s="54"/>
      <c r="Q357" s="54"/>
      <c r="R357" s="54"/>
      <c r="S357" s="54"/>
      <c r="T357" s="54"/>
      <c r="U357" s="54"/>
      <c r="V357" s="54"/>
    </row>
    <row r="358" spans="1:22" s="4" customFormat="1" ht="15" customHeight="1" x14ac:dyDescent="0.2">
      <c r="A358" s="54"/>
      <c r="B358" s="438"/>
      <c r="C358" s="54"/>
      <c r="D358" s="54"/>
      <c r="E358" s="54"/>
      <c r="F358" s="432"/>
      <c r="G358" s="54"/>
      <c r="H358" s="54"/>
      <c r="I358" s="435"/>
      <c r="J358" s="54"/>
      <c r="K358" s="436"/>
      <c r="L358" s="54"/>
      <c r="O358" s="54"/>
      <c r="P358" s="54"/>
      <c r="Q358" s="54"/>
      <c r="R358" s="54"/>
      <c r="S358" s="54"/>
      <c r="T358" s="54"/>
      <c r="U358" s="54"/>
      <c r="V358" s="54"/>
    </row>
    <row r="359" spans="1:22" s="4" customFormat="1" ht="15" customHeight="1" x14ac:dyDescent="0.2">
      <c r="A359" s="54"/>
      <c r="B359" s="438"/>
      <c r="C359" s="54"/>
      <c r="D359" s="54"/>
      <c r="E359" s="54"/>
      <c r="F359" s="432"/>
      <c r="G359" s="54"/>
      <c r="H359" s="54"/>
      <c r="I359" s="435"/>
      <c r="J359" s="54"/>
      <c r="K359" s="436"/>
      <c r="L359" s="54"/>
      <c r="O359" s="54"/>
      <c r="P359" s="54"/>
      <c r="Q359" s="54"/>
      <c r="R359" s="54"/>
      <c r="S359" s="54"/>
      <c r="T359" s="54"/>
      <c r="U359" s="54"/>
      <c r="V359" s="54"/>
    </row>
    <row r="360" spans="1:22" s="4" customFormat="1" ht="15" customHeight="1" x14ac:dyDescent="0.2">
      <c r="A360" s="54"/>
      <c r="B360" s="438"/>
      <c r="C360" s="54"/>
      <c r="D360" s="54"/>
      <c r="E360" s="54"/>
      <c r="F360" s="432"/>
      <c r="G360" s="54"/>
      <c r="H360" s="54"/>
      <c r="I360" s="435"/>
      <c r="J360" s="54"/>
      <c r="K360" s="436"/>
      <c r="L360" s="54"/>
      <c r="O360" s="54"/>
      <c r="P360" s="54"/>
      <c r="Q360" s="54"/>
      <c r="R360" s="54"/>
      <c r="S360" s="54"/>
      <c r="T360" s="54"/>
      <c r="U360" s="54"/>
      <c r="V360" s="54"/>
    </row>
    <row r="361" spans="1:22" s="4" customFormat="1" ht="15" customHeight="1" x14ac:dyDescent="0.2">
      <c r="A361" s="54"/>
      <c r="B361" s="438"/>
      <c r="C361" s="54"/>
      <c r="D361" s="54"/>
      <c r="E361" s="54"/>
      <c r="F361" s="432"/>
      <c r="G361" s="54"/>
      <c r="H361" s="54"/>
      <c r="I361" s="435"/>
      <c r="J361" s="54"/>
      <c r="K361" s="436"/>
      <c r="L361" s="54"/>
      <c r="O361" s="54"/>
      <c r="P361" s="54"/>
      <c r="Q361" s="54"/>
      <c r="R361" s="54"/>
      <c r="S361" s="54"/>
      <c r="T361" s="54"/>
      <c r="U361" s="54"/>
      <c r="V361" s="54"/>
    </row>
    <row r="362" spans="1:22" s="4" customFormat="1" ht="15" customHeight="1" x14ac:dyDescent="0.2">
      <c r="A362" s="54"/>
      <c r="B362" s="438"/>
      <c r="C362" s="54"/>
      <c r="D362" s="54"/>
      <c r="E362" s="54"/>
      <c r="F362" s="432"/>
      <c r="G362" s="54"/>
      <c r="H362" s="54"/>
      <c r="I362" s="435"/>
      <c r="J362" s="54"/>
      <c r="K362" s="436"/>
      <c r="L362" s="54"/>
      <c r="O362" s="54"/>
      <c r="P362" s="54"/>
      <c r="Q362" s="54"/>
      <c r="R362" s="54"/>
      <c r="S362" s="54"/>
      <c r="T362" s="54"/>
      <c r="U362" s="54"/>
      <c r="V362" s="54"/>
    </row>
    <row r="363" spans="1:22" s="4" customFormat="1" ht="19" customHeight="1" x14ac:dyDescent="0.2">
      <c r="A363" s="54"/>
      <c r="B363" s="438"/>
      <c r="C363" s="54"/>
      <c r="D363" s="54"/>
      <c r="E363" s="54"/>
      <c r="F363" s="432"/>
      <c r="G363" s="54"/>
      <c r="H363" s="54"/>
      <c r="I363" s="435"/>
      <c r="J363" s="54"/>
      <c r="K363" s="436"/>
      <c r="L363" s="54"/>
      <c r="N363" s="54"/>
      <c r="O363" s="54"/>
      <c r="P363" s="54"/>
      <c r="Q363" s="54"/>
      <c r="R363" s="54"/>
      <c r="S363" s="54"/>
      <c r="T363" s="54"/>
      <c r="U363" s="54"/>
      <c r="V363" s="54"/>
    </row>
    <row r="364" spans="1:22" s="4" customFormat="1" ht="19" customHeight="1" x14ac:dyDescent="0.2">
      <c r="A364" s="54"/>
      <c r="B364" s="438"/>
      <c r="C364" s="54"/>
      <c r="D364" s="54"/>
      <c r="E364" s="54"/>
      <c r="F364" s="432"/>
      <c r="G364" s="54"/>
      <c r="H364" s="54"/>
      <c r="I364" s="435"/>
      <c r="J364" s="54"/>
      <c r="K364" s="436"/>
      <c r="L364" s="54"/>
      <c r="N364" s="54"/>
      <c r="O364" s="54"/>
      <c r="P364" s="54"/>
      <c r="Q364" s="54"/>
      <c r="R364" s="54"/>
      <c r="S364" s="54"/>
      <c r="T364" s="54"/>
      <c r="U364" s="54"/>
      <c r="V364" s="54"/>
    </row>
    <row r="365" spans="1:22" s="54" customFormat="1" ht="19" customHeight="1" x14ac:dyDescent="0.2">
      <c r="B365" s="438"/>
      <c r="F365" s="432"/>
      <c r="I365" s="435"/>
      <c r="K365" s="436"/>
    </row>
    <row r="366" spans="1:22" s="54" customFormat="1" ht="19" customHeight="1" x14ac:dyDescent="0.2">
      <c r="B366" s="438"/>
      <c r="F366" s="432"/>
      <c r="I366" s="435"/>
      <c r="K366" s="436"/>
    </row>
    <row r="367" spans="1:22" s="54" customFormat="1" ht="19" customHeight="1" x14ac:dyDescent="0.2">
      <c r="B367" s="438"/>
      <c r="F367" s="432"/>
      <c r="I367" s="435"/>
      <c r="K367" s="436"/>
    </row>
    <row r="368" spans="1:22" s="54" customFormat="1" ht="19" customHeight="1" x14ac:dyDescent="0.2">
      <c r="B368" s="438"/>
      <c r="F368" s="432"/>
      <c r="I368" s="435"/>
      <c r="K368" s="436"/>
    </row>
    <row r="369" spans="2:11" s="54" customFormat="1" ht="19" customHeight="1" x14ac:dyDescent="0.2">
      <c r="B369" s="438"/>
      <c r="F369" s="432"/>
      <c r="I369" s="435"/>
      <c r="K369" s="436"/>
    </row>
    <row r="370" spans="2:11" s="54" customFormat="1" ht="19" customHeight="1" x14ac:dyDescent="0.2">
      <c r="B370" s="438"/>
      <c r="F370" s="432"/>
      <c r="I370" s="435"/>
      <c r="K370" s="436"/>
    </row>
    <row r="371" spans="2:11" s="54" customFormat="1" ht="19" customHeight="1" x14ac:dyDescent="0.2">
      <c r="B371" s="438"/>
      <c r="F371" s="432"/>
      <c r="I371" s="435"/>
      <c r="K371" s="436"/>
    </row>
    <row r="372" spans="2:11" s="54" customFormat="1" ht="19" customHeight="1" x14ac:dyDescent="0.2">
      <c r="B372" s="438"/>
      <c r="F372" s="432"/>
      <c r="I372" s="435"/>
      <c r="K372" s="436"/>
    </row>
    <row r="373" spans="2:11" s="54" customFormat="1" ht="19" customHeight="1" x14ac:dyDescent="0.2">
      <c r="B373" s="438"/>
      <c r="F373" s="432"/>
      <c r="I373" s="435"/>
      <c r="K373" s="436"/>
    </row>
    <row r="374" spans="2:11" s="54" customFormat="1" ht="19" customHeight="1" x14ac:dyDescent="0.2">
      <c r="B374" s="438"/>
      <c r="F374" s="432"/>
      <c r="I374" s="435"/>
      <c r="K374" s="436"/>
    </row>
    <row r="375" spans="2:11" s="54" customFormat="1" ht="19" customHeight="1" x14ac:dyDescent="0.2">
      <c r="B375" s="438"/>
      <c r="F375" s="432"/>
      <c r="I375" s="435"/>
      <c r="K375" s="436"/>
    </row>
    <row r="376" spans="2:11" s="54" customFormat="1" ht="19" customHeight="1" x14ac:dyDescent="0.2">
      <c r="B376" s="438"/>
      <c r="F376" s="432"/>
      <c r="I376" s="435"/>
      <c r="K376" s="436"/>
    </row>
    <row r="377" spans="2:11" s="54" customFormat="1" ht="19" customHeight="1" x14ac:dyDescent="0.2">
      <c r="B377" s="438"/>
      <c r="F377" s="432"/>
      <c r="I377" s="435"/>
      <c r="K377" s="436"/>
    </row>
    <row r="378" spans="2:11" s="54" customFormat="1" ht="19" customHeight="1" x14ac:dyDescent="0.2">
      <c r="B378" s="438"/>
      <c r="F378" s="432"/>
      <c r="I378" s="435"/>
      <c r="K378" s="436"/>
    </row>
    <row r="379" spans="2:11" s="54" customFormat="1" ht="19" customHeight="1" x14ac:dyDescent="0.2">
      <c r="B379" s="438"/>
      <c r="F379" s="432"/>
      <c r="I379" s="435"/>
      <c r="K379" s="436"/>
    </row>
    <row r="380" spans="2:11" s="54" customFormat="1" ht="19" customHeight="1" x14ac:dyDescent="0.2">
      <c r="B380" s="438"/>
      <c r="F380" s="432"/>
      <c r="I380" s="435"/>
      <c r="K380" s="436"/>
    </row>
    <row r="381" spans="2:11" s="54" customFormat="1" ht="19" customHeight="1" x14ac:dyDescent="0.2">
      <c r="B381" s="438"/>
      <c r="F381" s="432"/>
      <c r="I381" s="435"/>
      <c r="K381" s="436"/>
    </row>
    <row r="382" spans="2:11" s="54" customFormat="1" ht="19" customHeight="1" x14ac:dyDescent="0.2">
      <c r="B382" s="438"/>
      <c r="F382" s="432"/>
      <c r="I382" s="435"/>
      <c r="K382" s="436"/>
    </row>
    <row r="383" spans="2:11" s="54" customFormat="1" ht="19" customHeight="1" x14ac:dyDescent="0.2">
      <c r="B383" s="438"/>
      <c r="F383" s="432"/>
      <c r="I383" s="435"/>
      <c r="K383" s="436"/>
    </row>
    <row r="384" spans="2:11" s="54" customFormat="1" ht="19" customHeight="1" x14ac:dyDescent="0.2">
      <c r="B384" s="438"/>
      <c r="F384" s="432"/>
      <c r="I384" s="435"/>
      <c r="K384" s="436"/>
    </row>
    <row r="385" spans="2:11" s="54" customFormat="1" ht="19" customHeight="1" x14ac:dyDescent="0.2">
      <c r="B385" s="438"/>
      <c r="F385" s="432"/>
      <c r="I385" s="435"/>
      <c r="K385" s="436"/>
    </row>
    <row r="386" spans="2:11" s="54" customFormat="1" ht="19" customHeight="1" x14ac:dyDescent="0.2">
      <c r="B386" s="438"/>
      <c r="F386" s="432"/>
      <c r="I386" s="435"/>
      <c r="K386" s="436"/>
    </row>
    <row r="387" spans="2:11" s="54" customFormat="1" ht="19" customHeight="1" x14ac:dyDescent="0.2">
      <c r="B387" s="438"/>
      <c r="F387" s="432"/>
      <c r="I387" s="435"/>
      <c r="K387" s="436"/>
    </row>
    <row r="388" spans="2:11" s="54" customFormat="1" ht="19" customHeight="1" x14ac:dyDescent="0.2">
      <c r="B388" s="438"/>
      <c r="F388" s="432"/>
      <c r="I388" s="435"/>
      <c r="K388" s="436"/>
    </row>
    <row r="389" spans="2:11" s="54" customFormat="1" ht="19" customHeight="1" x14ac:dyDescent="0.2">
      <c r="B389" s="438"/>
      <c r="F389" s="432"/>
      <c r="I389" s="435"/>
      <c r="K389" s="436"/>
    </row>
    <row r="390" spans="2:11" s="54" customFormat="1" ht="19" customHeight="1" x14ac:dyDescent="0.2">
      <c r="B390" s="438"/>
      <c r="F390" s="432"/>
      <c r="I390" s="435"/>
      <c r="K390" s="436"/>
    </row>
    <row r="391" spans="2:11" s="54" customFormat="1" ht="19" customHeight="1" x14ac:dyDescent="0.2">
      <c r="B391" s="438"/>
      <c r="F391" s="432"/>
      <c r="I391" s="435"/>
      <c r="K391" s="436"/>
    </row>
    <row r="392" spans="2:11" s="54" customFormat="1" ht="19" customHeight="1" x14ac:dyDescent="0.2">
      <c r="B392" s="438"/>
      <c r="F392" s="432"/>
      <c r="I392" s="435"/>
      <c r="K392" s="436"/>
    </row>
    <row r="393" spans="2:11" s="54" customFormat="1" ht="19" customHeight="1" x14ac:dyDescent="0.2">
      <c r="B393" s="438"/>
      <c r="F393" s="432"/>
      <c r="I393" s="435"/>
      <c r="K393" s="436"/>
    </row>
    <row r="394" spans="2:11" s="54" customFormat="1" ht="19" customHeight="1" x14ac:dyDescent="0.2">
      <c r="B394" s="438"/>
      <c r="F394" s="432"/>
      <c r="I394" s="435"/>
      <c r="K394" s="436"/>
    </row>
    <row r="395" spans="2:11" s="54" customFormat="1" ht="19" customHeight="1" x14ac:dyDescent="0.2">
      <c r="B395" s="438"/>
      <c r="F395" s="432"/>
      <c r="I395" s="435"/>
      <c r="K395" s="436"/>
    </row>
    <row r="396" spans="2:11" s="54" customFormat="1" ht="19" customHeight="1" x14ac:dyDescent="0.2">
      <c r="B396" s="438"/>
      <c r="F396" s="432"/>
      <c r="I396" s="435"/>
      <c r="K396" s="436"/>
    </row>
    <row r="397" spans="2:11" s="54" customFormat="1" ht="19" customHeight="1" x14ac:dyDescent="0.2">
      <c r="B397" s="438"/>
      <c r="F397" s="432"/>
      <c r="I397" s="435"/>
      <c r="K397" s="436"/>
    </row>
    <row r="398" spans="2:11" s="54" customFormat="1" ht="19" customHeight="1" x14ac:dyDescent="0.2">
      <c r="B398" s="438"/>
      <c r="F398" s="432"/>
      <c r="I398" s="435"/>
      <c r="K398" s="436"/>
    </row>
    <row r="399" spans="2:11" s="54" customFormat="1" ht="19" customHeight="1" x14ac:dyDescent="0.2">
      <c r="B399" s="438"/>
      <c r="F399" s="432"/>
      <c r="I399" s="435"/>
      <c r="K399" s="436"/>
    </row>
    <row r="400" spans="2:11" s="54" customFormat="1" ht="19" customHeight="1" x14ac:dyDescent="0.2">
      <c r="B400" s="438"/>
      <c r="F400" s="432"/>
      <c r="I400" s="435"/>
      <c r="K400" s="436"/>
    </row>
    <row r="401" spans="2:11" s="54" customFormat="1" ht="19" customHeight="1" x14ac:dyDescent="0.2">
      <c r="B401" s="438"/>
      <c r="F401" s="432"/>
      <c r="I401" s="435"/>
      <c r="K401" s="436"/>
    </row>
    <row r="402" spans="2:11" s="54" customFormat="1" ht="19" customHeight="1" x14ac:dyDescent="0.2">
      <c r="B402" s="438"/>
      <c r="F402" s="432"/>
      <c r="I402" s="435"/>
      <c r="K402" s="436"/>
    </row>
    <row r="403" spans="2:11" s="54" customFormat="1" ht="19" customHeight="1" x14ac:dyDescent="0.2">
      <c r="B403" s="438"/>
      <c r="F403" s="432"/>
      <c r="I403" s="435"/>
      <c r="K403" s="436"/>
    </row>
    <row r="404" spans="2:11" s="54" customFormat="1" ht="19" customHeight="1" x14ac:dyDescent="0.2">
      <c r="B404" s="438"/>
      <c r="F404" s="432"/>
      <c r="I404" s="435"/>
      <c r="K404" s="436"/>
    </row>
    <row r="405" spans="2:11" s="54" customFormat="1" ht="19" customHeight="1" x14ac:dyDescent="0.2">
      <c r="B405" s="438"/>
      <c r="F405" s="432"/>
      <c r="I405" s="435"/>
      <c r="K405" s="436"/>
    </row>
    <row r="406" spans="2:11" s="54" customFormat="1" ht="19" customHeight="1" x14ac:dyDescent="0.2">
      <c r="B406" s="438"/>
      <c r="F406" s="432"/>
      <c r="I406" s="435"/>
      <c r="K406" s="436"/>
    </row>
    <row r="407" spans="2:11" s="54" customFormat="1" ht="19" customHeight="1" x14ac:dyDescent="0.2">
      <c r="B407" s="438"/>
      <c r="F407" s="432"/>
      <c r="I407" s="435"/>
      <c r="K407" s="436"/>
    </row>
    <row r="408" spans="2:11" s="54" customFormat="1" ht="19" customHeight="1" x14ac:dyDescent="0.2">
      <c r="B408" s="438"/>
      <c r="F408" s="432"/>
      <c r="I408" s="435"/>
      <c r="K408" s="436"/>
    </row>
    <row r="409" spans="2:11" s="54" customFormat="1" ht="19" customHeight="1" x14ac:dyDescent="0.2">
      <c r="B409" s="438"/>
      <c r="F409" s="432"/>
      <c r="I409" s="435"/>
      <c r="K409" s="436"/>
    </row>
    <row r="410" spans="2:11" s="54" customFormat="1" ht="19" customHeight="1" x14ac:dyDescent="0.2">
      <c r="B410" s="438"/>
      <c r="F410" s="432"/>
      <c r="I410" s="435"/>
      <c r="K410" s="436"/>
    </row>
    <row r="411" spans="2:11" s="54" customFormat="1" ht="19" customHeight="1" x14ac:dyDescent="0.2">
      <c r="B411" s="438"/>
      <c r="F411" s="432"/>
      <c r="I411" s="435"/>
      <c r="K411" s="436"/>
    </row>
    <row r="412" spans="2:11" s="54" customFormat="1" ht="19" customHeight="1" x14ac:dyDescent="0.2">
      <c r="B412" s="438"/>
      <c r="F412" s="432"/>
      <c r="I412" s="435"/>
      <c r="K412" s="436"/>
    </row>
    <row r="413" spans="2:11" s="54" customFormat="1" ht="19" customHeight="1" x14ac:dyDescent="0.2">
      <c r="B413" s="438"/>
      <c r="F413" s="432"/>
      <c r="I413" s="435"/>
      <c r="K413" s="436"/>
    </row>
    <row r="414" spans="2:11" s="54" customFormat="1" ht="19" customHeight="1" x14ac:dyDescent="0.2">
      <c r="B414" s="438"/>
      <c r="F414" s="432"/>
      <c r="I414" s="435"/>
      <c r="K414" s="436"/>
    </row>
    <row r="415" spans="2:11" s="54" customFormat="1" ht="19" customHeight="1" x14ac:dyDescent="0.2">
      <c r="B415" s="438"/>
      <c r="F415" s="432"/>
      <c r="I415" s="435"/>
      <c r="K415" s="436"/>
    </row>
    <row r="416" spans="2:11" s="54" customFormat="1" ht="19" customHeight="1" x14ac:dyDescent="0.2">
      <c r="B416" s="438"/>
      <c r="F416" s="432"/>
      <c r="I416" s="435"/>
      <c r="K416" s="436"/>
    </row>
    <row r="417" spans="2:11" s="54" customFormat="1" ht="19" customHeight="1" x14ac:dyDescent="0.2">
      <c r="B417" s="438"/>
      <c r="F417" s="432"/>
      <c r="I417" s="435"/>
      <c r="K417" s="436"/>
    </row>
    <row r="418" spans="2:11" s="54" customFormat="1" ht="19" customHeight="1" x14ac:dyDescent="0.2">
      <c r="B418" s="438"/>
      <c r="F418" s="432"/>
      <c r="I418" s="435"/>
      <c r="K418" s="436"/>
    </row>
    <row r="419" spans="2:11" s="54" customFormat="1" ht="19" customHeight="1" x14ac:dyDescent="0.2">
      <c r="B419" s="438"/>
      <c r="F419" s="432"/>
      <c r="I419" s="435"/>
      <c r="K419" s="436"/>
    </row>
    <row r="420" spans="2:11" s="54" customFormat="1" ht="19" customHeight="1" x14ac:dyDescent="0.2">
      <c r="B420" s="438"/>
      <c r="F420" s="432"/>
      <c r="I420" s="435"/>
      <c r="K420" s="436"/>
    </row>
    <row r="421" spans="2:11" s="54" customFormat="1" ht="19" customHeight="1" x14ac:dyDescent="0.2">
      <c r="B421" s="438"/>
      <c r="F421" s="432"/>
      <c r="I421" s="435"/>
      <c r="K421" s="436"/>
    </row>
    <row r="422" spans="2:11" s="54" customFormat="1" ht="19" customHeight="1" x14ac:dyDescent="0.2">
      <c r="B422" s="438"/>
      <c r="F422" s="432"/>
      <c r="I422" s="435"/>
      <c r="K422" s="436"/>
    </row>
    <row r="423" spans="2:11" s="54" customFormat="1" ht="19" customHeight="1" x14ac:dyDescent="0.2">
      <c r="B423" s="438"/>
      <c r="F423" s="432"/>
      <c r="I423" s="435"/>
      <c r="K423" s="436"/>
    </row>
    <row r="424" spans="2:11" s="54" customFormat="1" ht="19" customHeight="1" x14ac:dyDescent="0.2">
      <c r="B424" s="438"/>
      <c r="F424" s="432"/>
      <c r="I424" s="435"/>
      <c r="K424" s="436"/>
    </row>
    <row r="425" spans="2:11" s="54" customFormat="1" ht="19" customHeight="1" x14ac:dyDescent="0.2">
      <c r="B425" s="438"/>
      <c r="F425" s="432"/>
      <c r="I425" s="435"/>
      <c r="K425" s="436"/>
    </row>
    <row r="426" spans="2:11" s="54" customFormat="1" ht="19" customHeight="1" x14ac:dyDescent="0.2">
      <c r="B426" s="438"/>
      <c r="F426" s="432"/>
      <c r="I426" s="435"/>
      <c r="K426" s="436"/>
    </row>
    <row r="427" spans="2:11" s="54" customFormat="1" ht="19" customHeight="1" x14ac:dyDescent="0.2">
      <c r="B427" s="438"/>
      <c r="F427" s="432"/>
      <c r="I427" s="435"/>
      <c r="K427" s="436"/>
    </row>
    <row r="428" spans="2:11" s="54" customFormat="1" ht="19" customHeight="1" x14ac:dyDescent="0.2">
      <c r="B428" s="438"/>
      <c r="F428" s="432"/>
      <c r="I428" s="435"/>
      <c r="K428" s="436"/>
    </row>
    <row r="429" spans="2:11" s="54" customFormat="1" ht="19" customHeight="1" x14ac:dyDescent="0.2">
      <c r="B429" s="438"/>
      <c r="F429" s="432"/>
      <c r="I429" s="435"/>
      <c r="K429" s="436"/>
    </row>
    <row r="430" spans="2:11" s="54" customFormat="1" ht="19" customHeight="1" x14ac:dyDescent="0.2">
      <c r="B430" s="438"/>
      <c r="F430" s="432"/>
      <c r="I430" s="435"/>
      <c r="K430" s="436"/>
    </row>
    <row r="431" spans="2:11" s="54" customFormat="1" ht="19" customHeight="1" x14ac:dyDescent="0.2">
      <c r="B431" s="438"/>
      <c r="F431" s="432"/>
      <c r="I431" s="435"/>
      <c r="K431" s="436"/>
    </row>
    <row r="432" spans="2:11" s="54" customFormat="1" ht="19" customHeight="1" x14ac:dyDescent="0.2">
      <c r="B432" s="438"/>
      <c r="F432" s="432"/>
      <c r="I432" s="435"/>
      <c r="K432" s="436"/>
    </row>
    <row r="433" spans="2:11" s="54" customFormat="1" ht="19" customHeight="1" x14ac:dyDescent="0.2">
      <c r="B433" s="438"/>
      <c r="F433" s="432"/>
      <c r="I433" s="435"/>
      <c r="K433" s="436"/>
    </row>
    <row r="434" spans="2:11" s="54" customFormat="1" ht="19" customHeight="1" x14ac:dyDescent="0.2">
      <c r="B434" s="438"/>
      <c r="F434" s="432"/>
      <c r="I434" s="435"/>
      <c r="K434" s="436"/>
    </row>
    <row r="435" spans="2:11" s="54" customFormat="1" ht="19" customHeight="1" x14ac:dyDescent="0.2">
      <c r="B435" s="438"/>
      <c r="F435" s="432"/>
      <c r="I435" s="435"/>
      <c r="K435" s="436"/>
    </row>
    <row r="436" spans="2:11" s="54" customFormat="1" ht="19" customHeight="1" x14ac:dyDescent="0.2">
      <c r="B436" s="438"/>
      <c r="F436" s="432"/>
      <c r="I436" s="435"/>
      <c r="K436" s="436"/>
    </row>
    <row r="437" spans="2:11" s="54" customFormat="1" ht="19" customHeight="1" x14ac:dyDescent="0.2">
      <c r="B437" s="438"/>
      <c r="F437" s="432"/>
      <c r="I437" s="435"/>
      <c r="K437" s="436"/>
    </row>
    <row r="438" spans="2:11" s="54" customFormat="1" ht="19" customHeight="1" x14ac:dyDescent="0.2">
      <c r="B438" s="438"/>
      <c r="F438" s="432"/>
      <c r="I438" s="435"/>
      <c r="K438" s="436"/>
    </row>
    <row r="439" spans="2:11" s="54" customFormat="1" ht="19" customHeight="1" x14ac:dyDescent="0.2">
      <c r="B439" s="438"/>
      <c r="F439" s="432"/>
      <c r="I439" s="435"/>
      <c r="K439" s="436"/>
    </row>
    <row r="440" spans="2:11" s="54" customFormat="1" ht="19" customHeight="1" x14ac:dyDescent="0.2">
      <c r="B440" s="438"/>
      <c r="F440" s="432"/>
      <c r="I440" s="435"/>
      <c r="K440" s="436"/>
    </row>
    <row r="441" spans="2:11" s="54" customFormat="1" ht="19" customHeight="1" x14ac:dyDescent="0.2">
      <c r="B441" s="438"/>
      <c r="F441" s="432"/>
      <c r="I441" s="435"/>
      <c r="K441" s="436"/>
    </row>
    <row r="442" spans="2:11" s="54" customFormat="1" ht="19" customHeight="1" x14ac:dyDescent="0.2">
      <c r="B442" s="438"/>
      <c r="F442" s="432"/>
      <c r="I442" s="435"/>
      <c r="K442" s="436"/>
    </row>
    <row r="443" spans="2:11" s="54" customFormat="1" ht="19" customHeight="1" x14ac:dyDescent="0.2">
      <c r="B443" s="438"/>
      <c r="F443" s="432"/>
      <c r="I443" s="435"/>
      <c r="K443" s="436"/>
    </row>
    <row r="444" spans="2:11" s="54" customFormat="1" ht="19" customHeight="1" x14ac:dyDescent="0.2">
      <c r="B444" s="438"/>
      <c r="F444" s="432"/>
      <c r="I444" s="435"/>
      <c r="K444" s="436"/>
    </row>
    <row r="445" spans="2:11" s="54" customFormat="1" ht="19" customHeight="1" x14ac:dyDescent="0.2">
      <c r="B445" s="438"/>
      <c r="F445" s="432"/>
      <c r="I445" s="435"/>
      <c r="K445" s="436"/>
    </row>
    <row r="446" spans="2:11" s="54" customFormat="1" ht="19" customHeight="1" x14ac:dyDescent="0.2">
      <c r="B446" s="438"/>
      <c r="F446" s="432"/>
      <c r="I446" s="435"/>
      <c r="K446" s="436"/>
    </row>
    <row r="447" spans="2:11" s="54" customFormat="1" ht="19" customHeight="1" x14ac:dyDescent="0.2">
      <c r="B447" s="438"/>
      <c r="F447" s="432"/>
      <c r="I447" s="435"/>
      <c r="K447" s="436"/>
    </row>
    <row r="448" spans="2:11" s="54" customFormat="1" ht="19" customHeight="1" x14ac:dyDescent="0.2">
      <c r="B448" s="438"/>
      <c r="F448" s="432"/>
      <c r="I448" s="435"/>
      <c r="K448" s="436"/>
    </row>
    <row r="449" spans="2:11" s="54" customFormat="1" ht="19" customHeight="1" x14ac:dyDescent="0.2">
      <c r="B449" s="438"/>
      <c r="F449" s="432"/>
      <c r="I449" s="435"/>
      <c r="K449" s="436"/>
    </row>
    <row r="450" spans="2:11" s="54" customFormat="1" ht="19" customHeight="1" x14ac:dyDescent="0.2">
      <c r="B450" s="438"/>
      <c r="F450" s="432"/>
      <c r="I450" s="435"/>
      <c r="K450" s="436"/>
    </row>
    <row r="451" spans="2:11" s="54" customFormat="1" ht="19" customHeight="1" x14ac:dyDescent="0.2">
      <c r="B451" s="438"/>
      <c r="F451" s="432"/>
      <c r="I451" s="435"/>
      <c r="K451" s="436"/>
    </row>
    <row r="452" spans="2:11" s="54" customFormat="1" ht="19" customHeight="1" x14ac:dyDescent="0.2">
      <c r="B452" s="438"/>
      <c r="F452" s="432"/>
      <c r="I452" s="435"/>
      <c r="K452" s="436"/>
    </row>
    <row r="453" spans="2:11" s="54" customFormat="1" ht="19" customHeight="1" x14ac:dyDescent="0.2">
      <c r="B453" s="438"/>
      <c r="F453" s="432"/>
      <c r="I453" s="435"/>
      <c r="K453" s="436"/>
    </row>
    <row r="454" spans="2:11" s="54" customFormat="1" ht="19" customHeight="1" x14ac:dyDescent="0.2">
      <c r="B454" s="438"/>
      <c r="F454" s="432"/>
      <c r="I454" s="435"/>
      <c r="K454" s="436"/>
    </row>
    <row r="455" spans="2:11" s="54" customFormat="1" ht="19" customHeight="1" x14ac:dyDescent="0.2">
      <c r="B455" s="438"/>
      <c r="F455" s="432"/>
      <c r="I455" s="435"/>
      <c r="K455" s="436"/>
    </row>
    <row r="456" spans="2:11" s="54" customFormat="1" ht="19" customHeight="1" x14ac:dyDescent="0.2">
      <c r="B456" s="438"/>
      <c r="F456" s="432"/>
      <c r="I456" s="435"/>
      <c r="K456" s="436"/>
    </row>
    <row r="457" spans="2:11" s="54" customFormat="1" ht="19" customHeight="1" x14ac:dyDescent="0.2">
      <c r="B457" s="438"/>
      <c r="F457" s="432"/>
      <c r="I457" s="435"/>
      <c r="K457" s="436"/>
    </row>
    <row r="458" spans="2:11" s="54" customFormat="1" ht="19" customHeight="1" x14ac:dyDescent="0.2">
      <c r="B458" s="438"/>
      <c r="F458" s="432"/>
      <c r="I458" s="435"/>
      <c r="K458" s="436"/>
    </row>
    <row r="459" spans="2:11" ht="19" customHeight="1" x14ac:dyDescent="0.2"/>
    <row r="460" spans="2:11" ht="19" customHeight="1" x14ac:dyDescent="0.2"/>
    <row r="462" spans="2:11" ht="19" customHeight="1" x14ac:dyDescent="0.2">
      <c r="B462" s="478"/>
      <c r="F462" s="478"/>
      <c r="I462" s="478"/>
      <c r="K462" s="478"/>
    </row>
    <row r="463" spans="2:11" ht="19" customHeight="1" x14ac:dyDescent="0.2">
      <c r="B463" s="478"/>
      <c r="F463" s="478"/>
      <c r="I463" s="478"/>
      <c r="K463" s="478"/>
    </row>
    <row r="464" spans="2:11" ht="19" customHeight="1" x14ac:dyDescent="0.2">
      <c r="B464" s="478"/>
      <c r="F464" s="478"/>
      <c r="I464" s="478"/>
      <c r="K464" s="478"/>
    </row>
  </sheetData>
  <customSheetViews>
    <customSheetView guid="{C4E6220D-41C8-40B2-AF0A-6EEC54FEFC3B}"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1"/>
      <headerFooter alignWithMargins="0"/>
    </customSheetView>
    <customSheetView guid="{67812C5A-1D79-4D20-9561-724B7A740687}"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2"/>
      <headerFooter alignWithMargins="0"/>
    </customSheetView>
    <customSheetView guid="{C437A408-6157-48A1-8109-95F4DC2109CD}"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3"/>
      <headerFooter alignWithMargins="0"/>
    </customSheetView>
    <customSheetView guid="{A9FD053A-4046-4DCB-BFF9-69FBE35E214B}"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4"/>
      <headerFooter alignWithMargins="0"/>
    </customSheetView>
    <customSheetView guid="{8D42FC69-A302-4509-9149-10B34FBDD5FD}"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5"/>
      <headerFooter alignWithMargins="0"/>
    </customSheetView>
    <customSheetView guid="{ABA71FD7-2F20-4D89-9682-086673B2D428}"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6"/>
      <headerFooter alignWithMargins="0"/>
    </customSheetView>
    <customSheetView guid="{28B27DAA-D495-4FE0-A4B0-318BBC5296C8}"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7"/>
      <headerFooter alignWithMargins="0"/>
    </customSheetView>
    <customSheetView guid="{E39192D6-5293-4E96-A0BA-106405229387}" scale="85" showPageBreaks="1" showGridLines="0" printArea="1" view="pageBreakPreview" topLeftCell="A231">
      <selection activeCell="K252" sqref="K252"/>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8"/>
      <headerFooter alignWithMargins="0"/>
    </customSheetView>
    <customSheetView guid="{B0D27BBA-DB06-47F7-8459-5413A1184B9F}" scale="85" showPageBreaks="1" showGridLines="0" printArea="1" view="pageBreakPreview">
      <selection activeCell="B5" sqref="B5:F6"/>
      <rowBreaks count="3" manualBreakCount="3">
        <brk id="59" max="11" man="1"/>
        <brk id="134" max="11" man="1"/>
        <brk id="188" max="11" man="1"/>
      </rowBreaks>
      <pageMargins left="0.78740157480314965" right="0.78740157480314965" top="0.78740157480314965" bottom="0.39370078740157483" header="0.51181102362204722" footer="0.51181102362204722"/>
      <pageSetup paperSize="9" scale="75" orientation="portrait" r:id="rId9"/>
      <headerFooter alignWithMargins="0"/>
    </customSheetView>
  </customSheetViews>
  <mergeCells count="426">
    <mergeCell ref="B260:B261"/>
    <mergeCell ref="C260:C261"/>
    <mergeCell ref="D260:F260"/>
    <mergeCell ref="D261:F261"/>
    <mergeCell ref="B220:B221"/>
    <mergeCell ref="C220:C221"/>
    <mergeCell ref="B226:B227"/>
    <mergeCell ref="C226:C227"/>
    <mergeCell ref="D226:F226"/>
    <mergeCell ref="D227:F227"/>
    <mergeCell ref="D251:F251"/>
    <mergeCell ref="D252:F252"/>
    <mergeCell ref="D253:F253"/>
    <mergeCell ref="D254:F254"/>
    <mergeCell ref="D255:F255"/>
    <mergeCell ref="D256:F256"/>
    <mergeCell ref="D257:F257"/>
    <mergeCell ref="B222:B223"/>
    <mergeCell ref="C222:C223"/>
    <mergeCell ref="D222:F222"/>
    <mergeCell ref="D259:F259"/>
    <mergeCell ref="B258:B259"/>
    <mergeCell ref="C258:C259"/>
    <mergeCell ref="D258:F258"/>
    <mergeCell ref="T220:U220"/>
    <mergeCell ref="D221:F221"/>
    <mergeCell ref="T221:U221"/>
    <mergeCell ref="T214:U214"/>
    <mergeCell ref="Q214:R214"/>
    <mergeCell ref="D213:F213"/>
    <mergeCell ref="D215:F215"/>
    <mergeCell ref="Q215:R215"/>
    <mergeCell ref="Q217:R217"/>
    <mergeCell ref="Q213:R213"/>
    <mergeCell ref="Q218:R218"/>
    <mergeCell ref="T218:U218"/>
    <mergeCell ref="D219:F219"/>
    <mergeCell ref="T219:U219"/>
    <mergeCell ref="T215:U215"/>
    <mergeCell ref="D216:F216"/>
    <mergeCell ref="Q216:R216"/>
    <mergeCell ref="T216:U216"/>
    <mergeCell ref="D217:F217"/>
    <mergeCell ref="T217:U217"/>
    <mergeCell ref="D218:F218"/>
    <mergeCell ref="D214:F214"/>
    <mergeCell ref="D220:F220"/>
    <mergeCell ref="T182:U182"/>
    <mergeCell ref="T183:U183"/>
    <mergeCell ref="T184:U184"/>
    <mergeCell ref="E179:F179"/>
    <mergeCell ref="T179:U179"/>
    <mergeCell ref="E180:F180"/>
    <mergeCell ref="T180:U180"/>
    <mergeCell ref="E181:F181"/>
    <mergeCell ref="T181:U181"/>
    <mergeCell ref="E182:F182"/>
    <mergeCell ref="E183:F183"/>
    <mergeCell ref="E184:F184"/>
    <mergeCell ref="Q180:R180"/>
    <mergeCell ref="T211:U211"/>
    <mergeCell ref="D212:F212"/>
    <mergeCell ref="T212:U212"/>
    <mergeCell ref="Q210:R210"/>
    <mergeCell ref="Q212:R212"/>
    <mergeCell ref="Q211:R211"/>
    <mergeCell ref="D189:D191"/>
    <mergeCell ref="Q189:R189"/>
    <mergeCell ref="T189:U189"/>
    <mergeCell ref="T190:U190"/>
    <mergeCell ref="T191:U191"/>
    <mergeCell ref="T192:U192"/>
    <mergeCell ref="T193:U193"/>
    <mergeCell ref="E204:F204"/>
    <mergeCell ref="E205:F205"/>
    <mergeCell ref="T185:U185"/>
    <mergeCell ref="E186:F186"/>
    <mergeCell ref="E187:F187"/>
    <mergeCell ref="T187:U187"/>
    <mergeCell ref="E188:F188"/>
    <mergeCell ref="E185:F185"/>
    <mergeCell ref="B186:B188"/>
    <mergeCell ref="C186:C188"/>
    <mergeCell ref="D186:D188"/>
    <mergeCell ref="Q186:R186"/>
    <mergeCell ref="T186:U186"/>
    <mergeCell ref="T188:U188"/>
    <mergeCell ref="B183:B185"/>
    <mergeCell ref="C183:C185"/>
    <mergeCell ref="D183:D185"/>
    <mergeCell ref="Q183:R183"/>
    <mergeCell ref="T177:U177"/>
    <mergeCell ref="E178:F178"/>
    <mergeCell ref="T178:U178"/>
    <mergeCell ref="E173:F173"/>
    <mergeCell ref="T173:U173"/>
    <mergeCell ref="E174:F174"/>
    <mergeCell ref="T174:U174"/>
    <mergeCell ref="E175:F175"/>
    <mergeCell ref="T175:U175"/>
    <mergeCell ref="Q174:R174"/>
    <mergeCell ref="Q177:R177"/>
    <mergeCell ref="E177:F177"/>
    <mergeCell ref="T171:U171"/>
    <mergeCell ref="T172:U172"/>
    <mergeCell ref="B171:B173"/>
    <mergeCell ref="C171:C173"/>
    <mergeCell ref="D171:D173"/>
    <mergeCell ref="Q171:R171"/>
    <mergeCell ref="E176:F176"/>
    <mergeCell ref="T176:U176"/>
    <mergeCell ref="B174:B176"/>
    <mergeCell ref="C174:C176"/>
    <mergeCell ref="D174:D176"/>
    <mergeCell ref="E171:F171"/>
    <mergeCell ref="T168:U168"/>
    <mergeCell ref="T169:U169"/>
    <mergeCell ref="B168:B170"/>
    <mergeCell ref="C168:C170"/>
    <mergeCell ref="D168:D170"/>
    <mergeCell ref="Q168:R168"/>
    <mergeCell ref="E170:F170"/>
    <mergeCell ref="T170:U170"/>
    <mergeCell ref="E168:F168"/>
    <mergeCell ref="T165:U165"/>
    <mergeCell ref="T166:U166"/>
    <mergeCell ref="B165:B167"/>
    <mergeCell ref="C165:C167"/>
    <mergeCell ref="D165:D167"/>
    <mergeCell ref="Q165:R165"/>
    <mergeCell ref="E167:F167"/>
    <mergeCell ref="T167:U167"/>
    <mergeCell ref="E165:F165"/>
    <mergeCell ref="B119:B128"/>
    <mergeCell ref="C119:C128"/>
    <mergeCell ref="T156:U156"/>
    <mergeCell ref="T157:U157"/>
    <mergeCell ref="B154:F155"/>
    <mergeCell ref="T159:U159"/>
    <mergeCell ref="T160:U160"/>
    <mergeCell ref="Q159:R159"/>
    <mergeCell ref="B160:C160"/>
    <mergeCell ref="D160:F160"/>
    <mergeCell ref="D119:D123"/>
    <mergeCell ref="E119:E121"/>
    <mergeCell ref="E122:E123"/>
    <mergeCell ref="D124:D128"/>
    <mergeCell ref="E124:E126"/>
    <mergeCell ref="E127:E128"/>
    <mergeCell ref="B129:B138"/>
    <mergeCell ref="C129:C138"/>
    <mergeCell ref="D129:D133"/>
    <mergeCell ref="E129:E131"/>
    <mergeCell ref="E132:E133"/>
    <mergeCell ref="D134:D138"/>
    <mergeCell ref="E134:E136"/>
    <mergeCell ref="E137:E138"/>
    <mergeCell ref="T99:U99"/>
    <mergeCell ref="E102:E103"/>
    <mergeCell ref="D104:D108"/>
    <mergeCell ref="E104:E106"/>
    <mergeCell ref="E107:E108"/>
    <mergeCell ref="B109:B118"/>
    <mergeCell ref="C109:C118"/>
    <mergeCell ref="D109:D113"/>
    <mergeCell ref="E109:E111"/>
    <mergeCell ref="T109:U109"/>
    <mergeCell ref="E112:E113"/>
    <mergeCell ref="D114:D118"/>
    <mergeCell ref="E114:E116"/>
    <mergeCell ref="E117:E118"/>
    <mergeCell ref="D76:D82"/>
    <mergeCell ref="E76:E77"/>
    <mergeCell ref="Q76:R76"/>
    <mergeCell ref="T76:U76"/>
    <mergeCell ref="E78:E79"/>
    <mergeCell ref="T78:U78"/>
    <mergeCell ref="E80:E82"/>
    <mergeCell ref="T80:U80"/>
    <mergeCell ref="B76:B82"/>
    <mergeCell ref="C76:C82"/>
    <mergeCell ref="B69:B75"/>
    <mergeCell ref="C69:C75"/>
    <mergeCell ref="D69:D75"/>
    <mergeCell ref="E69:E70"/>
    <mergeCell ref="Q69:R69"/>
    <mergeCell ref="T69:U69"/>
    <mergeCell ref="E71:E72"/>
    <mergeCell ref="T71:U71"/>
    <mergeCell ref="E73:E75"/>
    <mergeCell ref="T73:U73"/>
    <mergeCell ref="B62:B68"/>
    <mergeCell ref="C62:C68"/>
    <mergeCell ref="D62:D68"/>
    <mergeCell ref="E62:E63"/>
    <mergeCell ref="Q62:R62"/>
    <mergeCell ref="T62:U62"/>
    <mergeCell ref="E64:E65"/>
    <mergeCell ref="T64:U64"/>
    <mergeCell ref="E66:E68"/>
    <mergeCell ref="T66:U66"/>
    <mergeCell ref="B53:B59"/>
    <mergeCell ref="C53:C59"/>
    <mergeCell ref="D53:D59"/>
    <mergeCell ref="E53:E54"/>
    <mergeCell ref="Q53:R53"/>
    <mergeCell ref="T53:U53"/>
    <mergeCell ref="E55:E56"/>
    <mergeCell ref="T55:U55"/>
    <mergeCell ref="E57:E59"/>
    <mergeCell ref="T57:U57"/>
    <mergeCell ref="B47:B52"/>
    <mergeCell ref="C47:C52"/>
    <mergeCell ref="D47:D52"/>
    <mergeCell ref="E47:E48"/>
    <mergeCell ref="Q47:R47"/>
    <mergeCell ref="T47:U47"/>
    <mergeCell ref="E49:E50"/>
    <mergeCell ref="T49:U49"/>
    <mergeCell ref="E51:E52"/>
    <mergeCell ref="T51:U51"/>
    <mergeCell ref="B41:B46"/>
    <mergeCell ref="C41:C46"/>
    <mergeCell ref="D41:D46"/>
    <mergeCell ref="E41:E42"/>
    <mergeCell ref="Q41:R41"/>
    <mergeCell ref="T41:U41"/>
    <mergeCell ref="E43:E44"/>
    <mergeCell ref="T43:U43"/>
    <mergeCell ref="E45:E46"/>
    <mergeCell ref="T45:U45"/>
    <mergeCell ref="B35:B40"/>
    <mergeCell ref="C35:C40"/>
    <mergeCell ref="D35:D40"/>
    <mergeCell ref="E35:E36"/>
    <mergeCell ref="Q35:R35"/>
    <mergeCell ref="T35:U35"/>
    <mergeCell ref="E37:E38"/>
    <mergeCell ref="T37:U37"/>
    <mergeCell ref="E39:E40"/>
    <mergeCell ref="T39:U39"/>
    <mergeCell ref="B29:B34"/>
    <mergeCell ref="C29:C34"/>
    <mergeCell ref="D29:D34"/>
    <mergeCell ref="E29:E30"/>
    <mergeCell ref="Q29:R29"/>
    <mergeCell ref="T29:U29"/>
    <mergeCell ref="E31:E32"/>
    <mergeCell ref="T31:U31"/>
    <mergeCell ref="E33:E34"/>
    <mergeCell ref="T33:U33"/>
    <mergeCell ref="B23:B28"/>
    <mergeCell ref="C23:C28"/>
    <mergeCell ref="D23:D28"/>
    <mergeCell ref="E23:E24"/>
    <mergeCell ref="Q23:R23"/>
    <mergeCell ref="T23:U23"/>
    <mergeCell ref="E25:E26"/>
    <mergeCell ref="T25:U25"/>
    <mergeCell ref="E27:E28"/>
    <mergeCell ref="T27:U27"/>
    <mergeCell ref="T83:U83"/>
    <mergeCell ref="D86:D88"/>
    <mergeCell ref="E86:E88"/>
    <mergeCell ref="A1:B1"/>
    <mergeCell ref="C1:F1"/>
    <mergeCell ref="J1:L1"/>
    <mergeCell ref="Q3:R3"/>
    <mergeCell ref="T3:U3"/>
    <mergeCell ref="B5:F6"/>
    <mergeCell ref="B8:F9"/>
    <mergeCell ref="T10:U10"/>
    <mergeCell ref="B15:C15"/>
    <mergeCell ref="D15:F15"/>
    <mergeCell ref="T15:U15"/>
    <mergeCell ref="B17:B22"/>
    <mergeCell ref="C17:C22"/>
    <mergeCell ref="D17:D22"/>
    <mergeCell ref="E17:E18"/>
    <mergeCell ref="Q17:R17"/>
    <mergeCell ref="T17:U17"/>
    <mergeCell ref="E19:E20"/>
    <mergeCell ref="T19:U19"/>
    <mergeCell ref="E21:E22"/>
    <mergeCell ref="T21:U21"/>
    <mergeCell ref="T86:U86"/>
    <mergeCell ref="B89:B98"/>
    <mergeCell ref="C89:C98"/>
    <mergeCell ref="D89:D93"/>
    <mergeCell ref="T89:U89"/>
    <mergeCell ref="E92:E93"/>
    <mergeCell ref="D94:D98"/>
    <mergeCell ref="E94:E96"/>
    <mergeCell ref="E97:E98"/>
    <mergeCell ref="E89:E91"/>
    <mergeCell ref="B83:B85"/>
    <mergeCell ref="C83:C85"/>
    <mergeCell ref="B86:B88"/>
    <mergeCell ref="C86:C88"/>
    <mergeCell ref="D83:D85"/>
    <mergeCell ref="E83:E85"/>
    <mergeCell ref="B99:B108"/>
    <mergeCell ref="C99:C108"/>
    <mergeCell ref="D99:D103"/>
    <mergeCell ref="E99:E101"/>
    <mergeCell ref="C200:C201"/>
    <mergeCell ref="E200:F200"/>
    <mergeCell ref="E201:F201"/>
    <mergeCell ref="D211:F211"/>
    <mergeCell ref="T213:U213"/>
    <mergeCell ref="I206:J206"/>
    <mergeCell ref="T210:U210"/>
    <mergeCell ref="I207:J207"/>
    <mergeCell ref="B139:B148"/>
    <mergeCell ref="C139:C148"/>
    <mergeCell ref="D139:D143"/>
    <mergeCell ref="E139:E141"/>
    <mergeCell ref="E142:E143"/>
    <mergeCell ref="D144:D148"/>
    <mergeCell ref="E144:E146"/>
    <mergeCell ref="E147:E148"/>
    <mergeCell ref="T163:U163"/>
    <mergeCell ref="B162:B164"/>
    <mergeCell ref="C162:C164"/>
    <mergeCell ref="D162:D164"/>
    <mergeCell ref="Q162:R162"/>
    <mergeCell ref="E164:F164"/>
    <mergeCell ref="T164:U164"/>
    <mergeCell ref="E162:F162"/>
    <mergeCell ref="T222:U222"/>
    <mergeCell ref="T223:U223"/>
    <mergeCell ref="D223:F223"/>
    <mergeCell ref="B224:B225"/>
    <mergeCell ref="C224:C225"/>
    <mergeCell ref="D224:F224"/>
    <mergeCell ref="D225:F225"/>
    <mergeCell ref="I230:J230"/>
    <mergeCell ref="I231:J231"/>
    <mergeCell ref="B234:K234"/>
    <mergeCell ref="B236:C236"/>
    <mergeCell ref="D249:F249"/>
    <mergeCell ref="D250:F250"/>
    <mergeCell ref="D239:F239"/>
    <mergeCell ref="D240:F240"/>
    <mergeCell ref="D241:F241"/>
    <mergeCell ref="D236:F236"/>
    <mergeCell ref="D243:F243"/>
    <mergeCell ref="D244:F244"/>
    <mergeCell ref="D245:F245"/>
    <mergeCell ref="D246:F246"/>
    <mergeCell ref="D247:F247"/>
    <mergeCell ref="D248:F248"/>
    <mergeCell ref="D238:F238"/>
    <mergeCell ref="D242:F242"/>
    <mergeCell ref="T152:U152"/>
    <mergeCell ref="T162:U162"/>
    <mergeCell ref="I339:J339"/>
    <mergeCell ref="B293:C293"/>
    <mergeCell ref="I310:J310"/>
    <mergeCell ref="I311:J311"/>
    <mergeCell ref="B315:C315"/>
    <mergeCell ref="I324:J324"/>
    <mergeCell ref="B329:C329"/>
    <mergeCell ref="I335:J335"/>
    <mergeCell ref="I336:J336"/>
    <mergeCell ref="I338:J338"/>
    <mergeCell ref="I325:J325"/>
    <mergeCell ref="B266:F267"/>
    <mergeCell ref="T268:U268"/>
    <mergeCell ref="B270:F271"/>
    <mergeCell ref="T272:U272"/>
    <mergeCell ref="T273:U273"/>
    <mergeCell ref="B274:F275"/>
    <mergeCell ref="T276:U276"/>
    <mergeCell ref="I278:J278"/>
    <mergeCell ref="I279:J279"/>
    <mergeCell ref="B262:C262"/>
    <mergeCell ref="D262:F262"/>
    <mergeCell ref="Q150:R150"/>
    <mergeCell ref="Q222:R222"/>
    <mergeCell ref="E163:F163"/>
    <mergeCell ref="E166:F166"/>
    <mergeCell ref="E169:F169"/>
    <mergeCell ref="E172:F172"/>
    <mergeCell ref="Q220:R220"/>
    <mergeCell ref="T150:U150"/>
    <mergeCell ref="B202:B203"/>
    <mergeCell ref="C202:C203"/>
    <mergeCell ref="E202:F202"/>
    <mergeCell ref="E203:F203"/>
    <mergeCell ref="B194:B195"/>
    <mergeCell ref="C194:C195"/>
    <mergeCell ref="E194:F194"/>
    <mergeCell ref="E195:F195"/>
    <mergeCell ref="E193:F193"/>
    <mergeCell ref="B189:B191"/>
    <mergeCell ref="C189:C191"/>
    <mergeCell ref="B177:B179"/>
    <mergeCell ref="C177:C179"/>
    <mergeCell ref="D177:D179"/>
    <mergeCell ref="E189:F189"/>
    <mergeCell ref="E190:F190"/>
    <mergeCell ref="B204:B205"/>
    <mergeCell ref="C204:C205"/>
    <mergeCell ref="B228:B229"/>
    <mergeCell ref="C228:C229"/>
    <mergeCell ref="D228:F228"/>
    <mergeCell ref="D229:F229"/>
    <mergeCell ref="B218:B219"/>
    <mergeCell ref="C218:C219"/>
    <mergeCell ref="I149:J149"/>
    <mergeCell ref="I150:J150"/>
    <mergeCell ref="E191:F191"/>
    <mergeCell ref="E192:F192"/>
    <mergeCell ref="B180:B182"/>
    <mergeCell ref="C180:C182"/>
    <mergeCell ref="D180:D182"/>
    <mergeCell ref="B196:B197"/>
    <mergeCell ref="C196:C197"/>
    <mergeCell ref="E196:F196"/>
    <mergeCell ref="E197:F197"/>
    <mergeCell ref="B198:B199"/>
    <mergeCell ref="C198:C199"/>
    <mergeCell ref="E198:F198"/>
    <mergeCell ref="E199:F199"/>
    <mergeCell ref="B200:B201"/>
  </mergeCells>
  <phoneticPr fontId="2"/>
  <pageMargins left="0.78740157480314965" right="0.78740157480314965" top="0.78740157480314965" bottom="0.39370078740157483" header="0.51181102362204722" footer="0.51181102362204722"/>
  <pageSetup paperSize="9" scale="71" orientation="portrait" r:id="rId10"/>
  <headerFooter alignWithMargins="0"/>
  <rowBreaks count="3" manualBreakCount="3">
    <brk id="59" max="11" man="1"/>
    <brk id="151" max="11" man="1"/>
    <brk id="20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24</vt:i4>
      </vt:variant>
    </vt:vector>
  </HeadingPairs>
  <TitlesOfParts>
    <vt:vector size="58" baseType="lpstr">
      <vt:lpstr>総括表</vt:lpstr>
      <vt:lpstr>●財政力附表</vt:lpstr>
      <vt:lpstr>●道路橋りょう費</vt:lpstr>
      <vt:lpstr>●河川費</vt:lpstr>
      <vt:lpstr>●港湾費（港湾）</vt:lpstr>
      <vt:lpstr>●港湾費（漁港）</vt:lpstr>
      <vt:lpstr>●高等学校費</vt:lpstr>
      <vt:lpstr>●社会福祉費</vt:lpstr>
      <vt:lpstr>●衛生費</vt:lpstr>
      <vt:lpstr>●附表</vt:lpstr>
      <vt:lpstr>●注</vt:lpstr>
      <vt:lpstr>●高齢者保健福祉費</vt:lpstr>
      <vt:lpstr>●農業行政費(1)</vt:lpstr>
      <vt:lpstr>●農業行政費(2)</vt:lpstr>
      <vt:lpstr>●林野行政費</vt:lpstr>
      <vt:lpstr>●地域振興費・その１ </vt:lpstr>
      <vt:lpstr>●地域振興費・その２  </vt:lpstr>
      <vt:lpstr>●地域振興費・その３ </vt:lpstr>
      <vt:lpstr>●附表１（財政力補正係数）</vt:lpstr>
      <vt:lpstr>●附表２（新幹線割増） </vt:lpstr>
      <vt:lpstr>●附表３（財政力係数）</vt:lpstr>
      <vt:lpstr>●附表４（財政力指数）</vt:lpstr>
      <vt:lpstr>●標準財政規模</vt:lpstr>
      <vt:lpstr>●災害復旧費</vt:lpstr>
      <vt:lpstr>●補正（10以前）</vt:lpstr>
      <vt:lpstr>●補正（13以降）</vt:lpstr>
      <vt:lpstr>●減収補填債</vt:lpstr>
      <vt:lpstr>臨時財政特例</vt:lpstr>
      <vt:lpstr>●財源対策債</vt:lpstr>
      <vt:lpstr>●減税補填債</vt:lpstr>
      <vt:lpstr>●臨時財政対策</vt:lpstr>
      <vt:lpstr>●緊防債</vt:lpstr>
      <vt:lpstr>●国土強靭化</vt:lpstr>
      <vt:lpstr>●その他公債費</vt:lpstr>
      <vt:lpstr>●衛生費!Print_Area</vt:lpstr>
      <vt:lpstr>●河川費!Print_Area</vt:lpstr>
      <vt:lpstr>●高齢者保健福祉費!Print_Area</vt:lpstr>
      <vt:lpstr>●災害復旧費!Print_Area</vt:lpstr>
      <vt:lpstr>●財政力附表!Print_Area</vt:lpstr>
      <vt:lpstr>●社会福祉費!Print_Area</vt:lpstr>
      <vt:lpstr>'●地域振興費・その１ '!Print_Area</vt:lpstr>
      <vt:lpstr>'●地域振興費・その２  '!Print_Area</vt:lpstr>
      <vt:lpstr>'●地域振興費・その３ '!Print_Area</vt:lpstr>
      <vt:lpstr>●注!Print_Area</vt:lpstr>
      <vt:lpstr>●道路橋りょう費!Print_Area</vt:lpstr>
      <vt:lpstr>'●農業行政費(1)'!Print_Area</vt:lpstr>
      <vt:lpstr>'●農業行政費(2)'!Print_Area</vt:lpstr>
      <vt:lpstr>●標準財政規模!Print_Area</vt:lpstr>
      <vt:lpstr>'●附表１（財政力補正係数）'!Print_Area</vt:lpstr>
      <vt:lpstr>'●附表２（新幹線割増） '!Print_Area</vt:lpstr>
      <vt:lpstr>'●附表３（財政力係数）'!Print_Area</vt:lpstr>
      <vt:lpstr>'●附表４（財政力指数）'!Print_Area</vt:lpstr>
      <vt:lpstr>●林野行政費!Print_Area</vt:lpstr>
      <vt:lpstr>総括表!Print_Area</vt:lpstr>
      <vt:lpstr>●標準財政規模!Print_Titles</vt:lpstr>
      <vt:lpstr>'●附表１（財政力補正係数）'!三枚目</vt:lpstr>
      <vt:lpstr>'●附表２（新幹線割増） '!三枚目</vt:lpstr>
      <vt:lpstr>'●附表３（財政力係数）'!三枚目</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川西　耕平(912328)</cp:lastModifiedBy>
  <cp:lastPrinted>2021-11-04T05:37:49Z</cp:lastPrinted>
  <dcterms:created xsi:type="dcterms:W3CDTF">2006-04-22T12:59:30Z</dcterms:created>
  <dcterms:modified xsi:type="dcterms:W3CDTF">2021-11-16T04:21:31Z</dcterms:modified>
</cp:coreProperties>
</file>