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24226"/>
  <xr:revisionPtr revIDLastSave="0" documentId="13_ncr:1_{406A19E1-4897-40E7-A91F-79BCF8842F7E}" xr6:coauthVersionLast="36" xr6:coauthVersionMax="36" xr10:uidLastSave="{00000000-0000-0000-0000-000000000000}"/>
  <bookViews>
    <workbookView xWindow="11868" yWindow="32760" windowWidth="21576" windowHeight="7092" tabRatio="936" activeTab="2" xr2:uid="{00000000-000D-0000-FFFF-FFFF00000000}"/>
  </bookViews>
  <sheets>
    <sheet name="コード" sheetId="55" r:id="rId1"/>
    <sheet name="集計用データ" sheetId="57" r:id="rId2"/>
    <sheet name="総括表①" sheetId="21" r:id="rId3"/>
    <sheet name="総括表②" sheetId="44" r:id="rId4"/>
    <sheet name="総括表③" sheetId="63" r:id="rId5"/>
    <sheet name="総括表④" sheetId="43" r:id="rId6"/>
    <sheet name="１①②" sheetId="19" r:id="rId7"/>
    <sheet name="１①純計" sheetId="61" r:id="rId8"/>
    <sheet name="４①" sheetId="20" r:id="rId9"/>
    <sheet name="４④" sheetId="56" r:id="rId10"/>
    <sheet name="４⑤A" sheetId="33" r:id="rId11"/>
    <sheet name="４⑤B" sheetId="34" r:id="rId12"/>
    <sheet name="４⑤C" sheetId="35" r:id="rId13"/>
    <sheet name="４⑤D" sheetId="36" r:id="rId14"/>
    <sheet name="４⑥Ａ" sheetId="37" r:id="rId15"/>
    <sheet name="４⑥Ｂ・C" sheetId="38" r:id="rId16"/>
    <sheet name="４⑥Ｃ" sheetId="39" r:id="rId17"/>
    <sheet name="４⑥C・E" sheetId="40" r:id="rId18"/>
    <sheet name="４⑥Ｄ" sheetId="62" r:id="rId19"/>
    <sheet name="４⑥Ｆ" sheetId="59" r:id="rId20"/>
    <sheet name="４⑥G" sheetId="65" r:id="rId21"/>
    <sheet name="４⑥H" sheetId="66" r:id="rId22"/>
    <sheet name="４⑦" sheetId="32" r:id="rId23"/>
    <sheet name="４⑧" sheetId="13" r:id="rId24"/>
    <sheet name="４⑨Ａ" sheetId="53" r:id="rId25"/>
    <sheet name="４⑨Ｂ" sheetId="52" r:id="rId26"/>
    <sheet name="４⑨Ｃ" sheetId="54" r:id="rId27"/>
  </sheets>
  <definedNames>
    <definedName name="_xlnm._FilterDatabase" localSheetId="8" hidden="1">'４①'!$A$1:$O$117</definedName>
    <definedName name="_xlnm._FilterDatabase" localSheetId="9" hidden="1">'４④'!$A$1:$M$211</definedName>
    <definedName name="_xlnm._FilterDatabase" localSheetId="22" hidden="1">'４⑦'!$A$1:$AG$640</definedName>
    <definedName name="_xlnm._FilterDatabase" localSheetId="23" hidden="1">'４⑧'!$A$1:$N$99</definedName>
    <definedName name="_xlnm._FilterDatabase" localSheetId="0" hidden="1">コード!$A$1:$D$1789</definedName>
    <definedName name="_xlnm.Print_Area" localSheetId="6">'１①②'!$A$1:$O$42</definedName>
    <definedName name="_xlnm.Print_Area" localSheetId="7">'１①純計'!$A$1:$O$25</definedName>
    <definedName name="_xlnm.Print_Area" localSheetId="8">'４①'!$B$2:$N$117</definedName>
    <definedName name="_xlnm.Print_Area" localSheetId="9">'４④'!$B$2:$M$211</definedName>
    <definedName name="_xlnm.Print_Area" localSheetId="10">'４⑤A'!$A$1:$H$21</definedName>
    <definedName name="_xlnm.Print_Area" localSheetId="11">'４⑤B'!$A$1:$O$31</definedName>
    <definedName name="_xlnm.Print_Area" localSheetId="12">'４⑤C'!$A$1:$P$21</definedName>
    <definedName name="_xlnm.Print_Area" localSheetId="13">'４⑤D'!$A$1:$U$31</definedName>
    <definedName name="_xlnm.Print_Area" localSheetId="14">'４⑥Ａ'!$A$1:$X$59</definedName>
    <definedName name="_xlnm.Print_Area" localSheetId="15">'４⑥Ｂ・C'!$A$1:$N$28</definedName>
    <definedName name="_xlnm.Print_Area" localSheetId="16">'４⑥Ｃ'!$A$1:$L$33</definedName>
    <definedName name="_xlnm.Print_Area" localSheetId="17">'４⑥C・E'!$A$1:$T$39</definedName>
    <definedName name="_xlnm.Print_Area" localSheetId="18">'４⑥Ｄ'!$A$1:$L$25</definedName>
    <definedName name="_xlnm.Print_Area" localSheetId="19">'４⑥Ｆ'!$A$1:$J$200</definedName>
    <definedName name="_xlnm.Print_Area" localSheetId="20">'４⑥G'!$A$1:$I$41</definedName>
    <definedName name="_xlnm.Print_Area" localSheetId="21">'４⑥H'!$A$1:$K$145</definedName>
    <definedName name="_xlnm.Print_Area" localSheetId="22">'４⑦'!$B$2:$V$640</definedName>
    <definedName name="_xlnm.Print_Area" localSheetId="23">'４⑧'!$B$2:$M$98</definedName>
    <definedName name="_xlnm.Print_Area" localSheetId="24">'４⑨Ａ'!$A$1:$Q$47</definedName>
    <definedName name="_xlnm.Print_Area" localSheetId="25">'４⑨Ｂ'!$A$1:$M$17</definedName>
    <definedName name="_xlnm.Print_Area" localSheetId="26">'４⑨Ｃ'!$A$1:$R$34</definedName>
    <definedName name="_xlnm.Print_Area" localSheetId="1">集計用データ!$B$2:$IT$10</definedName>
    <definedName name="_xlnm.Print_Area" localSheetId="2">総括表①!$A$1:$H$18</definedName>
    <definedName name="_xlnm.Print_Area" localSheetId="3">総括表②!$A$1:$K$45</definedName>
    <definedName name="_xlnm.Print_Area" localSheetId="4">総括表③!$A$1:$O$23</definedName>
    <definedName name="_xlnm.Print_Area" localSheetId="5">総括表④!$A$1:$M$18</definedName>
  </definedNames>
  <calcPr calcId="191029"/>
</workbook>
</file>

<file path=xl/calcChain.xml><?xml version="1.0" encoding="utf-8"?>
<calcChain xmlns="http://schemas.openxmlformats.org/spreadsheetml/2006/main">
  <c r="V2" i="37" l="1"/>
  <c r="L1" i="43"/>
  <c r="T2" i="32"/>
  <c r="M9" i="20"/>
  <c r="N9" i="20"/>
  <c r="C8" i="63"/>
  <c r="C21" i="63"/>
  <c r="V6" i="21"/>
  <c r="P27" i="54"/>
  <c r="D27" i="54"/>
  <c r="L33" i="53"/>
  <c r="K33" i="53"/>
  <c r="H13" i="53"/>
  <c r="I6" i="32"/>
  <c r="AF6" i="32"/>
  <c r="E26" i="40"/>
  <c r="GG8" i="57"/>
  <c r="K18" i="35"/>
  <c r="C12" i="33"/>
  <c r="C10" i="33"/>
  <c r="M21" i="20"/>
  <c r="N21" i="20"/>
  <c r="M25" i="20"/>
  <c r="AF3" i="57"/>
  <c r="K87" i="20"/>
  <c r="L15" i="20"/>
  <c r="M17" i="20"/>
  <c r="M13" i="20"/>
  <c r="G9" i="19"/>
  <c r="I9" i="63"/>
  <c r="E22" i="44"/>
  <c r="J44" i="44"/>
  <c r="D27" i="44"/>
  <c r="D11" i="44"/>
  <c r="X2" i="57"/>
  <c r="HQ8" i="57"/>
  <c r="M32" i="54"/>
  <c r="C9" i="63"/>
  <c r="F9" i="34"/>
  <c r="O1" i="43"/>
  <c r="M1" i="44"/>
  <c r="Q1" i="63"/>
  <c r="C10" i="63"/>
  <c r="K16" i="63"/>
  <c r="A2" i="57"/>
  <c r="K7" i="56"/>
  <c r="H9" i="37"/>
  <c r="J7" i="56"/>
  <c r="G9" i="37"/>
  <c r="I7" i="56"/>
  <c r="F9" i="37"/>
  <c r="G5" i="53"/>
  <c r="L14" i="63"/>
  <c r="FG2" i="57"/>
  <c r="L15" i="63"/>
  <c r="N14" i="63"/>
  <c r="L16" i="63"/>
  <c r="FI2" i="57"/>
  <c r="FV2" i="57"/>
  <c r="E18" i="43"/>
  <c r="G18" i="43"/>
  <c r="C15" i="21"/>
  <c r="K2" i="57"/>
  <c r="GS8" i="57"/>
  <c r="GT8" i="57"/>
  <c r="GU8" i="57"/>
  <c r="GV8" i="57"/>
  <c r="GW8" i="57"/>
  <c r="GX8" i="57"/>
  <c r="GY8" i="57"/>
  <c r="GZ8" i="57"/>
  <c r="HA8" i="57"/>
  <c r="HD8" i="57"/>
  <c r="HE8" i="57"/>
  <c r="HF8" i="57"/>
  <c r="HG8" i="57"/>
  <c r="HH8" i="57"/>
  <c r="HI8" i="57"/>
  <c r="HJ8" i="57"/>
  <c r="HK8" i="57"/>
  <c r="HL8" i="57"/>
  <c r="HO8" i="57"/>
  <c r="HP8" i="57"/>
  <c r="HR8" i="57"/>
  <c r="HS8" i="57"/>
  <c r="HT8" i="57"/>
  <c r="HU8" i="57"/>
  <c r="HV8" i="57"/>
  <c r="HW8" i="57"/>
  <c r="HZ8" i="57"/>
  <c r="IA8" i="57"/>
  <c r="IB8" i="57"/>
  <c r="IC8" i="57"/>
  <c r="ID8" i="57"/>
  <c r="IE8" i="57"/>
  <c r="IF8" i="57"/>
  <c r="IG8" i="57"/>
  <c r="IH8" i="57"/>
  <c r="GC9" i="57"/>
  <c r="GC10" i="57"/>
  <c r="GN8" i="57"/>
  <c r="GM8" i="57"/>
  <c r="GJ8" i="57"/>
  <c r="GI8" i="57"/>
  <c r="GF8" i="57"/>
  <c r="GE8" i="57"/>
  <c r="GB8" i="57"/>
  <c r="GA8" i="57"/>
  <c r="K1" i="40"/>
  <c r="R38" i="40"/>
  <c r="II8" i="57"/>
  <c r="M38" i="40"/>
  <c r="HX8" i="57"/>
  <c r="H38" i="40"/>
  <c r="HM8" i="57"/>
  <c r="I38" i="40"/>
  <c r="D38" i="40"/>
  <c r="HB8" i="57"/>
  <c r="E38" i="40"/>
  <c r="E28" i="40"/>
  <c r="GO8" i="57"/>
  <c r="E27" i="40"/>
  <c r="G27" i="40"/>
  <c r="E25" i="40"/>
  <c r="GC8" i="57"/>
  <c r="E19" i="40"/>
  <c r="D19" i="40"/>
  <c r="D10" i="40"/>
  <c r="N9" i="40"/>
  <c r="N8" i="40"/>
  <c r="N7" i="40"/>
  <c r="N6" i="40"/>
  <c r="N5" i="40"/>
  <c r="N10" i="40"/>
  <c r="J9" i="38"/>
  <c r="I9" i="38"/>
  <c r="FU8" i="57"/>
  <c r="HI15" i="57"/>
  <c r="HJ15" i="57"/>
  <c r="HK15" i="57"/>
  <c r="HL15" i="57"/>
  <c r="HM15" i="57"/>
  <c r="HN15" i="57"/>
  <c r="HO15" i="57"/>
  <c r="HP15" i="57"/>
  <c r="HQ15" i="57"/>
  <c r="HR15" i="57"/>
  <c r="HS15" i="57"/>
  <c r="HT15" i="57"/>
  <c r="HU15" i="57"/>
  <c r="HV15" i="57"/>
  <c r="HW15" i="57"/>
  <c r="HX15" i="57"/>
  <c r="HY15" i="57"/>
  <c r="HZ15" i="57"/>
  <c r="IA15" i="57"/>
  <c r="IB15" i="57"/>
  <c r="IC15" i="57"/>
  <c r="ID15" i="57"/>
  <c r="IE15" i="57"/>
  <c r="IF15" i="57"/>
  <c r="IG15" i="57"/>
  <c r="IH15" i="57"/>
  <c r="II15" i="57"/>
  <c r="IJ15" i="57"/>
  <c r="IK15" i="57"/>
  <c r="IL15" i="57"/>
  <c r="IM15" i="57"/>
  <c r="IN15" i="57"/>
  <c r="IO15" i="57"/>
  <c r="IP15" i="57"/>
  <c r="IQ15" i="57"/>
  <c r="IR15" i="57"/>
  <c r="IK14" i="57"/>
  <c r="IL14" i="57"/>
  <c r="IM14" i="57"/>
  <c r="IO14" i="57"/>
  <c r="IQ14" i="57"/>
  <c r="IR14" i="57"/>
  <c r="IS14" i="57"/>
  <c r="AF12" i="57"/>
  <c r="AG12" i="57"/>
  <c r="AH12" i="57"/>
  <c r="AI12" i="57"/>
  <c r="AJ12" i="57"/>
  <c r="AK12" i="57"/>
  <c r="AL12" i="57"/>
  <c r="AM12" i="57"/>
  <c r="AN12" i="57"/>
  <c r="AO12" i="57"/>
  <c r="AP12" i="57"/>
  <c r="AQ12" i="57"/>
  <c r="AR12" i="57"/>
  <c r="AS12" i="57"/>
  <c r="AT12" i="57"/>
  <c r="AU12" i="57"/>
  <c r="AV12" i="57"/>
  <c r="AW12" i="57"/>
  <c r="AX12" i="57"/>
  <c r="AY12" i="57"/>
  <c r="AZ12" i="57"/>
  <c r="BA12" i="57"/>
  <c r="BB12" i="57"/>
  <c r="BC12" i="57"/>
  <c r="BD12" i="57"/>
  <c r="BE12" i="57"/>
  <c r="BF12" i="57"/>
  <c r="BG12" i="57"/>
  <c r="BH12" i="57"/>
  <c r="BI12" i="57"/>
  <c r="BK12" i="57"/>
  <c r="BL12" i="57"/>
  <c r="BM12" i="57"/>
  <c r="BN12" i="57"/>
  <c r="BO12" i="57"/>
  <c r="BP12" i="57"/>
  <c r="BQ12" i="57"/>
  <c r="BR12" i="57"/>
  <c r="BS12" i="57"/>
  <c r="BT12" i="57"/>
  <c r="BU12" i="57"/>
  <c r="BV12" i="57"/>
  <c r="BW12" i="57"/>
  <c r="BX12" i="57"/>
  <c r="BY12" i="57"/>
  <c r="BZ12" i="57"/>
  <c r="CA12" i="57"/>
  <c r="CB12" i="57"/>
  <c r="CC12" i="57"/>
  <c r="CD12" i="57"/>
  <c r="CE12" i="57"/>
  <c r="CF12" i="57"/>
  <c r="CG12" i="57"/>
  <c r="CH12" i="57"/>
  <c r="CI12" i="57"/>
  <c r="CJ12" i="57"/>
  <c r="CK12" i="57"/>
  <c r="CL12" i="57"/>
  <c r="CM12" i="57"/>
  <c r="CN12" i="57"/>
  <c r="CP12" i="57"/>
  <c r="CQ12" i="57"/>
  <c r="CR12" i="57"/>
  <c r="CS12" i="57"/>
  <c r="CT12" i="57"/>
  <c r="CU12" i="57"/>
  <c r="CV12" i="57"/>
  <c r="CW12" i="57"/>
  <c r="CX12" i="57"/>
  <c r="CY12" i="57"/>
  <c r="CZ12" i="57"/>
  <c r="DA12" i="57"/>
  <c r="DB12" i="57"/>
  <c r="DC12" i="57"/>
  <c r="DD12" i="57"/>
  <c r="DE12" i="57"/>
  <c r="DF12" i="57"/>
  <c r="DG12" i="57"/>
  <c r="DH12" i="57"/>
  <c r="DI12" i="57"/>
  <c r="DJ12" i="57"/>
  <c r="DK12" i="57"/>
  <c r="DL12" i="57"/>
  <c r="DM12" i="57"/>
  <c r="DN12" i="57"/>
  <c r="F16" i="57"/>
  <c r="I16" i="57"/>
  <c r="L16" i="57"/>
  <c r="O16" i="57"/>
  <c r="R16" i="57"/>
  <c r="U16" i="57"/>
  <c r="X16" i="57"/>
  <c r="AA16" i="57"/>
  <c r="AD16" i="57"/>
  <c r="AG16" i="57"/>
  <c r="AJ16" i="57"/>
  <c r="AM16" i="57"/>
  <c r="AP16" i="57"/>
  <c r="AS16" i="57"/>
  <c r="AV16" i="57"/>
  <c r="AY16" i="57"/>
  <c r="BB16" i="57"/>
  <c r="BE16" i="57"/>
  <c r="BH16" i="57"/>
  <c r="BK16" i="57"/>
  <c r="BN16" i="57"/>
  <c r="BQ16" i="57"/>
  <c r="BT16" i="57"/>
  <c r="BW16" i="57"/>
  <c r="BZ16" i="57"/>
  <c r="CC16" i="57"/>
  <c r="CF16" i="57"/>
  <c r="CI16" i="57"/>
  <c r="CL16" i="57"/>
  <c r="CO16" i="57"/>
  <c r="CR16" i="57"/>
  <c r="CU16" i="57"/>
  <c r="CX16" i="57"/>
  <c r="DA16" i="57"/>
  <c r="DD16" i="57"/>
  <c r="DG16" i="57"/>
  <c r="DJ16" i="57"/>
  <c r="DM16" i="57"/>
  <c r="DP16" i="57"/>
  <c r="DS16" i="57"/>
  <c r="DV16" i="57"/>
  <c r="DY16" i="57"/>
  <c r="EB16" i="57"/>
  <c r="EE16" i="57"/>
  <c r="EH16" i="57"/>
  <c r="HD15" i="57"/>
  <c r="HE15" i="57"/>
  <c r="HF15" i="57"/>
  <c r="HG15" i="57"/>
  <c r="HH15" i="57"/>
  <c r="HC15" i="57"/>
  <c r="GX15" i="57"/>
  <c r="GY15" i="57"/>
  <c r="GZ15" i="57"/>
  <c r="HA15" i="57"/>
  <c r="HB15" i="57"/>
  <c r="GW15" i="57"/>
  <c r="GR15" i="57"/>
  <c r="GS15" i="57"/>
  <c r="GT15" i="57"/>
  <c r="GU15" i="57"/>
  <c r="GV15" i="57"/>
  <c r="GQ15" i="57"/>
  <c r="GL15" i="57"/>
  <c r="GM15" i="57"/>
  <c r="GN15" i="57"/>
  <c r="GO15" i="57"/>
  <c r="GP15" i="57"/>
  <c r="GK15" i="57"/>
  <c r="GF15" i="57"/>
  <c r="GG15" i="57"/>
  <c r="GH15" i="57"/>
  <c r="GI15" i="57"/>
  <c r="GJ15" i="57"/>
  <c r="GE15" i="57"/>
  <c r="FZ15" i="57"/>
  <c r="GA15" i="57"/>
  <c r="GB15" i="57"/>
  <c r="GC15" i="57"/>
  <c r="GD15" i="57"/>
  <c r="FY15" i="57"/>
  <c r="FT15" i="57"/>
  <c r="FU15" i="57"/>
  <c r="FV15" i="57"/>
  <c r="FW15" i="57"/>
  <c r="FX15" i="57"/>
  <c r="FS15" i="57"/>
  <c r="FN15" i="57"/>
  <c r="FO15" i="57"/>
  <c r="FP15" i="57"/>
  <c r="FQ15" i="57"/>
  <c r="FR15" i="57"/>
  <c r="FM15" i="57"/>
  <c r="FH15" i="57"/>
  <c r="FI15" i="57"/>
  <c r="FJ15" i="57"/>
  <c r="FK15" i="57"/>
  <c r="FL15" i="57"/>
  <c r="FG15" i="57"/>
  <c r="FB15" i="57"/>
  <c r="FC15" i="57"/>
  <c r="FD15" i="57"/>
  <c r="FE15" i="57"/>
  <c r="FF15" i="57"/>
  <c r="FA15" i="57"/>
  <c r="EV15" i="57"/>
  <c r="EW15" i="57"/>
  <c r="EX15" i="57"/>
  <c r="EY15" i="57"/>
  <c r="EZ15" i="57"/>
  <c r="EU15" i="57"/>
  <c r="EP15" i="57"/>
  <c r="EQ15" i="57"/>
  <c r="ER15" i="57"/>
  <c r="ES15" i="57"/>
  <c r="ET15" i="57"/>
  <c r="EO15" i="57"/>
  <c r="EJ15" i="57"/>
  <c r="EK15" i="57"/>
  <c r="EL15" i="57"/>
  <c r="EM15" i="57"/>
  <c r="EN15" i="57"/>
  <c r="EI15" i="57"/>
  <c r="ED15" i="57"/>
  <c r="EE15" i="57"/>
  <c r="EF15" i="57"/>
  <c r="EG15" i="57"/>
  <c r="EH15" i="57"/>
  <c r="EC15" i="57"/>
  <c r="DT15" i="57"/>
  <c r="DU15" i="57"/>
  <c r="DW15" i="57"/>
  <c r="DY15" i="57"/>
  <c r="DZ15" i="57"/>
  <c r="EA15" i="57"/>
  <c r="DS15" i="57"/>
  <c r="DK15" i="57"/>
  <c r="DL15" i="57"/>
  <c r="DN15" i="57"/>
  <c r="DP15" i="57"/>
  <c r="DQ15" i="57"/>
  <c r="DR15" i="57"/>
  <c r="DJ15" i="57"/>
  <c r="DB15" i="57"/>
  <c r="DC15" i="57"/>
  <c r="DE15" i="57"/>
  <c r="DG15" i="57"/>
  <c r="DH15" i="57"/>
  <c r="DI15" i="57"/>
  <c r="DA15" i="57"/>
  <c r="CS15" i="57"/>
  <c r="CT15" i="57"/>
  <c r="CV15" i="57"/>
  <c r="CX15" i="57"/>
  <c r="CY15" i="57"/>
  <c r="CZ15" i="57"/>
  <c r="CR15" i="57"/>
  <c r="CJ15" i="57"/>
  <c r="CK15" i="57"/>
  <c r="CM15" i="57"/>
  <c r="CO15" i="57"/>
  <c r="CP15" i="57"/>
  <c r="CQ15" i="57"/>
  <c r="CI15" i="57"/>
  <c r="CA15" i="57"/>
  <c r="CB15" i="57"/>
  <c r="CD15" i="57"/>
  <c r="CF15" i="57"/>
  <c r="CG15" i="57"/>
  <c r="CH15" i="57"/>
  <c r="BZ15" i="57"/>
  <c r="BR15" i="57"/>
  <c r="BS15" i="57"/>
  <c r="BU15" i="57"/>
  <c r="BW15" i="57"/>
  <c r="BX15" i="57"/>
  <c r="BY15" i="57"/>
  <c r="BQ15" i="57"/>
  <c r="BI15" i="57"/>
  <c r="BJ15" i="57"/>
  <c r="BL15" i="57"/>
  <c r="BN15" i="57"/>
  <c r="BO15" i="57"/>
  <c r="BP15" i="57"/>
  <c r="BH15" i="57"/>
  <c r="AZ15" i="57"/>
  <c r="BA15" i="57"/>
  <c r="BC15" i="57"/>
  <c r="BE15" i="57"/>
  <c r="BF15" i="57"/>
  <c r="BG15" i="57"/>
  <c r="AY15" i="57"/>
  <c r="AQ15" i="57"/>
  <c r="AR15" i="57"/>
  <c r="AT15" i="57"/>
  <c r="AV15" i="57"/>
  <c r="AW15" i="57"/>
  <c r="AX15" i="57"/>
  <c r="AP15" i="57"/>
  <c r="AH15" i="57"/>
  <c r="AI15" i="57"/>
  <c r="AK15" i="57"/>
  <c r="AM15" i="57"/>
  <c r="AN15" i="57"/>
  <c r="AO15" i="57"/>
  <c r="AG15" i="57"/>
  <c r="Y15" i="57"/>
  <c r="Z15" i="57"/>
  <c r="AB15" i="57"/>
  <c r="AD15" i="57"/>
  <c r="AE15" i="57"/>
  <c r="AF15" i="57"/>
  <c r="X15" i="57"/>
  <c r="P15" i="57"/>
  <c r="Q15" i="57"/>
  <c r="S15" i="57"/>
  <c r="U15" i="57"/>
  <c r="V15" i="57"/>
  <c r="W15" i="57"/>
  <c r="O15" i="57"/>
  <c r="G15" i="57"/>
  <c r="H15" i="57"/>
  <c r="J15" i="57"/>
  <c r="L15" i="57"/>
  <c r="M15" i="57"/>
  <c r="N15" i="57"/>
  <c r="F15" i="57"/>
  <c r="IC14" i="57"/>
  <c r="ID14" i="57"/>
  <c r="IF14" i="57"/>
  <c r="IH14" i="57"/>
  <c r="II14" i="57"/>
  <c r="IJ14" i="57"/>
  <c r="IB14" i="57"/>
  <c r="HT14" i="57"/>
  <c r="HU14" i="57"/>
  <c r="HW14" i="57"/>
  <c r="HY14" i="57"/>
  <c r="HZ14" i="57"/>
  <c r="IA14" i="57"/>
  <c r="HS14" i="57"/>
  <c r="HK14" i="57"/>
  <c r="HL14" i="57"/>
  <c r="HN14" i="57"/>
  <c r="HP14" i="57"/>
  <c r="HQ14" i="57"/>
  <c r="HR14" i="57"/>
  <c r="HJ14" i="57"/>
  <c r="HB14" i="57"/>
  <c r="HC14" i="57"/>
  <c r="HE14" i="57"/>
  <c r="HG14" i="57"/>
  <c r="HH14" i="57"/>
  <c r="HI14" i="57"/>
  <c r="HA14" i="57"/>
  <c r="GS14" i="57"/>
  <c r="GT14" i="57"/>
  <c r="GV14" i="57"/>
  <c r="GX14" i="57"/>
  <c r="GY14" i="57"/>
  <c r="GZ14" i="57"/>
  <c r="GR14" i="57"/>
  <c r="GL14" i="57"/>
  <c r="GM14" i="57"/>
  <c r="GN14" i="57"/>
  <c r="GO14" i="57"/>
  <c r="GP14" i="57"/>
  <c r="GK14" i="57"/>
  <c r="GF14" i="57"/>
  <c r="GG14" i="57"/>
  <c r="GH14" i="57"/>
  <c r="GI14" i="57"/>
  <c r="GJ14" i="57"/>
  <c r="GE14" i="57"/>
  <c r="FZ14" i="57"/>
  <c r="GA14" i="57"/>
  <c r="GB14" i="57"/>
  <c r="GC14" i="57"/>
  <c r="GD14" i="57"/>
  <c r="FY14" i="57"/>
  <c r="FT14" i="57"/>
  <c r="FU14" i="57"/>
  <c r="FV14" i="57"/>
  <c r="FW14" i="57"/>
  <c r="FX14" i="57"/>
  <c r="FS14" i="57"/>
  <c r="FN14" i="57"/>
  <c r="FO14" i="57"/>
  <c r="FP14" i="57"/>
  <c r="FQ14" i="57"/>
  <c r="FR14" i="57"/>
  <c r="FM14" i="57"/>
  <c r="FH14" i="57"/>
  <c r="FI14" i="57"/>
  <c r="FJ14" i="57"/>
  <c r="FK14" i="57"/>
  <c r="FL14" i="57"/>
  <c r="FG14" i="57"/>
  <c r="FB14" i="57"/>
  <c r="FC14" i="57"/>
  <c r="FD14" i="57"/>
  <c r="FE14" i="57"/>
  <c r="FF14" i="57"/>
  <c r="FA14" i="57"/>
  <c r="EV14" i="57"/>
  <c r="EW14" i="57"/>
  <c r="EX14" i="57"/>
  <c r="EY14" i="57"/>
  <c r="EZ14" i="57"/>
  <c r="EU14" i="57"/>
  <c r="ET14" i="57"/>
  <c r="EP14" i="57"/>
  <c r="EQ14" i="57"/>
  <c r="ER14" i="57"/>
  <c r="ES14" i="57"/>
  <c r="EO14" i="57"/>
  <c r="EJ14" i="57"/>
  <c r="EK14" i="57"/>
  <c r="EL14" i="57"/>
  <c r="EM14" i="57"/>
  <c r="EN14" i="57"/>
  <c r="EI14" i="57"/>
  <c r="EH14" i="57"/>
  <c r="ED14" i="57"/>
  <c r="EE14" i="57"/>
  <c r="EF14" i="57"/>
  <c r="EG14" i="57"/>
  <c r="EC14" i="57"/>
  <c r="DX14" i="57"/>
  <c r="DY14" i="57"/>
  <c r="DZ14" i="57"/>
  <c r="EA14" i="57"/>
  <c r="EB14" i="57"/>
  <c r="DW14" i="57"/>
  <c r="DR14" i="57"/>
  <c r="DS14" i="57"/>
  <c r="DT14" i="57"/>
  <c r="DU14" i="57"/>
  <c r="DV14" i="57"/>
  <c r="DQ14" i="57"/>
  <c r="DL14" i="57"/>
  <c r="DM14" i="57"/>
  <c r="DN14" i="57"/>
  <c r="DO14" i="57"/>
  <c r="DP14" i="57"/>
  <c r="DK14" i="57"/>
  <c r="DF14" i="57"/>
  <c r="DG14" i="57"/>
  <c r="DH14" i="57"/>
  <c r="DI14" i="57"/>
  <c r="DJ14" i="57"/>
  <c r="DE14" i="57"/>
  <c r="CZ14" i="57"/>
  <c r="DA14" i="57"/>
  <c r="DB14" i="57"/>
  <c r="DC14" i="57"/>
  <c r="DD14" i="57"/>
  <c r="CY14" i="57"/>
  <c r="CT14" i="57"/>
  <c r="CU14" i="57"/>
  <c r="CV14" i="57"/>
  <c r="CW14" i="57"/>
  <c r="CX14" i="57"/>
  <c r="CS14" i="57"/>
  <c r="CN14" i="57"/>
  <c r="CO14" i="57"/>
  <c r="CP14" i="57"/>
  <c r="CQ14" i="57"/>
  <c r="CR14" i="57"/>
  <c r="CM14" i="57"/>
  <c r="CL14" i="57"/>
  <c r="CH14" i="57"/>
  <c r="CI14" i="57"/>
  <c r="CJ14" i="57"/>
  <c r="CK14" i="57"/>
  <c r="CG14" i="57"/>
  <c r="CB14" i="57"/>
  <c r="CC14" i="57"/>
  <c r="CD14" i="57"/>
  <c r="CE14" i="57"/>
  <c r="CF14" i="57"/>
  <c r="CA14" i="57"/>
  <c r="BU14" i="57"/>
  <c r="BV14" i="57"/>
  <c r="BW14" i="57"/>
  <c r="BX14" i="57"/>
  <c r="BY14" i="57"/>
  <c r="BT14" i="57"/>
  <c r="BO14" i="57"/>
  <c r="BP14" i="57"/>
  <c r="BQ14" i="57"/>
  <c r="BR14" i="57"/>
  <c r="BS14" i="57"/>
  <c r="BN14" i="57"/>
  <c r="BI14" i="57"/>
  <c r="BJ14" i="57"/>
  <c r="BK14" i="57"/>
  <c r="BL14" i="57"/>
  <c r="BM14" i="57"/>
  <c r="BH14" i="57"/>
  <c r="BC14" i="57"/>
  <c r="BD14" i="57"/>
  <c r="BE14" i="57"/>
  <c r="BF14" i="57"/>
  <c r="BG14" i="57"/>
  <c r="BB14" i="57"/>
  <c r="AW14" i="57"/>
  <c r="AX14" i="57"/>
  <c r="AY14" i="57"/>
  <c r="AZ14" i="57"/>
  <c r="BA14" i="57"/>
  <c r="AV14" i="57"/>
  <c r="AQ14" i="57"/>
  <c r="AR14" i="57"/>
  <c r="AS14" i="57"/>
  <c r="AT14" i="57"/>
  <c r="AU14" i="57"/>
  <c r="AP14" i="57"/>
  <c r="AK14" i="57"/>
  <c r="AL14" i="57"/>
  <c r="AM14" i="57"/>
  <c r="AN14" i="57"/>
  <c r="AO14" i="57"/>
  <c r="AJ14" i="57"/>
  <c r="AE14" i="57"/>
  <c r="AF14" i="57"/>
  <c r="AG14" i="57"/>
  <c r="AH14" i="57"/>
  <c r="AI14" i="57"/>
  <c r="AD14" i="57"/>
  <c r="Y14" i="57"/>
  <c r="Z14" i="57"/>
  <c r="AA14" i="57"/>
  <c r="AB14" i="57"/>
  <c r="AC14" i="57"/>
  <c r="X14" i="57"/>
  <c r="S14" i="57"/>
  <c r="T14" i="57"/>
  <c r="U14" i="57"/>
  <c r="V14" i="57"/>
  <c r="W14" i="57"/>
  <c r="R14" i="57"/>
  <c r="M14" i="57"/>
  <c r="N14" i="57"/>
  <c r="O14" i="57"/>
  <c r="P14" i="57"/>
  <c r="Q14" i="57"/>
  <c r="L14" i="57"/>
  <c r="K14" i="57"/>
  <c r="G14" i="57"/>
  <c r="H14" i="57"/>
  <c r="I14" i="57"/>
  <c r="J14" i="57"/>
  <c r="F14" i="57"/>
  <c r="IP13" i="57"/>
  <c r="IQ13" i="57"/>
  <c r="IR13" i="57"/>
  <c r="IS13" i="57"/>
  <c r="IT13" i="57"/>
  <c r="IO13" i="57"/>
  <c r="IJ13" i="57"/>
  <c r="IK13" i="57"/>
  <c r="IL13" i="57"/>
  <c r="IM13" i="57"/>
  <c r="IN13" i="57"/>
  <c r="II13" i="57"/>
  <c r="ID13" i="57"/>
  <c r="IE13" i="57"/>
  <c r="IF13" i="57"/>
  <c r="IG13" i="57"/>
  <c r="IH13" i="57"/>
  <c r="IC13" i="57"/>
  <c r="HX13" i="57"/>
  <c r="HY13" i="57"/>
  <c r="HZ13" i="57"/>
  <c r="IA13" i="57"/>
  <c r="IB13" i="57"/>
  <c r="HW13" i="57"/>
  <c r="HR13" i="57"/>
  <c r="HS13" i="57"/>
  <c r="HT13" i="57"/>
  <c r="HU13" i="57"/>
  <c r="HV13" i="57"/>
  <c r="HQ13" i="57"/>
  <c r="HL13" i="57"/>
  <c r="HM13" i="57"/>
  <c r="HN13" i="57"/>
  <c r="HO13" i="57"/>
  <c r="HP13" i="57"/>
  <c r="HK13" i="57"/>
  <c r="HF13" i="57"/>
  <c r="HG13" i="57"/>
  <c r="HH13" i="57"/>
  <c r="HI13" i="57"/>
  <c r="HJ13" i="57"/>
  <c r="HE13" i="57"/>
  <c r="GZ13" i="57"/>
  <c r="HA13" i="57"/>
  <c r="HB13" i="57"/>
  <c r="HC13" i="57"/>
  <c r="HD13" i="57"/>
  <c r="GY13" i="57"/>
  <c r="GO13" i="57"/>
  <c r="GP13" i="57"/>
  <c r="GQ13" i="57"/>
  <c r="GR13" i="57"/>
  <c r="GS13" i="57"/>
  <c r="GU13" i="57"/>
  <c r="GV13" i="57"/>
  <c r="GW13" i="57"/>
  <c r="GN13" i="57"/>
  <c r="GE13" i="57"/>
  <c r="GF13" i="57"/>
  <c r="GG13" i="57"/>
  <c r="GH13" i="57"/>
  <c r="GI13" i="57"/>
  <c r="GK13" i="57"/>
  <c r="GL13" i="57"/>
  <c r="GM13" i="57"/>
  <c r="GD13" i="57"/>
  <c r="FU13" i="57"/>
  <c r="FV13" i="57"/>
  <c r="FW13" i="57"/>
  <c r="FX13" i="57"/>
  <c r="FY13" i="57"/>
  <c r="GA13" i="57"/>
  <c r="GB13" i="57"/>
  <c r="GC13" i="57"/>
  <c r="FT13" i="57"/>
  <c r="FK13" i="57"/>
  <c r="FL13" i="57"/>
  <c r="FM13" i="57"/>
  <c r="FN13" i="57"/>
  <c r="FO13" i="57"/>
  <c r="FQ13" i="57"/>
  <c r="FR13" i="57"/>
  <c r="FS13" i="57"/>
  <c r="FJ13" i="57"/>
  <c r="FA13" i="57"/>
  <c r="FB13" i="57"/>
  <c r="FC13" i="57"/>
  <c r="FD13" i="57"/>
  <c r="FE13" i="57"/>
  <c r="FG13" i="57"/>
  <c r="FH13" i="57"/>
  <c r="FI13" i="57"/>
  <c r="EZ13" i="57"/>
  <c r="EQ13" i="57"/>
  <c r="ER13" i="57"/>
  <c r="ES13" i="57"/>
  <c r="ET13" i="57"/>
  <c r="EU13" i="57"/>
  <c r="EW13" i="57"/>
  <c r="EX13" i="57"/>
  <c r="EY13" i="57"/>
  <c r="EP13" i="57"/>
  <c r="EO13" i="57"/>
  <c r="EG13" i="57"/>
  <c r="EH13" i="57"/>
  <c r="EI13" i="57"/>
  <c r="EJ13" i="57"/>
  <c r="EK13" i="57"/>
  <c r="EM13" i="57"/>
  <c r="EN13" i="57"/>
  <c r="EF13" i="57"/>
  <c r="DW13" i="57"/>
  <c r="DX13" i="57"/>
  <c r="DY13" i="57"/>
  <c r="DZ13" i="57"/>
  <c r="EA13" i="57"/>
  <c r="EC13" i="57"/>
  <c r="ED13" i="57"/>
  <c r="EE13" i="57"/>
  <c r="DV13" i="57"/>
  <c r="DM13" i="57"/>
  <c r="DN13" i="57"/>
  <c r="DO13" i="57"/>
  <c r="DP13" i="57"/>
  <c r="DQ13" i="57"/>
  <c r="DS13" i="57"/>
  <c r="DT13" i="57"/>
  <c r="DU13" i="57"/>
  <c r="DL13" i="57"/>
  <c r="DC13" i="57"/>
  <c r="DD13" i="57"/>
  <c r="DE13" i="57"/>
  <c r="DF13" i="57"/>
  <c r="DG13" i="57"/>
  <c r="DI13" i="57"/>
  <c r="DJ13" i="57"/>
  <c r="DK13" i="57"/>
  <c r="DB13" i="57"/>
  <c r="CS13" i="57"/>
  <c r="CT13" i="57"/>
  <c r="CU13" i="57"/>
  <c r="CV13" i="57"/>
  <c r="CW13" i="57"/>
  <c r="CY13" i="57"/>
  <c r="CZ13" i="57"/>
  <c r="DA13" i="57"/>
  <c r="CR13" i="57"/>
  <c r="CI13" i="57"/>
  <c r="CJ13" i="57"/>
  <c r="CK13" i="57"/>
  <c r="CL13" i="57"/>
  <c r="CM13" i="57"/>
  <c r="CO13" i="57"/>
  <c r="CP13" i="57"/>
  <c r="CQ13" i="57"/>
  <c r="CH13" i="57"/>
  <c r="BY13" i="57"/>
  <c r="BZ13" i="57"/>
  <c r="CA13" i="57"/>
  <c r="CB13" i="57"/>
  <c r="CC13" i="57"/>
  <c r="CE13" i="57"/>
  <c r="CF13" i="57"/>
  <c r="CG13" i="57"/>
  <c r="BX13" i="57"/>
  <c r="BW13" i="57"/>
  <c r="BO13" i="57"/>
  <c r="BP13" i="57"/>
  <c r="BQ13" i="57"/>
  <c r="BR13" i="57"/>
  <c r="BS13" i="57"/>
  <c r="BU13" i="57"/>
  <c r="BV13" i="57"/>
  <c r="BN13" i="57"/>
  <c r="BE13" i="57"/>
  <c r="BF13" i="57"/>
  <c r="BG13" i="57"/>
  <c r="BH13" i="57"/>
  <c r="BI13" i="57"/>
  <c r="BK13" i="57"/>
  <c r="BL13" i="57"/>
  <c r="BM13" i="57"/>
  <c r="BD13" i="57"/>
  <c r="AU13" i="57"/>
  <c r="AV13" i="57"/>
  <c r="AW13" i="57"/>
  <c r="AX13" i="57"/>
  <c r="AY13" i="57"/>
  <c r="BA13" i="57"/>
  <c r="BB13" i="57"/>
  <c r="BC13" i="57"/>
  <c r="AT13" i="57"/>
  <c r="AK13" i="57"/>
  <c r="AL13" i="57"/>
  <c r="AM13" i="57"/>
  <c r="AN13" i="57"/>
  <c r="AO13" i="57"/>
  <c r="AQ13" i="57"/>
  <c r="AR13" i="57"/>
  <c r="AS13" i="57"/>
  <c r="AJ13" i="57"/>
  <c r="AA13" i="57"/>
  <c r="AB13" i="57"/>
  <c r="AC13" i="57"/>
  <c r="AD13" i="57"/>
  <c r="AE13" i="57"/>
  <c r="AG13" i="57"/>
  <c r="AH13" i="57"/>
  <c r="AI13" i="57"/>
  <c r="Z13" i="57"/>
  <c r="Q13" i="57"/>
  <c r="R13" i="57"/>
  <c r="S13" i="57"/>
  <c r="T13" i="57"/>
  <c r="U13" i="57"/>
  <c r="W13" i="57"/>
  <c r="X13" i="57"/>
  <c r="Y13" i="57"/>
  <c r="P13" i="57"/>
  <c r="G13" i="57"/>
  <c r="H13" i="57"/>
  <c r="I13" i="57"/>
  <c r="J13" i="57"/>
  <c r="K13" i="57"/>
  <c r="M13" i="57"/>
  <c r="N13" i="57"/>
  <c r="O13" i="57"/>
  <c r="F13" i="57"/>
  <c r="B16" i="57"/>
  <c r="B15" i="57"/>
  <c r="B14" i="57"/>
  <c r="B13" i="57"/>
  <c r="B12" i="57"/>
  <c r="B11" i="57"/>
  <c r="B10" i="57"/>
  <c r="B3" i="57"/>
  <c r="E16" i="57"/>
  <c r="A16" i="57"/>
  <c r="E15" i="57"/>
  <c r="A15" i="57"/>
  <c r="E14" i="57"/>
  <c r="A14" i="57"/>
  <c r="E13" i="57"/>
  <c r="A13" i="57"/>
  <c r="E2" i="66"/>
  <c r="E2" i="65"/>
  <c r="D2" i="59"/>
  <c r="I3" i="62"/>
  <c r="D34" i="65"/>
  <c r="DO12" i="57"/>
  <c r="D14" i="65"/>
  <c r="BJ12" i="57"/>
  <c r="C138" i="66"/>
  <c r="C56" i="66"/>
  <c r="BZ14" i="57"/>
  <c r="E2" i="19"/>
  <c r="E111" i="66"/>
  <c r="G111" i="66"/>
  <c r="DX15" i="57"/>
  <c r="E110" i="66"/>
  <c r="DM15" i="57"/>
  <c r="E109" i="66"/>
  <c r="DD15" i="57"/>
  <c r="E108" i="66"/>
  <c r="CU15" i="57"/>
  <c r="G108" i="66"/>
  <c r="CW15" i="57"/>
  <c r="E107" i="66"/>
  <c r="G107" i="66"/>
  <c r="CN15" i="57"/>
  <c r="E106" i="66"/>
  <c r="CC15" i="57"/>
  <c r="G106" i="66"/>
  <c r="CE15" i="57"/>
  <c r="E105" i="66"/>
  <c r="BT15" i="57"/>
  <c r="E104" i="66"/>
  <c r="BK15" i="57"/>
  <c r="G104" i="66"/>
  <c r="BM15" i="57"/>
  <c r="E103" i="66"/>
  <c r="G103" i="66"/>
  <c r="BD15" i="57"/>
  <c r="E102" i="66"/>
  <c r="AS15" i="57"/>
  <c r="E101" i="66"/>
  <c r="AJ15" i="57"/>
  <c r="E100" i="66"/>
  <c r="AA15" i="57"/>
  <c r="G100" i="66"/>
  <c r="AC15" i="57"/>
  <c r="E99" i="66"/>
  <c r="G99" i="66"/>
  <c r="T15" i="57"/>
  <c r="E98" i="66"/>
  <c r="I15" i="57"/>
  <c r="E97" i="66"/>
  <c r="IN14" i="57"/>
  <c r="G97" i="66"/>
  <c r="IP14" i="57"/>
  <c r="E96" i="66"/>
  <c r="IE14" i="57"/>
  <c r="G96" i="66"/>
  <c r="IG14" i="57"/>
  <c r="E95" i="66"/>
  <c r="HV14" i="57"/>
  <c r="E94" i="66"/>
  <c r="HM14" i="57"/>
  <c r="E93" i="66"/>
  <c r="HD14" i="57"/>
  <c r="E92" i="66"/>
  <c r="GU14" i="57"/>
  <c r="G92" i="66"/>
  <c r="GW14" i="57"/>
  <c r="C84" i="66"/>
  <c r="GQ14" i="57"/>
  <c r="H29" i="66"/>
  <c r="GT13" i="57"/>
  <c r="H27" i="66"/>
  <c r="FZ13" i="57"/>
  <c r="H26" i="66"/>
  <c r="FP13" i="57"/>
  <c r="H25" i="66"/>
  <c r="FF13" i="57"/>
  <c r="H24" i="66"/>
  <c r="EV13" i="57"/>
  <c r="H23" i="66"/>
  <c r="EL13" i="57"/>
  <c r="H21" i="66"/>
  <c r="DR13" i="57"/>
  <c r="H19" i="66"/>
  <c r="CX13" i="57"/>
  <c r="H18" i="66"/>
  <c r="CN13" i="57"/>
  <c r="H17" i="66"/>
  <c r="CD13" i="57"/>
  <c r="H16" i="66"/>
  <c r="BT13" i="57"/>
  <c r="H15" i="66"/>
  <c r="BJ13" i="57"/>
  <c r="H13" i="66"/>
  <c r="AP13" i="57"/>
  <c r="H11" i="66"/>
  <c r="V13" i="57"/>
  <c r="H10" i="66"/>
  <c r="L13" i="57"/>
  <c r="D12" i="35"/>
  <c r="D14" i="35"/>
  <c r="E12" i="35"/>
  <c r="G2" i="54"/>
  <c r="I10" i="63"/>
  <c r="HL2" i="57"/>
  <c r="GN2" i="57"/>
  <c r="I8" i="63"/>
  <c r="FP2" i="57"/>
  <c r="G2" i="63"/>
  <c r="P61" i="37"/>
  <c r="F2" i="52"/>
  <c r="H2" i="53"/>
  <c r="F3" i="13"/>
  <c r="K2" i="32"/>
  <c r="D169" i="59"/>
  <c r="D143" i="59"/>
  <c r="D116" i="59"/>
  <c r="D87" i="59"/>
  <c r="D61" i="59"/>
  <c r="D33" i="59"/>
  <c r="G2" i="39"/>
  <c r="E2" i="38"/>
  <c r="I2" i="37"/>
  <c r="I1" i="36"/>
  <c r="F1" i="35"/>
  <c r="G1" i="34"/>
  <c r="D1" i="33"/>
  <c r="H3" i="56"/>
  <c r="D3" i="20"/>
  <c r="F2" i="61"/>
  <c r="F1" i="43"/>
  <c r="E1" i="44"/>
  <c r="A3" i="57"/>
  <c r="A4" i="57"/>
  <c r="A5" i="57"/>
  <c r="A6" i="57"/>
  <c r="A7" i="57"/>
  <c r="A8" i="57"/>
  <c r="A9" i="57"/>
  <c r="A10" i="57"/>
  <c r="A11" i="57"/>
  <c r="A12" i="57"/>
  <c r="C10" i="21"/>
  <c r="C13" i="57"/>
  <c r="F9" i="35"/>
  <c r="G9" i="35"/>
  <c r="G9" i="34"/>
  <c r="H9" i="36"/>
  <c r="H9" i="35"/>
  <c r="H9" i="34"/>
  <c r="B16" i="21"/>
  <c r="HW2" i="57"/>
  <c r="HX2" i="57"/>
  <c r="HY2" i="57"/>
  <c r="HZ2" i="57"/>
  <c r="IA2" i="57"/>
  <c r="IB2" i="57"/>
  <c r="IC2" i="57"/>
  <c r="ID2" i="57"/>
  <c r="HV2" i="57"/>
  <c r="HU2" i="57"/>
  <c r="HS2" i="57"/>
  <c r="HT2" i="57"/>
  <c r="HR2" i="57"/>
  <c r="HQ2" i="57"/>
  <c r="HH2" i="57"/>
  <c r="HI2" i="57"/>
  <c r="HJ2" i="57"/>
  <c r="HK2" i="57"/>
  <c r="HM2" i="57"/>
  <c r="HN2" i="57"/>
  <c r="HO2" i="57"/>
  <c r="HP2" i="57"/>
  <c r="HG2" i="57"/>
  <c r="HF2" i="57"/>
  <c r="HD2" i="57"/>
  <c r="HE2" i="57"/>
  <c r="GY2" i="57"/>
  <c r="GZ2" i="57"/>
  <c r="HA2" i="57"/>
  <c r="HB2" i="57"/>
  <c r="HC2" i="57"/>
  <c r="GX2" i="57"/>
  <c r="GW2" i="57"/>
  <c r="GU2" i="57"/>
  <c r="GV2" i="57"/>
  <c r="GT2" i="57"/>
  <c r="GP2" i="57"/>
  <c r="GQ2" i="57"/>
  <c r="GR2" i="57"/>
  <c r="GS2" i="57"/>
  <c r="GJ2" i="57"/>
  <c r="GK2" i="57"/>
  <c r="GL2" i="57"/>
  <c r="GM2" i="57"/>
  <c r="GO2" i="57"/>
  <c r="GI2" i="57"/>
  <c r="GE2" i="57"/>
  <c r="GF2" i="57"/>
  <c r="GG2" i="57"/>
  <c r="GH2" i="57"/>
  <c r="GA2" i="57"/>
  <c r="GB2" i="57"/>
  <c r="GC2" i="57"/>
  <c r="GD2" i="57"/>
  <c r="FZ2" i="57"/>
  <c r="FY2" i="57"/>
  <c r="FW2" i="57"/>
  <c r="FX2" i="57"/>
  <c r="FL2" i="57"/>
  <c r="FM2" i="57"/>
  <c r="FN2" i="57"/>
  <c r="FO2" i="57"/>
  <c r="FQ2" i="57"/>
  <c r="FR2" i="57"/>
  <c r="FS2" i="57"/>
  <c r="FK2" i="57"/>
  <c r="E12" i="59"/>
  <c r="FI9" i="57"/>
  <c r="FA9" i="57"/>
  <c r="ES9" i="57"/>
  <c r="EK9" i="57"/>
  <c r="EC9" i="57"/>
  <c r="DU9" i="57"/>
  <c r="DM9" i="57"/>
  <c r="DE9" i="57"/>
  <c r="CW9" i="57"/>
  <c r="CO9" i="57"/>
  <c r="CG9" i="57"/>
  <c r="BY9" i="57"/>
  <c r="BQ9" i="57"/>
  <c r="BI9" i="57"/>
  <c r="BA9" i="57"/>
  <c r="AS9" i="57"/>
  <c r="AK9" i="57"/>
  <c r="AC9" i="57"/>
  <c r="U9" i="57"/>
  <c r="M9" i="57"/>
  <c r="L9" i="57"/>
  <c r="FT2" i="57"/>
  <c r="FU2" i="57"/>
  <c r="N45" i="13"/>
  <c r="L45" i="13"/>
  <c r="DR16" i="57"/>
  <c r="D45" i="13"/>
  <c r="DQ16" i="57"/>
  <c r="N44" i="13"/>
  <c r="L44" i="13"/>
  <c r="DO16" i="57"/>
  <c r="D44" i="13"/>
  <c r="DN16" i="57"/>
  <c r="N43" i="13"/>
  <c r="L43" i="13"/>
  <c r="DL16" i="57"/>
  <c r="D43" i="13"/>
  <c r="DK16" i="57"/>
  <c r="N42" i="13"/>
  <c r="L42" i="13"/>
  <c r="DI16" i="57"/>
  <c r="D42" i="13"/>
  <c r="DH16" i="57"/>
  <c r="N41" i="13"/>
  <c r="L41" i="13"/>
  <c r="DF16" i="57"/>
  <c r="D41" i="13"/>
  <c r="DE16" i="57"/>
  <c r="R26" i="53"/>
  <c r="R25" i="53"/>
  <c r="R24" i="53"/>
  <c r="R23" i="53"/>
  <c r="R22" i="53"/>
  <c r="GB9" i="57"/>
  <c r="GA9" i="57"/>
  <c r="FX9" i="57"/>
  <c r="FY9" i="57"/>
  <c r="FZ9" i="57"/>
  <c r="FW9" i="57"/>
  <c r="FT9" i="57"/>
  <c r="FU9" i="57"/>
  <c r="FV9" i="57"/>
  <c r="FS9" i="57"/>
  <c r="FP9" i="57"/>
  <c r="FQ9" i="57"/>
  <c r="FR9" i="57"/>
  <c r="FO9" i="57"/>
  <c r="FL9" i="57"/>
  <c r="FM9" i="57"/>
  <c r="FN9" i="57"/>
  <c r="FK9" i="57"/>
  <c r="FC9" i="57"/>
  <c r="FD9" i="57"/>
  <c r="FF9" i="57"/>
  <c r="FH9" i="57"/>
  <c r="FB9" i="57"/>
  <c r="EU9" i="57"/>
  <c r="EV9" i="57"/>
  <c r="EX9" i="57"/>
  <c r="EZ9" i="57"/>
  <c r="ET9" i="57"/>
  <c r="EM9" i="57"/>
  <c r="EN9" i="57"/>
  <c r="EP9" i="57"/>
  <c r="ER9" i="57"/>
  <c r="EL9" i="57"/>
  <c r="EE9" i="57"/>
  <c r="EF9" i="57"/>
  <c r="EH9" i="57"/>
  <c r="EJ9" i="57"/>
  <c r="ED9" i="57"/>
  <c r="DW9" i="57"/>
  <c r="DX9" i="57"/>
  <c r="DZ9" i="57"/>
  <c r="EB9" i="57"/>
  <c r="DV9" i="57"/>
  <c r="DO9" i="57"/>
  <c r="DP9" i="57"/>
  <c r="DR9" i="57"/>
  <c r="DT9" i="57"/>
  <c r="DN9" i="57"/>
  <c r="DG9" i="57"/>
  <c r="DH9" i="57"/>
  <c r="DJ9" i="57"/>
  <c r="DL9" i="57"/>
  <c r="DF9" i="57"/>
  <c r="CY9" i="57"/>
  <c r="CZ9" i="57"/>
  <c r="DB9" i="57"/>
  <c r="DD9" i="57"/>
  <c r="CX9" i="57"/>
  <c r="CQ9" i="57"/>
  <c r="CR9" i="57"/>
  <c r="CT9" i="57"/>
  <c r="CV9" i="57"/>
  <c r="CP9" i="57"/>
  <c r="CI9" i="57"/>
  <c r="CJ9" i="57"/>
  <c r="CL9" i="57"/>
  <c r="CN9" i="57"/>
  <c r="CH9" i="57"/>
  <c r="CA9" i="57"/>
  <c r="CB9" i="57"/>
  <c r="CD9" i="57"/>
  <c r="CF9" i="57"/>
  <c r="BZ9" i="57"/>
  <c r="BS9" i="57"/>
  <c r="BT9" i="57"/>
  <c r="BV9" i="57"/>
  <c r="BX9" i="57"/>
  <c r="BR9" i="57"/>
  <c r="BK9" i="57"/>
  <c r="BL9" i="57"/>
  <c r="BN9" i="57"/>
  <c r="BP9" i="57"/>
  <c r="BJ9" i="57"/>
  <c r="BH9" i="57"/>
  <c r="BC9" i="57"/>
  <c r="BD9" i="57"/>
  <c r="BF9" i="57"/>
  <c r="BB9" i="57"/>
  <c r="AU9" i="57"/>
  <c r="AV9" i="57"/>
  <c r="AX9" i="57"/>
  <c r="AZ9" i="57"/>
  <c r="AT9" i="57"/>
  <c r="AM9" i="57"/>
  <c r="AN9" i="57"/>
  <c r="AP9" i="57"/>
  <c r="AR9" i="57"/>
  <c r="AL9" i="57"/>
  <c r="AE9" i="57"/>
  <c r="AF9" i="57"/>
  <c r="AH9" i="57"/>
  <c r="AJ9" i="57"/>
  <c r="AD9" i="57"/>
  <c r="W9" i="57"/>
  <c r="X9" i="57"/>
  <c r="Y9" i="57"/>
  <c r="Z9" i="57"/>
  <c r="AB9" i="57"/>
  <c r="V9" i="57"/>
  <c r="O9" i="57"/>
  <c r="P9" i="57"/>
  <c r="R9" i="57"/>
  <c r="T9" i="57"/>
  <c r="N9" i="57"/>
  <c r="G9" i="57"/>
  <c r="H9" i="57"/>
  <c r="J9" i="57"/>
  <c r="E12" i="57"/>
  <c r="AA12" i="57"/>
  <c r="AB12" i="57"/>
  <c r="AC12" i="57"/>
  <c r="Z12" i="57"/>
  <c r="W12" i="57"/>
  <c r="X12" i="57"/>
  <c r="Y12" i="57"/>
  <c r="V12" i="57"/>
  <c r="S12" i="57"/>
  <c r="T12" i="57"/>
  <c r="U12" i="57"/>
  <c r="R12" i="57"/>
  <c r="O12" i="57"/>
  <c r="P12" i="57"/>
  <c r="Q12" i="57"/>
  <c r="N12" i="57"/>
  <c r="K12" i="57"/>
  <c r="L12" i="57"/>
  <c r="M12" i="57"/>
  <c r="J12" i="57"/>
  <c r="G12" i="57"/>
  <c r="H12" i="57"/>
  <c r="I12" i="57"/>
  <c r="F12" i="57"/>
  <c r="IO11" i="57"/>
  <c r="IP11" i="57"/>
  <c r="IQ11" i="57"/>
  <c r="IN11" i="57"/>
  <c r="IK11" i="57"/>
  <c r="IL11" i="57"/>
  <c r="IM11" i="57"/>
  <c r="IJ11" i="57"/>
  <c r="IG11" i="57"/>
  <c r="IH11" i="57"/>
  <c r="II11" i="57"/>
  <c r="IF11" i="57"/>
  <c r="IC11" i="57"/>
  <c r="ID11" i="57"/>
  <c r="IE11" i="57"/>
  <c r="IB11" i="57"/>
  <c r="HY11" i="57"/>
  <c r="HZ11" i="57"/>
  <c r="IA11" i="57"/>
  <c r="HX11" i="57"/>
  <c r="HU11" i="57"/>
  <c r="HV11" i="57"/>
  <c r="HW11" i="57"/>
  <c r="HT11" i="57"/>
  <c r="HQ11" i="57"/>
  <c r="HR11" i="57"/>
  <c r="HS11" i="57"/>
  <c r="HP11" i="57"/>
  <c r="HM11" i="57"/>
  <c r="HN11" i="57"/>
  <c r="HO11" i="57"/>
  <c r="HL11" i="57"/>
  <c r="HI11" i="57"/>
  <c r="HJ11" i="57"/>
  <c r="HK11" i="57"/>
  <c r="HH11" i="57"/>
  <c r="HE11" i="57"/>
  <c r="HF11" i="57"/>
  <c r="HG11" i="57"/>
  <c r="HD11" i="57"/>
  <c r="HA11" i="57"/>
  <c r="HB11" i="57"/>
  <c r="HC11" i="57"/>
  <c r="GZ11" i="57"/>
  <c r="GW11" i="57"/>
  <c r="GX11" i="57"/>
  <c r="GY11" i="57"/>
  <c r="GV11" i="57"/>
  <c r="GS11" i="57"/>
  <c r="GT11" i="57"/>
  <c r="GU11" i="57"/>
  <c r="GR11" i="57"/>
  <c r="GO11" i="57"/>
  <c r="GP11" i="57"/>
  <c r="GQ11" i="57"/>
  <c r="GN11" i="57"/>
  <c r="GG11" i="57"/>
  <c r="GH11" i="57"/>
  <c r="GI11" i="57"/>
  <c r="GK11" i="57"/>
  <c r="GL11" i="57"/>
  <c r="GF11" i="57"/>
  <c r="FZ11" i="57"/>
  <c r="GA11" i="57"/>
  <c r="GB11" i="57"/>
  <c r="GD11" i="57"/>
  <c r="GE11" i="57"/>
  <c r="FY11" i="57"/>
  <c r="FS11" i="57"/>
  <c r="FT11" i="57"/>
  <c r="FU11" i="57"/>
  <c r="FW11" i="57"/>
  <c r="FX11" i="57"/>
  <c r="FR11" i="57"/>
  <c r="FL11" i="57"/>
  <c r="FM11" i="57"/>
  <c r="FN11" i="57"/>
  <c r="FP11" i="57"/>
  <c r="FQ11" i="57"/>
  <c r="FK11" i="57"/>
  <c r="FE11" i="57"/>
  <c r="FF11" i="57"/>
  <c r="FG11" i="57"/>
  <c r="FI11" i="57"/>
  <c r="FJ11" i="57"/>
  <c r="FD11" i="57"/>
  <c r="EX11" i="57"/>
  <c r="EY11" i="57"/>
  <c r="EZ11" i="57"/>
  <c r="FB11" i="57"/>
  <c r="FC11" i="57"/>
  <c r="EW11" i="57"/>
  <c r="EQ11" i="57"/>
  <c r="ER11" i="57"/>
  <c r="ES11" i="57"/>
  <c r="EU11" i="57"/>
  <c r="EV11" i="57"/>
  <c r="EP11" i="57"/>
  <c r="EJ11" i="57"/>
  <c r="EK11" i="57"/>
  <c r="EL11" i="57"/>
  <c r="EN11" i="57"/>
  <c r="EO11" i="57"/>
  <c r="EI11" i="57"/>
  <c r="EC11" i="57"/>
  <c r="ED11" i="57"/>
  <c r="EE11" i="57"/>
  <c r="EG11" i="57"/>
  <c r="EH11" i="57"/>
  <c r="EB11" i="57"/>
  <c r="DV11" i="57"/>
  <c r="DW11" i="57"/>
  <c r="DX11" i="57"/>
  <c r="DZ11" i="57"/>
  <c r="EA11" i="57"/>
  <c r="DU11" i="57"/>
  <c r="DO11" i="57"/>
  <c r="DP11" i="57"/>
  <c r="DQ11" i="57"/>
  <c r="DS11" i="57"/>
  <c r="DT11" i="57"/>
  <c r="DN11" i="57"/>
  <c r="DH11" i="57"/>
  <c r="DI11" i="57"/>
  <c r="DJ11" i="57"/>
  <c r="DL11" i="57"/>
  <c r="DM11" i="57"/>
  <c r="DG11" i="57"/>
  <c r="DA11" i="57"/>
  <c r="DB11" i="57"/>
  <c r="DC11" i="57"/>
  <c r="DE11" i="57"/>
  <c r="DF11" i="57"/>
  <c r="CZ11" i="57"/>
  <c r="CT11" i="57"/>
  <c r="CU11" i="57"/>
  <c r="CV11" i="57"/>
  <c r="CX11" i="57"/>
  <c r="CY11" i="57"/>
  <c r="CS11" i="57"/>
  <c r="CM11" i="57"/>
  <c r="CN11" i="57"/>
  <c r="CO11" i="57"/>
  <c r="CQ11" i="57"/>
  <c r="CR11" i="57"/>
  <c r="CL11" i="57"/>
  <c r="CF11" i="57"/>
  <c r="CG11" i="57"/>
  <c r="CH11" i="57"/>
  <c r="CJ11" i="57"/>
  <c r="CK11" i="57"/>
  <c r="CE11" i="57"/>
  <c r="BY11" i="57"/>
  <c r="BZ11" i="57"/>
  <c r="CA11" i="57"/>
  <c r="CC11" i="57"/>
  <c r="CD11" i="57"/>
  <c r="BX11" i="57"/>
  <c r="BR11" i="57"/>
  <c r="BS11" i="57"/>
  <c r="BT11" i="57"/>
  <c r="BV11" i="57"/>
  <c r="BW11" i="57"/>
  <c r="BQ11" i="57"/>
  <c r="BK11" i="57"/>
  <c r="BL11" i="57"/>
  <c r="BM11" i="57"/>
  <c r="BO11" i="57"/>
  <c r="BP11" i="57"/>
  <c r="BJ11" i="57"/>
  <c r="BD11" i="57"/>
  <c r="BE11" i="57"/>
  <c r="BF11" i="57"/>
  <c r="BH11" i="57"/>
  <c r="BI11" i="57"/>
  <c r="BC11" i="57"/>
  <c r="AV11" i="57"/>
  <c r="AW11" i="57"/>
  <c r="AX11" i="57"/>
  <c r="AZ11" i="57"/>
  <c r="BA11" i="57"/>
  <c r="AU11" i="57"/>
  <c r="E11" i="57"/>
  <c r="AO11" i="57"/>
  <c r="AP11" i="57"/>
  <c r="AQ11" i="57"/>
  <c r="AS11" i="57"/>
  <c r="AT11" i="57"/>
  <c r="AN11" i="57"/>
  <c r="AH11" i="57"/>
  <c r="AI11" i="57"/>
  <c r="AJ11" i="57"/>
  <c r="AL11" i="57"/>
  <c r="AM11" i="57"/>
  <c r="AG11" i="57"/>
  <c r="AA11" i="57"/>
  <c r="AB11" i="57"/>
  <c r="AC11" i="57"/>
  <c r="AE11" i="57"/>
  <c r="AF11" i="57"/>
  <c r="Z11" i="57"/>
  <c r="T11" i="57"/>
  <c r="U11" i="57"/>
  <c r="V11" i="57"/>
  <c r="X11" i="57"/>
  <c r="Y11" i="57"/>
  <c r="S11" i="57"/>
  <c r="M11" i="57"/>
  <c r="N11" i="57"/>
  <c r="O11" i="57"/>
  <c r="Q11" i="57"/>
  <c r="R11" i="57"/>
  <c r="L11" i="57"/>
  <c r="F11" i="57"/>
  <c r="G11" i="57"/>
  <c r="H11" i="57"/>
  <c r="J11" i="57"/>
  <c r="K11" i="57"/>
  <c r="IU10" i="57"/>
  <c r="IO10" i="57"/>
  <c r="IP10" i="57"/>
  <c r="IQ10" i="57"/>
  <c r="IS10" i="57"/>
  <c r="IT10" i="57"/>
  <c r="IN10" i="57"/>
  <c r="IH10" i="57"/>
  <c r="II10" i="57"/>
  <c r="IJ10" i="57"/>
  <c r="IL10" i="57"/>
  <c r="IM10" i="57"/>
  <c r="IG10" i="57"/>
  <c r="IA10" i="57"/>
  <c r="IB10" i="57"/>
  <c r="IC10" i="57"/>
  <c r="IE10" i="57"/>
  <c r="IF10" i="57"/>
  <c r="HZ10" i="57"/>
  <c r="HT10" i="57"/>
  <c r="HU10" i="57"/>
  <c r="HV10" i="57"/>
  <c r="HX10" i="57"/>
  <c r="HY10" i="57"/>
  <c r="HS10" i="57"/>
  <c r="HM10" i="57"/>
  <c r="HN10" i="57"/>
  <c r="HO10" i="57"/>
  <c r="HQ10" i="57"/>
  <c r="HR10" i="57"/>
  <c r="HL10" i="57"/>
  <c r="HF10" i="57"/>
  <c r="HG10" i="57"/>
  <c r="HH10" i="57"/>
  <c r="HJ10" i="57"/>
  <c r="HK10" i="57"/>
  <c r="HE10" i="57"/>
  <c r="GY10" i="57"/>
  <c r="GZ10" i="57"/>
  <c r="HA10" i="57"/>
  <c r="HC10" i="57"/>
  <c r="HD10" i="57"/>
  <c r="GX10" i="57"/>
  <c r="GR10" i="57"/>
  <c r="GS10" i="57"/>
  <c r="GT10" i="57"/>
  <c r="GV10" i="57"/>
  <c r="GW10" i="57"/>
  <c r="GQ10" i="57"/>
  <c r="GK10" i="57"/>
  <c r="GL10" i="57"/>
  <c r="GM10" i="57"/>
  <c r="GO10" i="57"/>
  <c r="GP10" i="57"/>
  <c r="GJ10" i="57"/>
  <c r="GD10" i="57"/>
  <c r="GE10" i="57"/>
  <c r="GF10" i="57"/>
  <c r="GH10" i="57"/>
  <c r="GI10" i="57"/>
  <c r="FW10" i="57"/>
  <c r="FX10" i="57"/>
  <c r="FY10" i="57"/>
  <c r="GA10" i="57"/>
  <c r="GB10" i="57"/>
  <c r="FV10" i="57"/>
  <c r="FP10" i="57"/>
  <c r="FQ10" i="57"/>
  <c r="FR10" i="57"/>
  <c r="FT10" i="57"/>
  <c r="FU10" i="57"/>
  <c r="FO10" i="57"/>
  <c r="FN10" i="57"/>
  <c r="FI10" i="57"/>
  <c r="FJ10" i="57"/>
  <c r="FK10" i="57"/>
  <c r="FM10" i="57"/>
  <c r="FH10" i="57"/>
  <c r="FD10" i="57"/>
  <c r="FE10" i="57"/>
  <c r="FF10" i="57"/>
  <c r="FC10" i="57"/>
  <c r="EZ10" i="57"/>
  <c r="FA10" i="57"/>
  <c r="FB10" i="57"/>
  <c r="EY10" i="57"/>
  <c r="EV10" i="57"/>
  <c r="EW10" i="57"/>
  <c r="EX10" i="57"/>
  <c r="EU10" i="57"/>
  <c r="ER10" i="57"/>
  <c r="ES10" i="57"/>
  <c r="ET10" i="57"/>
  <c r="EQ10" i="57"/>
  <c r="EN10" i="57"/>
  <c r="EO10" i="57"/>
  <c r="EP10" i="57"/>
  <c r="EM10" i="57"/>
  <c r="EJ10" i="57"/>
  <c r="EK10" i="57"/>
  <c r="EL10" i="57"/>
  <c r="EI10" i="57"/>
  <c r="EF10" i="57"/>
  <c r="EG10" i="57"/>
  <c r="EH10" i="57"/>
  <c r="EE10" i="57"/>
  <c r="EB10" i="57"/>
  <c r="EC10" i="57"/>
  <c r="ED10" i="57"/>
  <c r="EA10" i="57"/>
  <c r="DX10" i="57"/>
  <c r="DY10" i="57"/>
  <c r="DZ10" i="57"/>
  <c r="DW10" i="57"/>
  <c r="DT10" i="57"/>
  <c r="DU10" i="57"/>
  <c r="DV10" i="57"/>
  <c r="DS10" i="57"/>
  <c r="DP10" i="57"/>
  <c r="DQ10" i="57"/>
  <c r="DR10" i="57"/>
  <c r="DO10" i="57"/>
  <c r="DL10" i="57"/>
  <c r="DM10" i="57"/>
  <c r="DN10" i="57"/>
  <c r="DK10" i="57"/>
  <c r="DH10" i="57"/>
  <c r="DI10" i="57"/>
  <c r="DJ10" i="57"/>
  <c r="DG10" i="57"/>
  <c r="DD10" i="57"/>
  <c r="DE10" i="57"/>
  <c r="DF10" i="57"/>
  <c r="DC10" i="57"/>
  <c r="CZ10" i="57"/>
  <c r="DA10" i="57"/>
  <c r="DB10" i="57"/>
  <c r="CY10" i="57"/>
  <c r="CV10" i="57"/>
  <c r="CW10" i="57"/>
  <c r="CX10" i="57"/>
  <c r="CU10" i="57"/>
  <c r="CR10" i="57"/>
  <c r="CS10" i="57"/>
  <c r="CT10" i="57"/>
  <c r="CQ10" i="57"/>
  <c r="CN10" i="57"/>
  <c r="CO10" i="57"/>
  <c r="CP10" i="57"/>
  <c r="CM10" i="57"/>
  <c r="CJ10" i="57"/>
  <c r="CK10" i="57"/>
  <c r="CL10" i="57"/>
  <c r="CI10" i="57"/>
  <c r="CF10" i="57"/>
  <c r="CG10" i="57"/>
  <c r="CH10" i="57"/>
  <c r="CE10" i="57"/>
  <c r="CA10" i="57"/>
  <c r="CB10" i="57"/>
  <c r="CC10" i="57"/>
  <c r="BZ10" i="57"/>
  <c r="BW10" i="57"/>
  <c r="BX10" i="57"/>
  <c r="BY10" i="57"/>
  <c r="BV10" i="57"/>
  <c r="BS10" i="57"/>
  <c r="BT10" i="57"/>
  <c r="BU10" i="57"/>
  <c r="BR10" i="57"/>
  <c r="BO10" i="57"/>
  <c r="BP10" i="57"/>
  <c r="BQ10" i="57"/>
  <c r="BN10" i="57"/>
  <c r="BK10" i="57"/>
  <c r="BL10" i="57"/>
  <c r="BM10" i="57"/>
  <c r="BJ10" i="57"/>
  <c r="BG10" i="57"/>
  <c r="BH10" i="57"/>
  <c r="BI10" i="57"/>
  <c r="BF10" i="57"/>
  <c r="BC10" i="57"/>
  <c r="BD10" i="57"/>
  <c r="BE10" i="57"/>
  <c r="BB10" i="57"/>
  <c r="AY10" i="57"/>
  <c r="AZ10" i="57"/>
  <c r="BA10" i="57"/>
  <c r="AX10" i="57"/>
  <c r="AU10" i="57"/>
  <c r="AV10" i="57"/>
  <c r="AW10" i="57"/>
  <c r="AT10" i="57"/>
  <c r="AQ10" i="57"/>
  <c r="AR10" i="57"/>
  <c r="AS10" i="57"/>
  <c r="AP10" i="57"/>
  <c r="AM10" i="57"/>
  <c r="AN10" i="57"/>
  <c r="AO10" i="57"/>
  <c r="AL10" i="57"/>
  <c r="AI10" i="57"/>
  <c r="AJ10" i="57"/>
  <c r="AK10" i="57"/>
  <c r="AH10" i="57"/>
  <c r="AE10" i="57"/>
  <c r="AF10" i="57"/>
  <c r="AG10" i="57"/>
  <c r="AD10" i="57"/>
  <c r="AA10" i="57"/>
  <c r="AB10" i="57"/>
  <c r="AC10" i="57"/>
  <c r="Z10" i="57"/>
  <c r="W10" i="57"/>
  <c r="X10" i="57"/>
  <c r="Y10" i="57"/>
  <c r="V10" i="57"/>
  <c r="S10" i="57"/>
  <c r="T10" i="57"/>
  <c r="U10" i="57"/>
  <c r="R10" i="57"/>
  <c r="O10" i="57"/>
  <c r="P10" i="57"/>
  <c r="Q10" i="57"/>
  <c r="N10" i="57"/>
  <c r="K10" i="57"/>
  <c r="L10" i="57"/>
  <c r="M10" i="57"/>
  <c r="J10" i="57"/>
  <c r="G10" i="57"/>
  <c r="H10" i="57"/>
  <c r="I10" i="57"/>
  <c r="F10" i="57"/>
  <c r="IO9" i="57"/>
  <c r="IP9" i="57"/>
  <c r="IQ9" i="57"/>
  <c r="IN9" i="57"/>
  <c r="IJ9" i="57"/>
  <c r="IK9" i="57"/>
  <c r="IL9" i="57"/>
  <c r="II9" i="57"/>
  <c r="IF9" i="57"/>
  <c r="IG9" i="57"/>
  <c r="IH9" i="57"/>
  <c r="IE9" i="57"/>
  <c r="IB9" i="57"/>
  <c r="IC9" i="57"/>
  <c r="ID9" i="57"/>
  <c r="IA9" i="57"/>
  <c r="HX9" i="57"/>
  <c r="HY9" i="57"/>
  <c r="HZ9" i="57"/>
  <c r="HW9" i="57"/>
  <c r="HT9" i="57"/>
  <c r="HU9" i="57"/>
  <c r="HV9" i="57"/>
  <c r="HS9" i="57"/>
  <c r="HP9" i="57"/>
  <c r="HQ9" i="57"/>
  <c r="HR9" i="57"/>
  <c r="HO9" i="57"/>
  <c r="HL9" i="57"/>
  <c r="HM9" i="57"/>
  <c r="HN9" i="57"/>
  <c r="HK9" i="57"/>
  <c r="HH9" i="57"/>
  <c r="HI9" i="57"/>
  <c r="HJ9" i="57"/>
  <c r="HG9" i="57"/>
  <c r="HD9" i="57"/>
  <c r="HE9" i="57"/>
  <c r="HF9" i="57"/>
  <c r="HC9" i="57"/>
  <c r="GZ9" i="57"/>
  <c r="HA9" i="57"/>
  <c r="HB9" i="57"/>
  <c r="GY9" i="57"/>
  <c r="GV9" i="57"/>
  <c r="GW9" i="57"/>
  <c r="GX9" i="57"/>
  <c r="GU9" i="57"/>
  <c r="GR9" i="57"/>
  <c r="GS9" i="57"/>
  <c r="GT9" i="57"/>
  <c r="GQ9" i="57"/>
  <c r="GN9" i="57"/>
  <c r="GO9" i="57"/>
  <c r="GP9" i="57"/>
  <c r="GM9" i="57"/>
  <c r="GJ9" i="57"/>
  <c r="GK9" i="57"/>
  <c r="GL9" i="57"/>
  <c r="GI9" i="57"/>
  <c r="GF9" i="57"/>
  <c r="GG9" i="57"/>
  <c r="GH9" i="57"/>
  <c r="GE9" i="57"/>
  <c r="GD9" i="57"/>
  <c r="FO8" i="57"/>
  <c r="FJ8" i="57"/>
  <c r="FI8" i="57"/>
  <c r="FG8" i="57"/>
  <c r="FF8" i="57"/>
  <c r="FE8" i="57"/>
  <c r="FD8" i="57"/>
  <c r="FC8" i="57"/>
  <c r="FB8" i="57"/>
  <c r="FA8" i="57"/>
  <c r="EZ8" i="57"/>
  <c r="EY8" i="57"/>
  <c r="EU8" i="57"/>
  <c r="ER8" i="57"/>
  <c r="EQ8" i="57"/>
  <c r="I19" i="62"/>
  <c r="J19" i="62"/>
  <c r="L19" i="62"/>
  <c r="B7" i="38"/>
  <c r="J27" i="38"/>
  <c r="J26" i="38"/>
  <c r="J24" i="38"/>
  <c r="J23" i="38"/>
  <c r="J28" i="38"/>
  <c r="H6" i="38"/>
  <c r="FK8" i="57"/>
  <c r="J25" i="38"/>
  <c r="I19" i="38"/>
  <c r="M6" i="38"/>
  <c r="D19" i="38"/>
  <c r="L6" i="38"/>
  <c r="L28" i="39"/>
  <c r="G14" i="62"/>
  <c r="I14" i="62"/>
  <c r="G13" i="62"/>
  <c r="I13" i="62"/>
  <c r="G12" i="62"/>
  <c r="I12" i="62"/>
  <c r="G11" i="62"/>
  <c r="I11" i="62"/>
  <c r="G10" i="62"/>
  <c r="I10" i="62"/>
  <c r="I23" i="62"/>
  <c r="J23" i="62"/>
  <c r="L23" i="62"/>
  <c r="I22" i="62"/>
  <c r="J22" i="62"/>
  <c r="L22" i="62"/>
  <c r="I21" i="62"/>
  <c r="J21" i="62"/>
  <c r="L21" i="62"/>
  <c r="I20" i="62"/>
  <c r="J20" i="62"/>
  <c r="L20" i="62"/>
  <c r="M9" i="38"/>
  <c r="FY8" i="57"/>
  <c r="M45" i="20"/>
  <c r="N45" i="20"/>
  <c r="M41" i="20"/>
  <c r="AJ3" i="57"/>
  <c r="M37" i="20"/>
  <c r="N37" i="20"/>
  <c r="M33" i="20"/>
  <c r="AH3" i="57"/>
  <c r="AD3" i="57"/>
  <c r="C21" i="61"/>
  <c r="C20" i="61"/>
  <c r="C19" i="61"/>
  <c r="O18" i="61"/>
  <c r="O22" i="61"/>
  <c r="C18" i="61"/>
  <c r="C17" i="61"/>
  <c r="C16" i="61"/>
  <c r="C15" i="61"/>
  <c r="C14" i="61"/>
  <c r="C13" i="61"/>
  <c r="C12" i="61"/>
  <c r="C11" i="61"/>
  <c r="C10" i="61"/>
  <c r="C9" i="61"/>
  <c r="C8" i="61"/>
  <c r="C7" i="61"/>
  <c r="M22" i="61"/>
  <c r="L22" i="61"/>
  <c r="K22" i="61"/>
  <c r="J22" i="61"/>
  <c r="I22" i="61"/>
  <c r="H22" i="61"/>
  <c r="E22" i="61"/>
  <c r="D22" i="61"/>
  <c r="G21" i="61"/>
  <c r="F21" i="61"/>
  <c r="G20" i="61"/>
  <c r="F20" i="61"/>
  <c r="G19" i="61"/>
  <c r="F19" i="61"/>
  <c r="G18" i="61"/>
  <c r="F18" i="61"/>
  <c r="G17" i="61"/>
  <c r="F17" i="61"/>
  <c r="N17" i="61"/>
  <c r="G16" i="61"/>
  <c r="F16" i="61"/>
  <c r="G15" i="61"/>
  <c r="F15" i="61"/>
  <c r="G14" i="61"/>
  <c r="F14" i="61"/>
  <c r="N14" i="61"/>
  <c r="G13" i="61"/>
  <c r="F13" i="61"/>
  <c r="N13" i="61"/>
  <c r="G12" i="61"/>
  <c r="F12" i="61"/>
  <c r="G11" i="61"/>
  <c r="F11" i="61"/>
  <c r="N11" i="61"/>
  <c r="G10" i="61"/>
  <c r="F10" i="61"/>
  <c r="G9" i="61"/>
  <c r="F9" i="61"/>
  <c r="N9" i="61"/>
  <c r="G8" i="61"/>
  <c r="F8" i="61"/>
  <c r="N8" i="61"/>
  <c r="G7" i="61"/>
  <c r="F7" i="61"/>
  <c r="G6" i="61"/>
  <c r="F6" i="61"/>
  <c r="C56" i="59"/>
  <c r="IM9" i="57"/>
  <c r="M26" i="37"/>
  <c r="BL8" i="57"/>
  <c r="U11" i="37"/>
  <c r="L14" i="37"/>
  <c r="N14" i="37"/>
  <c r="HJ7" i="57"/>
  <c r="L11" i="37"/>
  <c r="N11" i="37"/>
  <c r="L12" i="37"/>
  <c r="L13" i="37"/>
  <c r="N13" i="37"/>
  <c r="L15" i="37"/>
  <c r="N15" i="37"/>
  <c r="L16" i="37"/>
  <c r="N16" i="37"/>
  <c r="L17" i="37"/>
  <c r="L18" i="37"/>
  <c r="N18" i="37"/>
  <c r="L19" i="37"/>
  <c r="N19" i="37"/>
  <c r="L20" i="37"/>
  <c r="N20" i="37"/>
  <c r="L21" i="37"/>
  <c r="N21" i="37"/>
  <c r="Z8" i="57"/>
  <c r="L22" i="37"/>
  <c r="N22" i="37"/>
  <c r="L23" i="37"/>
  <c r="N23" i="37"/>
  <c r="L24" i="37"/>
  <c r="N24" i="37"/>
  <c r="L25" i="37"/>
  <c r="N25" i="37"/>
  <c r="CD2" i="57"/>
  <c r="CA2" i="57"/>
  <c r="BX2" i="57"/>
  <c r="BU2" i="57"/>
  <c r="BR2" i="57"/>
  <c r="BO2" i="57"/>
  <c r="BL2" i="57"/>
  <c r="BI2" i="57"/>
  <c r="BF2" i="57"/>
  <c r="BC2" i="57"/>
  <c r="AZ2" i="57"/>
  <c r="AW2" i="57"/>
  <c r="AT2" i="57"/>
  <c r="E10" i="57"/>
  <c r="F9" i="57"/>
  <c r="B9" i="57"/>
  <c r="E9" i="57"/>
  <c r="E10" i="59"/>
  <c r="G10" i="59"/>
  <c r="K9" i="57"/>
  <c r="C194" i="59"/>
  <c r="AD12" i="57"/>
  <c r="F165" i="59"/>
  <c r="GJ11" i="57"/>
  <c r="F164" i="59"/>
  <c r="GC11" i="57"/>
  <c r="F163" i="59"/>
  <c r="FV11" i="57"/>
  <c r="F162" i="59"/>
  <c r="FO11" i="57"/>
  <c r="F161" i="59"/>
  <c r="FH11" i="57"/>
  <c r="F160" i="59"/>
  <c r="FA11" i="57"/>
  <c r="F159" i="59"/>
  <c r="ET11" i="57"/>
  <c r="F158" i="59"/>
  <c r="EM11" i="57"/>
  <c r="F157" i="59"/>
  <c r="EF11" i="57"/>
  <c r="F156" i="59"/>
  <c r="DY11" i="57"/>
  <c r="F155" i="59"/>
  <c r="DR11" i="57"/>
  <c r="F154" i="59"/>
  <c r="DK11" i="57"/>
  <c r="F153" i="59"/>
  <c r="DD11" i="57"/>
  <c r="F152" i="59"/>
  <c r="CW11" i="57"/>
  <c r="F151" i="59"/>
  <c r="CP11" i="57"/>
  <c r="F150" i="59"/>
  <c r="CI11" i="57"/>
  <c r="F149" i="59"/>
  <c r="CB11" i="57"/>
  <c r="F148" i="59"/>
  <c r="BU11" i="57"/>
  <c r="F147" i="59"/>
  <c r="F146" i="59"/>
  <c r="BG11" i="57"/>
  <c r="F139" i="59"/>
  <c r="AY11" i="57"/>
  <c r="F138" i="59"/>
  <c r="AR11" i="57"/>
  <c r="F137" i="59"/>
  <c r="AK11" i="57"/>
  <c r="F136" i="59"/>
  <c r="AD11" i="57"/>
  <c r="F135" i="59"/>
  <c r="W11" i="57"/>
  <c r="F134" i="59"/>
  <c r="P11" i="57"/>
  <c r="F133" i="59"/>
  <c r="I11" i="57"/>
  <c r="F132" i="59"/>
  <c r="IR10" i="57"/>
  <c r="F131" i="59"/>
  <c r="IK10" i="57"/>
  <c r="F130" i="59"/>
  <c r="ID10" i="57"/>
  <c r="F129" i="59"/>
  <c r="HW10" i="57"/>
  <c r="F128" i="59"/>
  <c r="HP10" i="57"/>
  <c r="F127" i="59"/>
  <c r="HI10" i="57"/>
  <c r="F126" i="59"/>
  <c r="HB10" i="57"/>
  <c r="F125" i="59"/>
  <c r="GU10" i="57"/>
  <c r="F124" i="59"/>
  <c r="GN10" i="57"/>
  <c r="F123" i="59"/>
  <c r="GG10" i="57"/>
  <c r="F122" i="59"/>
  <c r="FZ10" i="57"/>
  <c r="F121" i="59"/>
  <c r="FS10" i="57"/>
  <c r="F120" i="59"/>
  <c r="C112" i="59"/>
  <c r="FG10" i="57"/>
  <c r="C84" i="59"/>
  <c r="CD10" i="57"/>
  <c r="E29" i="59"/>
  <c r="FE9" i="57"/>
  <c r="E28" i="59"/>
  <c r="EW9" i="57"/>
  <c r="E27" i="59"/>
  <c r="G27" i="59"/>
  <c r="EQ9" i="57"/>
  <c r="E26" i="59"/>
  <c r="EG9" i="57"/>
  <c r="E25" i="59"/>
  <c r="E24" i="59"/>
  <c r="DQ9" i="57"/>
  <c r="E23" i="59"/>
  <c r="E22" i="59"/>
  <c r="DA9" i="57"/>
  <c r="E21" i="59"/>
  <c r="CS9" i="57"/>
  <c r="E20" i="59"/>
  <c r="CK9" i="57"/>
  <c r="E19" i="59"/>
  <c r="E18" i="59"/>
  <c r="BU9" i="57"/>
  <c r="E17" i="59"/>
  <c r="BM9" i="57"/>
  <c r="E16" i="59"/>
  <c r="E15" i="59"/>
  <c r="AW9" i="57"/>
  <c r="E14" i="59"/>
  <c r="AO9" i="57"/>
  <c r="E13" i="59"/>
  <c r="AG9" i="57"/>
  <c r="E11" i="59"/>
  <c r="Q9" i="57"/>
  <c r="E8" i="57"/>
  <c r="E7" i="57"/>
  <c r="E6" i="57"/>
  <c r="E5" i="57"/>
  <c r="E4" i="57"/>
  <c r="E3" i="57"/>
  <c r="E2" i="57"/>
  <c r="GG7" i="57"/>
  <c r="B8" i="57"/>
  <c r="B7" i="57"/>
  <c r="B6" i="57"/>
  <c r="B5" i="57"/>
  <c r="B4" i="57"/>
  <c r="B2" i="57"/>
  <c r="EP8" i="57"/>
  <c r="EL8" i="57"/>
  <c r="EI8" i="57"/>
  <c r="EG8" i="57"/>
  <c r="ED8" i="57"/>
  <c r="EB8" i="57"/>
  <c r="DY8" i="57"/>
  <c r="DW8" i="57"/>
  <c r="DT8" i="57"/>
  <c r="DR8" i="57"/>
  <c r="DO8" i="57"/>
  <c r="DM8" i="57"/>
  <c r="DJ8" i="57"/>
  <c r="DH8" i="57"/>
  <c r="DE8" i="57"/>
  <c r="DC8" i="57"/>
  <c r="CZ8" i="57"/>
  <c r="CX8" i="57"/>
  <c r="CU8" i="57"/>
  <c r="CS8" i="57"/>
  <c r="CP8" i="57"/>
  <c r="CN8" i="57"/>
  <c r="CK8" i="57"/>
  <c r="CI8" i="57"/>
  <c r="CF8" i="57"/>
  <c r="CD8" i="57"/>
  <c r="CA8" i="57"/>
  <c r="BY8" i="57"/>
  <c r="BV8" i="57"/>
  <c r="BT8" i="57"/>
  <c r="BQ8" i="57"/>
  <c r="BD8" i="57"/>
  <c r="BC8" i="57"/>
  <c r="BB8" i="57"/>
  <c r="AV8" i="57"/>
  <c r="AU8" i="57"/>
  <c r="AT8" i="57"/>
  <c r="AN8" i="57"/>
  <c r="AM8" i="57"/>
  <c r="AL8" i="57"/>
  <c r="AF8" i="57"/>
  <c r="AE8" i="57"/>
  <c r="AD8" i="57"/>
  <c r="X8" i="57"/>
  <c r="W8" i="57"/>
  <c r="V8" i="57"/>
  <c r="P8" i="57"/>
  <c r="O8" i="57"/>
  <c r="N8" i="57"/>
  <c r="H8" i="57"/>
  <c r="G8" i="57"/>
  <c r="F8" i="57"/>
  <c r="IN7" i="57"/>
  <c r="IM7" i="57"/>
  <c r="IL7" i="57"/>
  <c r="IF7" i="57"/>
  <c r="IE7" i="57"/>
  <c r="ID7" i="57"/>
  <c r="HX7" i="57"/>
  <c r="HW7" i="57"/>
  <c r="HV7" i="57"/>
  <c r="HP7" i="57"/>
  <c r="HO7" i="57"/>
  <c r="HN7" i="57"/>
  <c r="HH7" i="57"/>
  <c r="HG7" i="57"/>
  <c r="HF7" i="57"/>
  <c r="GZ7" i="57"/>
  <c r="GY7" i="57"/>
  <c r="GX7" i="57"/>
  <c r="GR7" i="57"/>
  <c r="GQ7" i="57"/>
  <c r="GP7" i="57"/>
  <c r="GJ7" i="57"/>
  <c r="GI7" i="57"/>
  <c r="GH7" i="57"/>
  <c r="GB7" i="57"/>
  <c r="GA7" i="57"/>
  <c r="FZ7" i="57"/>
  <c r="FX7" i="57"/>
  <c r="FW7" i="57"/>
  <c r="FV7" i="57"/>
  <c r="FT7" i="57"/>
  <c r="FS7" i="57"/>
  <c r="FR7" i="57"/>
  <c r="FP7" i="57"/>
  <c r="FO7" i="57"/>
  <c r="FN7" i="57"/>
  <c r="FL7" i="57"/>
  <c r="FK7" i="57"/>
  <c r="FJ7" i="57"/>
  <c r="FH7" i="57"/>
  <c r="FG7" i="57"/>
  <c r="FF7" i="57"/>
  <c r="FD7" i="57"/>
  <c r="FC7" i="57"/>
  <c r="FB7" i="57"/>
  <c r="EZ7" i="57"/>
  <c r="EY7" i="57"/>
  <c r="EX7" i="57"/>
  <c r="EV7" i="57"/>
  <c r="EU7" i="57"/>
  <c r="ET7" i="57"/>
  <c r="ER7" i="57"/>
  <c r="EQ7" i="57"/>
  <c r="EP7" i="57"/>
  <c r="EO7" i="57"/>
  <c r="EM7" i="57"/>
  <c r="EL7" i="57"/>
  <c r="EK7" i="57"/>
  <c r="EI7" i="57"/>
  <c r="EH7" i="57"/>
  <c r="EG7" i="57"/>
  <c r="EE7" i="57"/>
  <c r="ED7" i="57"/>
  <c r="EC7" i="57"/>
  <c r="EA7" i="57"/>
  <c r="DZ7" i="57"/>
  <c r="DY7" i="57"/>
  <c r="DW7" i="57"/>
  <c r="DV7" i="57"/>
  <c r="DU7" i="57"/>
  <c r="DS7" i="57"/>
  <c r="DR7" i="57"/>
  <c r="DQ7" i="57"/>
  <c r="DO7" i="57"/>
  <c r="DN7" i="57"/>
  <c r="DM7" i="57"/>
  <c r="DK7" i="57"/>
  <c r="DJ7" i="57"/>
  <c r="DI7" i="57"/>
  <c r="DG7" i="57"/>
  <c r="DF7" i="57"/>
  <c r="DE7" i="57"/>
  <c r="DC7" i="57"/>
  <c r="DB7" i="57"/>
  <c r="DA7" i="57"/>
  <c r="CZ7" i="57"/>
  <c r="CX7" i="57"/>
  <c r="CW7" i="57"/>
  <c r="CV7" i="57"/>
  <c r="CT7" i="57"/>
  <c r="CS7" i="57"/>
  <c r="CR7" i="57"/>
  <c r="CP7" i="57"/>
  <c r="CO7" i="57"/>
  <c r="CN7" i="57"/>
  <c r="CL7" i="57"/>
  <c r="CK7" i="57"/>
  <c r="CJ7" i="57"/>
  <c r="CH7" i="57"/>
  <c r="CG7" i="57"/>
  <c r="CF7" i="57"/>
  <c r="CD7" i="57"/>
  <c r="CC7" i="57"/>
  <c r="CB7" i="57"/>
  <c r="BZ7" i="57"/>
  <c r="BY7" i="57"/>
  <c r="BX7" i="57"/>
  <c r="BV7" i="57"/>
  <c r="BU7" i="57"/>
  <c r="BT7" i="57"/>
  <c r="BR7" i="57"/>
  <c r="BQ7" i="57"/>
  <c r="BP7" i="57"/>
  <c r="BN7" i="57"/>
  <c r="BM7" i="57"/>
  <c r="BL7" i="57"/>
  <c r="BK7" i="57"/>
  <c r="BI7" i="57"/>
  <c r="BH7" i="57"/>
  <c r="BG7" i="57"/>
  <c r="BE7" i="57"/>
  <c r="BD7" i="57"/>
  <c r="BC7" i="57"/>
  <c r="BA7" i="57"/>
  <c r="AZ7" i="57"/>
  <c r="AY7" i="57"/>
  <c r="AW7" i="57"/>
  <c r="AV7" i="57"/>
  <c r="AU7" i="57"/>
  <c r="AS7" i="57"/>
  <c r="AR7" i="57"/>
  <c r="AQ7" i="57"/>
  <c r="AO7" i="57"/>
  <c r="AN7" i="57"/>
  <c r="AM7" i="57"/>
  <c r="AK7" i="57"/>
  <c r="AJ7" i="57"/>
  <c r="AI7" i="57"/>
  <c r="AG7" i="57"/>
  <c r="AF7" i="57"/>
  <c r="AE7" i="57"/>
  <c r="AC7" i="57"/>
  <c r="AB7" i="57"/>
  <c r="AA7" i="57"/>
  <c r="Y7" i="57"/>
  <c r="X7" i="57"/>
  <c r="W7" i="57"/>
  <c r="V7" i="57"/>
  <c r="T7" i="57"/>
  <c r="S7" i="57"/>
  <c r="R7" i="57"/>
  <c r="P7" i="57"/>
  <c r="O7" i="57"/>
  <c r="N7" i="57"/>
  <c r="L7" i="57"/>
  <c r="K7" i="57"/>
  <c r="J7" i="57"/>
  <c r="H7" i="57"/>
  <c r="G7" i="57"/>
  <c r="F7" i="57"/>
  <c r="IT6" i="57"/>
  <c r="IS6" i="57"/>
  <c r="IR6" i="57"/>
  <c r="IP6" i="57"/>
  <c r="IO6" i="57"/>
  <c r="IN6" i="57"/>
  <c r="IL6" i="57"/>
  <c r="IK6" i="57"/>
  <c r="IJ6" i="57"/>
  <c r="IH6" i="57"/>
  <c r="IG6" i="57"/>
  <c r="IF6" i="57"/>
  <c r="ID6" i="57"/>
  <c r="IC6" i="57"/>
  <c r="IB6" i="57"/>
  <c r="HZ6" i="57"/>
  <c r="HY6" i="57"/>
  <c r="HX6" i="57"/>
  <c r="HW6" i="57"/>
  <c r="HU6" i="57"/>
  <c r="HT6" i="57"/>
  <c r="HS6" i="57"/>
  <c r="HQ6" i="57"/>
  <c r="HP6" i="57"/>
  <c r="HO6" i="57"/>
  <c r="HM6" i="57"/>
  <c r="HL6" i="57"/>
  <c r="HK6" i="57"/>
  <c r="HI6" i="57"/>
  <c r="HH6" i="57"/>
  <c r="HG6" i="57"/>
  <c r="HE6" i="57"/>
  <c r="HD6" i="57"/>
  <c r="HC6" i="57"/>
  <c r="HA6" i="57"/>
  <c r="GZ6" i="57"/>
  <c r="GY6" i="57"/>
  <c r="GW6" i="57"/>
  <c r="GV6" i="57"/>
  <c r="GU6" i="57"/>
  <c r="GS6" i="57"/>
  <c r="GR6" i="57"/>
  <c r="GQ6" i="57"/>
  <c r="GO6" i="57"/>
  <c r="GN6" i="57"/>
  <c r="GM6" i="57"/>
  <c r="GK6" i="57"/>
  <c r="GJ6" i="57"/>
  <c r="GI6" i="57"/>
  <c r="GH6" i="57"/>
  <c r="GF6" i="57"/>
  <c r="GE6" i="57"/>
  <c r="GD6" i="57"/>
  <c r="GB6" i="57"/>
  <c r="GA6" i="57"/>
  <c r="FZ6" i="57"/>
  <c r="FX6" i="57"/>
  <c r="FW6" i="57"/>
  <c r="FV6" i="57"/>
  <c r="FT6" i="57"/>
  <c r="FS6" i="57"/>
  <c r="FR6" i="57"/>
  <c r="FP6" i="57"/>
  <c r="FO6" i="57"/>
  <c r="FN6" i="57"/>
  <c r="FL6" i="57"/>
  <c r="FK6" i="57"/>
  <c r="FJ6" i="57"/>
  <c r="FH6" i="57"/>
  <c r="FG6" i="57"/>
  <c r="FF6" i="57"/>
  <c r="FD6" i="57"/>
  <c r="FC6" i="57"/>
  <c r="FB6" i="57"/>
  <c r="EZ6" i="57"/>
  <c r="EY6" i="57"/>
  <c r="EX6" i="57"/>
  <c r="EV6" i="57"/>
  <c r="EU6" i="57"/>
  <c r="ET6" i="57"/>
  <c r="ES6" i="57"/>
  <c r="EQ6" i="57"/>
  <c r="EP6" i="57"/>
  <c r="EO6" i="57"/>
  <c r="EM6" i="57"/>
  <c r="EL6" i="57"/>
  <c r="EK6" i="57"/>
  <c r="EI6" i="57"/>
  <c r="EH6" i="57"/>
  <c r="EG6" i="57"/>
  <c r="EE6" i="57"/>
  <c r="ED6" i="57"/>
  <c r="EC6" i="57"/>
  <c r="EA6" i="57"/>
  <c r="DZ6" i="57"/>
  <c r="DY6" i="57"/>
  <c r="DW6" i="57"/>
  <c r="DV6" i="57"/>
  <c r="DU6" i="57"/>
  <c r="DS6" i="57"/>
  <c r="DR6" i="57"/>
  <c r="DQ6" i="57"/>
  <c r="DO6" i="57"/>
  <c r="DN6" i="57"/>
  <c r="DM6" i="57"/>
  <c r="DK6" i="57"/>
  <c r="DJ6" i="57"/>
  <c r="DI6" i="57"/>
  <c r="DG6" i="57"/>
  <c r="DF6" i="57"/>
  <c r="DE6" i="57"/>
  <c r="DD6" i="57"/>
  <c r="DB6" i="57"/>
  <c r="DA6" i="57"/>
  <c r="CZ6" i="57"/>
  <c r="CX6" i="57"/>
  <c r="CW6" i="57"/>
  <c r="CV6" i="57"/>
  <c r="CT6" i="57"/>
  <c r="CS6" i="57"/>
  <c r="CR6" i="57"/>
  <c r="CP6" i="57"/>
  <c r="CO6" i="57"/>
  <c r="CN6" i="57"/>
  <c r="CL6" i="57"/>
  <c r="CK6" i="57"/>
  <c r="CJ6" i="57"/>
  <c r="CH6" i="57"/>
  <c r="CG6" i="57"/>
  <c r="CF6" i="57"/>
  <c r="CD6" i="57"/>
  <c r="CC6" i="57"/>
  <c r="CB6" i="57"/>
  <c r="BZ6" i="57"/>
  <c r="BY6" i="57"/>
  <c r="BX6" i="57"/>
  <c r="BV6" i="57"/>
  <c r="BU6" i="57"/>
  <c r="BT6" i="57"/>
  <c r="BR6" i="57"/>
  <c r="BQ6" i="57"/>
  <c r="BP6" i="57"/>
  <c r="BO6" i="57"/>
  <c r="BM6" i="57"/>
  <c r="BL6" i="57"/>
  <c r="BK6" i="57"/>
  <c r="BI6" i="57"/>
  <c r="BH6" i="57"/>
  <c r="BG6" i="57"/>
  <c r="BE6" i="57"/>
  <c r="BD6" i="57"/>
  <c r="BC6" i="57"/>
  <c r="BA6" i="57"/>
  <c r="AZ6" i="57"/>
  <c r="AY6" i="57"/>
  <c r="AW6" i="57"/>
  <c r="AV6" i="57"/>
  <c r="AU6" i="57"/>
  <c r="AS6" i="57"/>
  <c r="AR6" i="57"/>
  <c r="AQ6" i="57"/>
  <c r="AO6" i="57"/>
  <c r="AN6" i="57"/>
  <c r="AM6" i="57"/>
  <c r="AK6" i="57"/>
  <c r="AJ6" i="57"/>
  <c r="AI6" i="57"/>
  <c r="AG6" i="57"/>
  <c r="AF6" i="57"/>
  <c r="AE6" i="57"/>
  <c r="AC6" i="57"/>
  <c r="AB6" i="57"/>
  <c r="AA6" i="57"/>
  <c r="Z6" i="57"/>
  <c r="X6" i="57"/>
  <c r="W6" i="57"/>
  <c r="V6" i="57"/>
  <c r="T6" i="57"/>
  <c r="S6" i="57"/>
  <c r="R6" i="57"/>
  <c r="P6" i="57"/>
  <c r="O6" i="57"/>
  <c r="N6" i="57"/>
  <c r="L6" i="57"/>
  <c r="K6" i="57"/>
  <c r="J6" i="57"/>
  <c r="H6" i="57"/>
  <c r="G6" i="57"/>
  <c r="F6" i="57"/>
  <c r="IP5" i="57"/>
  <c r="IO5" i="57"/>
  <c r="IN5" i="57"/>
  <c r="IL5" i="57"/>
  <c r="IK5" i="57"/>
  <c r="IJ5" i="57"/>
  <c r="IH5" i="57"/>
  <c r="IG5" i="57"/>
  <c r="IF5" i="57"/>
  <c r="ID5" i="57"/>
  <c r="IC5" i="57"/>
  <c r="IB5" i="57"/>
  <c r="HZ5" i="57"/>
  <c r="HY5" i="57"/>
  <c r="HX5" i="57"/>
  <c r="HW5" i="57"/>
  <c r="HU5" i="57"/>
  <c r="HT5" i="57"/>
  <c r="HS5" i="57"/>
  <c r="HQ5" i="57"/>
  <c r="HP5" i="57"/>
  <c r="HO5" i="57"/>
  <c r="HM5" i="57"/>
  <c r="HL5" i="57"/>
  <c r="HK5" i="57"/>
  <c r="HI5" i="57"/>
  <c r="HH5" i="57"/>
  <c r="HG5" i="57"/>
  <c r="HE5" i="57"/>
  <c r="HD5" i="57"/>
  <c r="HC5" i="57"/>
  <c r="HA5" i="57"/>
  <c r="GZ5" i="57"/>
  <c r="GY5" i="57"/>
  <c r="GW5" i="57"/>
  <c r="GV5" i="57"/>
  <c r="GU5" i="57"/>
  <c r="GS5" i="57"/>
  <c r="GR5" i="57"/>
  <c r="GQ5" i="57"/>
  <c r="GO5" i="57"/>
  <c r="GN5" i="57"/>
  <c r="GM5" i="57"/>
  <c r="GK5" i="57"/>
  <c r="GJ5" i="57"/>
  <c r="GI5" i="57"/>
  <c r="GH5" i="57"/>
  <c r="GF5" i="57"/>
  <c r="GE5" i="57"/>
  <c r="GD5" i="57"/>
  <c r="GB5" i="57"/>
  <c r="GA5" i="57"/>
  <c r="FZ5" i="57"/>
  <c r="FX5" i="57"/>
  <c r="FW5" i="57"/>
  <c r="FV5" i="57"/>
  <c r="FT5" i="57"/>
  <c r="FS5" i="57"/>
  <c r="FR5" i="57"/>
  <c r="FP5" i="57"/>
  <c r="FO5" i="57"/>
  <c r="FN5" i="57"/>
  <c r="FL5" i="57"/>
  <c r="FK5" i="57"/>
  <c r="FJ5" i="57"/>
  <c r="FH5" i="57"/>
  <c r="FG5" i="57"/>
  <c r="FF5" i="57"/>
  <c r="FD5" i="57"/>
  <c r="FC5" i="57"/>
  <c r="FB5" i="57"/>
  <c r="EZ5" i="57"/>
  <c r="EY5" i="57"/>
  <c r="EX5" i="57"/>
  <c r="EV5" i="57"/>
  <c r="EU5" i="57"/>
  <c r="ET5" i="57"/>
  <c r="ES5" i="57"/>
  <c r="EQ5" i="57"/>
  <c r="EP5" i="57"/>
  <c r="EO5" i="57"/>
  <c r="EM5" i="57"/>
  <c r="EL5" i="57"/>
  <c r="EK5" i="57"/>
  <c r="EI5" i="57"/>
  <c r="EH5" i="57"/>
  <c r="EG5" i="57"/>
  <c r="EE5" i="57"/>
  <c r="ED5" i="57"/>
  <c r="EC5" i="57"/>
  <c r="EA5" i="57"/>
  <c r="DZ5" i="57"/>
  <c r="DY5" i="57"/>
  <c r="DW5" i="57"/>
  <c r="DV5" i="57"/>
  <c r="DU5" i="57"/>
  <c r="DS5" i="57"/>
  <c r="DR5" i="57"/>
  <c r="DQ5" i="57"/>
  <c r="DO5" i="57"/>
  <c r="DN5" i="57"/>
  <c r="DM5" i="57"/>
  <c r="DK5" i="57"/>
  <c r="DJ5" i="57"/>
  <c r="DI5" i="57"/>
  <c r="DG5" i="57"/>
  <c r="DF5" i="57"/>
  <c r="DE5" i="57"/>
  <c r="DD5" i="57"/>
  <c r="DB5" i="57"/>
  <c r="DA5" i="57"/>
  <c r="CZ5" i="57"/>
  <c r="CX5" i="57"/>
  <c r="CW5" i="57"/>
  <c r="CV5" i="57"/>
  <c r="CT5" i="57"/>
  <c r="CS5" i="57"/>
  <c r="CR5" i="57"/>
  <c r="CP5" i="57"/>
  <c r="CO5" i="57"/>
  <c r="CN5" i="57"/>
  <c r="CL5" i="57"/>
  <c r="CK5" i="57"/>
  <c r="CJ5" i="57"/>
  <c r="CH5" i="57"/>
  <c r="CG5" i="57"/>
  <c r="CF5" i="57"/>
  <c r="CD5" i="57"/>
  <c r="CC5" i="57"/>
  <c r="CB5" i="57"/>
  <c r="BZ5" i="57"/>
  <c r="BY5" i="57"/>
  <c r="BX5" i="57"/>
  <c r="BV5" i="57"/>
  <c r="BU5" i="57"/>
  <c r="BT5" i="57"/>
  <c r="BR5" i="57"/>
  <c r="BQ5" i="57"/>
  <c r="BP5" i="57"/>
  <c r="BO5" i="57"/>
  <c r="BM5" i="57"/>
  <c r="BL5" i="57"/>
  <c r="BK5" i="57"/>
  <c r="BI5" i="57"/>
  <c r="BH5" i="57"/>
  <c r="BG5" i="57"/>
  <c r="BE5" i="57"/>
  <c r="BD5" i="57"/>
  <c r="BC5" i="57"/>
  <c r="BA5" i="57"/>
  <c r="AZ5" i="57"/>
  <c r="AY5" i="57"/>
  <c r="AW5" i="57"/>
  <c r="AV5" i="57"/>
  <c r="AU5" i="57"/>
  <c r="AS5" i="57"/>
  <c r="AR5" i="57"/>
  <c r="AQ5" i="57"/>
  <c r="AO5" i="57"/>
  <c r="AN5" i="57"/>
  <c r="AM5" i="57"/>
  <c r="AK5" i="57"/>
  <c r="AJ5" i="57"/>
  <c r="AI5" i="57"/>
  <c r="AG5" i="57"/>
  <c r="AF5" i="57"/>
  <c r="AE5" i="57"/>
  <c r="AC5" i="57"/>
  <c r="AB5" i="57"/>
  <c r="AA5" i="57"/>
  <c r="Z5" i="57"/>
  <c r="X5" i="57"/>
  <c r="W5" i="57"/>
  <c r="V5" i="57"/>
  <c r="T5" i="57"/>
  <c r="S5" i="57"/>
  <c r="R5" i="57"/>
  <c r="P5" i="57"/>
  <c r="O5" i="57"/>
  <c r="N5" i="57"/>
  <c r="L5" i="57"/>
  <c r="K5" i="57"/>
  <c r="J5" i="57"/>
  <c r="H5" i="57"/>
  <c r="G5" i="57"/>
  <c r="F5" i="57"/>
  <c r="IR4" i="57"/>
  <c r="IQ4" i="57"/>
  <c r="IP4" i="57"/>
  <c r="IN4" i="57"/>
  <c r="IM4" i="57"/>
  <c r="IL4" i="57"/>
  <c r="IJ4" i="57"/>
  <c r="II4" i="57"/>
  <c r="IH4" i="57"/>
  <c r="IF4" i="57"/>
  <c r="IE4" i="57"/>
  <c r="ID4" i="57"/>
  <c r="IB4" i="57"/>
  <c r="IA4" i="57"/>
  <c r="HZ4" i="57"/>
  <c r="HY4" i="57"/>
  <c r="HW4" i="57"/>
  <c r="HV4" i="57"/>
  <c r="HU4" i="57"/>
  <c r="HS4" i="57"/>
  <c r="HR4" i="57"/>
  <c r="HQ4" i="57"/>
  <c r="HO4" i="57"/>
  <c r="HN4" i="57"/>
  <c r="HM4" i="57"/>
  <c r="HK4" i="57"/>
  <c r="HJ4" i="57"/>
  <c r="HI4" i="57"/>
  <c r="HG4" i="57"/>
  <c r="HF4" i="57"/>
  <c r="HE4" i="57"/>
  <c r="HC4" i="57"/>
  <c r="HB4" i="57"/>
  <c r="HA4" i="57"/>
  <c r="GY4" i="57"/>
  <c r="GX4" i="57"/>
  <c r="GW4" i="57"/>
  <c r="GU4" i="57"/>
  <c r="GT4" i="57"/>
  <c r="GS4" i="57"/>
  <c r="GQ4" i="57"/>
  <c r="GP4" i="57"/>
  <c r="GO4" i="57"/>
  <c r="GM4" i="57"/>
  <c r="GL4" i="57"/>
  <c r="GK4" i="57"/>
  <c r="GJ4" i="57"/>
  <c r="GH4" i="57"/>
  <c r="GG4" i="57"/>
  <c r="GF4" i="57"/>
  <c r="GD4" i="57"/>
  <c r="GC4" i="57"/>
  <c r="GB4" i="57"/>
  <c r="FZ4" i="57"/>
  <c r="FY4" i="57"/>
  <c r="FX4" i="57"/>
  <c r="FV4" i="57"/>
  <c r="FU4" i="57"/>
  <c r="FT4" i="57"/>
  <c r="FR4" i="57"/>
  <c r="FQ4" i="57"/>
  <c r="FP4" i="57"/>
  <c r="FN4" i="57"/>
  <c r="FM4" i="57"/>
  <c r="FL4" i="57"/>
  <c r="FJ4" i="57"/>
  <c r="FI4" i="57"/>
  <c r="FH4" i="57"/>
  <c r="FF4" i="57"/>
  <c r="FE4" i="57"/>
  <c r="FD4" i="57"/>
  <c r="FB4" i="57"/>
  <c r="FA4" i="57"/>
  <c r="EZ4" i="57"/>
  <c r="EX4" i="57"/>
  <c r="EW4" i="57"/>
  <c r="EV4" i="57"/>
  <c r="EU4" i="57"/>
  <c r="ES4" i="57"/>
  <c r="ER4" i="57"/>
  <c r="EQ4" i="57"/>
  <c r="EO4" i="57"/>
  <c r="EN4" i="57"/>
  <c r="EM4" i="57"/>
  <c r="EK4" i="57"/>
  <c r="EJ4" i="57"/>
  <c r="EI4" i="57"/>
  <c r="EG4" i="57"/>
  <c r="EF4" i="57"/>
  <c r="EE4" i="57"/>
  <c r="EC4" i="57"/>
  <c r="EB4" i="57"/>
  <c r="EA4" i="57"/>
  <c r="DY4" i="57"/>
  <c r="DX4" i="57"/>
  <c r="DW4" i="57"/>
  <c r="DU4" i="57"/>
  <c r="DT4" i="57"/>
  <c r="DS4" i="57"/>
  <c r="DQ4" i="57"/>
  <c r="DP4" i="57"/>
  <c r="DO4" i="57"/>
  <c r="DM4" i="57"/>
  <c r="DL4" i="57"/>
  <c r="DK4" i="57"/>
  <c r="DI4" i="57"/>
  <c r="DH4" i="57"/>
  <c r="DG4" i="57"/>
  <c r="DF4" i="57"/>
  <c r="CL4" i="57"/>
  <c r="CM4" i="57"/>
  <c r="CN4" i="57"/>
  <c r="CO4" i="57"/>
  <c r="CP4" i="57"/>
  <c r="CQ4" i="57"/>
  <c r="CR4" i="57"/>
  <c r="CS4" i="57"/>
  <c r="CT4" i="57"/>
  <c r="CU4" i="57"/>
  <c r="CV4" i="57"/>
  <c r="CW4" i="57"/>
  <c r="CX4" i="57"/>
  <c r="CY4" i="57"/>
  <c r="CZ4" i="57"/>
  <c r="DA4" i="57"/>
  <c r="DB4" i="57"/>
  <c r="DC4" i="57"/>
  <c r="DD4" i="57"/>
  <c r="DE4" i="57"/>
  <c r="AP4" i="57"/>
  <c r="AQ4" i="57"/>
  <c r="AR4" i="57"/>
  <c r="AS4" i="57"/>
  <c r="AT4" i="57"/>
  <c r="AU4" i="57"/>
  <c r="AV4" i="57"/>
  <c r="AW4" i="57"/>
  <c r="AX4" i="57"/>
  <c r="AY4" i="57"/>
  <c r="AZ4" i="57"/>
  <c r="BA4" i="57"/>
  <c r="BB4" i="57"/>
  <c r="BC4" i="57"/>
  <c r="BD4" i="57"/>
  <c r="BE4" i="57"/>
  <c r="BF4" i="57"/>
  <c r="BG4" i="57"/>
  <c r="BH4" i="57"/>
  <c r="BI4" i="57"/>
  <c r="BJ4" i="57"/>
  <c r="BK4" i="57"/>
  <c r="BL4" i="57"/>
  <c r="BM4" i="57"/>
  <c r="BN4" i="57"/>
  <c r="BO4" i="57"/>
  <c r="BP4" i="57"/>
  <c r="BQ4" i="57"/>
  <c r="BR4" i="57"/>
  <c r="BS4" i="57"/>
  <c r="BT4" i="57"/>
  <c r="BU4" i="57"/>
  <c r="BV4" i="57"/>
  <c r="BW4" i="57"/>
  <c r="BX4" i="57"/>
  <c r="BY4" i="57"/>
  <c r="BZ4" i="57"/>
  <c r="CA4" i="57"/>
  <c r="CB4" i="57"/>
  <c r="CC4" i="57"/>
  <c r="CD4" i="57"/>
  <c r="CE4" i="57"/>
  <c r="CF4" i="57"/>
  <c r="CG4" i="57"/>
  <c r="CH4" i="57"/>
  <c r="CI4" i="57"/>
  <c r="CJ4" i="57"/>
  <c r="CK4" i="57"/>
  <c r="HS3" i="57"/>
  <c r="HT3" i="57"/>
  <c r="HU3" i="57"/>
  <c r="HV3" i="57"/>
  <c r="HW3" i="57"/>
  <c r="HX3" i="57"/>
  <c r="HY3" i="57"/>
  <c r="HZ3" i="57"/>
  <c r="IA3" i="57"/>
  <c r="IB3" i="57"/>
  <c r="IC3" i="57"/>
  <c r="ID3" i="57"/>
  <c r="IE3" i="57"/>
  <c r="IF3" i="57"/>
  <c r="IG3" i="57"/>
  <c r="IH3" i="57"/>
  <c r="II3" i="57"/>
  <c r="IJ3" i="57"/>
  <c r="IK3" i="57"/>
  <c r="IL3" i="57"/>
  <c r="IM3" i="57"/>
  <c r="IN3" i="57"/>
  <c r="IO3" i="57"/>
  <c r="IP3" i="57"/>
  <c r="IQ3" i="57"/>
  <c r="IR3" i="57"/>
  <c r="IS3" i="57"/>
  <c r="IT3" i="57"/>
  <c r="F4" i="57"/>
  <c r="G4" i="57"/>
  <c r="H4" i="57"/>
  <c r="I4" i="57"/>
  <c r="J4" i="57"/>
  <c r="K4" i="57"/>
  <c r="L4" i="57"/>
  <c r="M4" i="57"/>
  <c r="N4" i="57"/>
  <c r="O4" i="57"/>
  <c r="P4" i="57"/>
  <c r="Q4" i="57"/>
  <c r="R4" i="57"/>
  <c r="S4" i="57"/>
  <c r="T4" i="57"/>
  <c r="U4" i="57"/>
  <c r="V4" i="57"/>
  <c r="W4" i="57"/>
  <c r="X4" i="57"/>
  <c r="Y4" i="57"/>
  <c r="Z4" i="57"/>
  <c r="AA4" i="57"/>
  <c r="AB4" i="57"/>
  <c r="AC4" i="57"/>
  <c r="AD4" i="57"/>
  <c r="AE4" i="57"/>
  <c r="AF4" i="57"/>
  <c r="AG4" i="57"/>
  <c r="AH4" i="57"/>
  <c r="AI4" i="57"/>
  <c r="AJ4" i="57"/>
  <c r="AK4" i="57"/>
  <c r="AL4" i="57"/>
  <c r="AM4" i="57"/>
  <c r="AN4" i="57"/>
  <c r="AO4" i="57"/>
  <c r="FO3" i="57"/>
  <c r="FP3" i="57"/>
  <c r="FQ3" i="57"/>
  <c r="FR3" i="57"/>
  <c r="FS3" i="57"/>
  <c r="FT3" i="57"/>
  <c r="FU3" i="57"/>
  <c r="FV3" i="57"/>
  <c r="FW3" i="57"/>
  <c r="FX3" i="57"/>
  <c r="FY3" i="57"/>
  <c r="FZ3" i="57"/>
  <c r="GA3" i="57"/>
  <c r="GB3" i="57"/>
  <c r="GC3" i="57"/>
  <c r="GD3" i="57"/>
  <c r="GE3" i="57"/>
  <c r="GF3" i="57"/>
  <c r="GG3" i="57"/>
  <c r="GH3" i="57"/>
  <c r="GI3" i="57"/>
  <c r="GJ3" i="57"/>
  <c r="GK3" i="57"/>
  <c r="GL3" i="57"/>
  <c r="GM3" i="57"/>
  <c r="GN3" i="57"/>
  <c r="GO3" i="57"/>
  <c r="GP3" i="57"/>
  <c r="GQ3" i="57"/>
  <c r="GR3" i="57"/>
  <c r="GS3" i="57"/>
  <c r="GT3" i="57"/>
  <c r="GU3" i="57"/>
  <c r="GV3" i="57"/>
  <c r="GW3" i="57"/>
  <c r="GX3" i="57"/>
  <c r="GY3" i="57"/>
  <c r="GZ3" i="57"/>
  <c r="HA3" i="57"/>
  <c r="HB3" i="57"/>
  <c r="HC3" i="57"/>
  <c r="HD3" i="57"/>
  <c r="HE3" i="57"/>
  <c r="HF3" i="57"/>
  <c r="HG3" i="57"/>
  <c r="HH3" i="57"/>
  <c r="HI3" i="57"/>
  <c r="HJ3" i="57"/>
  <c r="HK3" i="57"/>
  <c r="HL3" i="57"/>
  <c r="HM3" i="57"/>
  <c r="HN3" i="57"/>
  <c r="HO3" i="57"/>
  <c r="HP3" i="57"/>
  <c r="HQ3" i="57"/>
  <c r="HR3" i="57"/>
  <c r="CY3" i="57"/>
  <c r="CZ3" i="57"/>
  <c r="DA3" i="57"/>
  <c r="DB3" i="57"/>
  <c r="DC3" i="57"/>
  <c r="DD3" i="57"/>
  <c r="DE3" i="57"/>
  <c r="DF3" i="57"/>
  <c r="DG3" i="57"/>
  <c r="DH3" i="57"/>
  <c r="DI3" i="57"/>
  <c r="DJ3" i="57"/>
  <c r="DK3" i="57"/>
  <c r="DL3" i="57"/>
  <c r="DM3" i="57"/>
  <c r="DN3" i="57"/>
  <c r="DO3" i="57"/>
  <c r="DP3" i="57"/>
  <c r="DQ3" i="57"/>
  <c r="DR3" i="57"/>
  <c r="DS3" i="57"/>
  <c r="DT3" i="57"/>
  <c r="DU3" i="57"/>
  <c r="DV3" i="57"/>
  <c r="DW3" i="57"/>
  <c r="DX3" i="57"/>
  <c r="DY3" i="57"/>
  <c r="DZ3" i="57"/>
  <c r="EA3" i="57"/>
  <c r="EB3" i="57"/>
  <c r="EC3" i="57"/>
  <c r="ED3" i="57"/>
  <c r="EE3" i="57"/>
  <c r="EF3" i="57"/>
  <c r="EG3" i="57"/>
  <c r="EH3" i="57"/>
  <c r="EI3" i="57"/>
  <c r="EJ3" i="57"/>
  <c r="EK3" i="57"/>
  <c r="EL3" i="57"/>
  <c r="EM3" i="57"/>
  <c r="EN3" i="57"/>
  <c r="EO3" i="57"/>
  <c r="EP3" i="57"/>
  <c r="EQ3" i="57"/>
  <c r="ER3" i="57"/>
  <c r="ES3" i="57"/>
  <c r="ET3" i="57"/>
  <c r="EU3" i="57"/>
  <c r="EV3" i="57"/>
  <c r="EW3" i="57"/>
  <c r="EX3" i="57"/>
  <c r="EY3" i="57"/>
  <c r="EZ3" i="57"/>
  <c r="FA3" i="57"/>
  <c r="FB3" i="57"/>
  <c r="FC3" i="57"/>
  <c r="FD3" i="57"/>
  <c r="FE3" i="57"/>
  <c r="FF3" i="57"/>
  <c r="FG3" i="57"/>
  <c r="FH3" i="57"/>
  <c r="FI3" i="57"/>
  <c r="FJ3" i="57"/>
  <c r="FK3" i="57"/>
  <c r="FL3" i="57"/>
  <c r="FM3" i="57"/>
  <c r="FN3" i="57"/>
  <c r="AY3" i="57"/>
  <c r="AZ3" i="57"/>
  <c r="BA3" i="57"/>
  <c r="BB3" i="57"/>
  <c r="BC3" i="57"/>
  <c r="BD3" i="57"/>
  <c r="BE3" i="57"/>
  <c r="BF3" i="57"/>
  <c r="BG3" i="57"/>
  <c r="BH3" i="57"/>
  <c r="BI3" i="57"/>
  <c r="BJ3" i="57"/>
  <c r="BK3" i="57"/>
  <c r="BL3" i="57"/>
  <c r="BM3" i="57"/>
  <c r="BN3" i="57"/>
  <c r="BO3" i="57"/>
  <c r="BP3" i="57"/>
  <c r="BQ3" i="57"/>
  <c r="BR3" i="57"/>
  <c r="BS3" i="57"/>
  <c r="BT3" i="57"/>
  <c r="BU3" i="57"/>
  <c r="BV3" i="57"/>
  <c r="BW3" i="57"/>
  <c r="BX3" i="57"/>
  <c r="BY3" i="57"/>
  <c r="BZ3" i="57"/>
  <c r="CA3" i="57"/>
  <c r="CB3" i="57"/>
  <c r="CC3" i="57"/>
  <c r="CD3" i="57"/>
  <c r="CE3" i="57"/>
  <c r="CF3" i="57"/>
  <c r="CG3" i="57"/>
  <c r="CH3" i="57"/>
  <c r="CI3" i="57"/>
  <c r="CJ3" i="57"/>
  <c r="CK3" i="57"/>
  <c r="CL3" i="57"/>
  <c r="CM3" i="57"/>
  <c r="CN3" i="57"/>
  <c r="CO3" i="57"/>
  <c r="CP3" i="57"/>
  <c r="CQ3" i="57"/>
  <c r="CR3" i="57"/>
  <c r="CS3" i="57"/>
  <c r="CT3" i="57"/>
  <c r="CU3" i="57"/>
  <c r="CV3" i="57"/>
  <c r="CW3" i="57"/>
  <c r="CX3" i="57"/>
  <c r="AX3" i="57"/>
  <c r="AW3" i="57"/>
  <c r="AV3" i="57"/>
  <c r="AU3" i="57"/>
  <c r="AT3" i="57"/>
  <c r="AS3" i="57"/>
  <c r="AR3" i="57"/>
  <c r="AQ3" i="57"/>
  <c r="AP3" i="57"/>
  <c r="AO3" i="57"/>
  <c r="AN3" i="57"/>
  <c r="AM3" i="57"/>
  <c r="U3" i="57"/>
  <c r="H3" i="57"/>
  <c r="FD2" i="57"/>
  <c r="FC2" i="57"/>
  <c r="FB2" i="57"/>
  <c r="FA2" i="57"/>
  <c r="EZ2" i="57"/>
  <c r="EY2" i="57"/>
  <c r="EX2" i="57"/>
  <c r="EW2" i="57"/>
  <c r="EV2" i="57"/>
  <c r="EU2" i="57"/>
  <c r="ET2" i="57"/>
  <c r="ES2" i="57"/>
  <c r="ER2" i="57"/>
  <c r="EQ2" i="57"/>
  <c r="EP2" i="57"/>
  <c r="EO2" i="57"/>
  <c r="EN2" i="57"/>
  <c r="EM2" i="57"/>
  <c r="EL2" i="57"/>
  <c r="EK2" i="57"/>
  <c r="EJ2" i="57"/>
  <c r="EI2" i="57"/>
  <c r="EH2" i="57"/>
  <c r="EG2" i="57"/>
  <c r="EF2" i="57"/>
  <c r="EE2" i="57"/>
  <c r="ED2" i="57"/>
  <c r="EC2" i="57"/>
  <c r="EB2" i="57"/>
  <c r="EA2" i="57"/>
  <c r="DZ2" i="57"/>
  <c r="DY2" i="57"/>
  <c r="DX2" i="57"/>
  <c r="DW2" i="57"/>
  <c r="DV2" i="57"/>
  <c r="DU2" i="57"/>
  <c r="DT2" i="57"/>
  <c r="DS2" i="57"/>
  <c r="DR2" i="57"/>
  <c r="DQ2" i="57"/>
  <c r="DP2" i="57"/>
  <c r="DO2" i="57"/>
  <c r="DN2" i="57"/>
  <c r="DM2" i="57"/>
  <c r="DL2" i="57"/>
  <c r="DK2" i="57"/>
  <c r="DJ2" i="57"/>
  <c r="DI2" i="57"/>
  <c r="DH2" i="57"/>
  <c r="DG2" i="57"/>
  <c r="DF2" i="57"/>
  <c r="DE2" i="57"/>
  <c r="DD2" i="57"/>
  <c r="DC2" i="57"/>
  <c r="DB2" i="57"/>
  <c r="DA2" i="57"/>
  <c r="CZ2" i="57"/>
  <c r="CY2" i="57"/>
  <c r="CX2" i="57"/>
  <c r="CW2" i="57"/>
  <c r="CV2" i="57"/>
  <c r="CU2" i="57"/>
  <c r="CT2" i="57"/>
  <c r="CS2" i="57"/>
  <c r="CR2" i="57"/>
  <c r="CQ2" i="57"/>
  <c r="CP2" i="57"/>
  <c r="CO2" i="57"/>
  <c r="CN2" i="57"/>
  <c r="CM2" i="57"/>
  <c r="CL2" i="57"/>
  <c r="CK2" i="57"/>
  <c r="CJ2" i="57"/>
  <c r="CI2" i="57"/>
  <c r="CH2" i="57"/>
  <c r="CG2" i="57"/>
  <c r="L2" i="57"/>
  <c r="J2" i="57"/>
  <c r="M29" i="20"/>
  <c r="N29" i="20"/>
  <c r="AC3" i="57"/>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O62" i="20"/>
  <c r="O61" i="20"/>
  <c r="O60" i="20"/>
  <c r="O59" i="20"/>
  <c r="O58" i="20"/>
  <c r="O57" i="20"/>
  <c r="O56" i="20"/>
  <c r="O55" i="20"/>
  <c r="O54" i="20"/>
  <c r="O53" i="20"/>
  <c r="O52" i="20"/>
  <c r="O51" i="20"/>
  <c r="O50" i="20"/>
  <c r="O49" i="20"/>
  <c r="O76" i="20"/>
  <c r="O75" i="20"/>
  <c r="O74" i="20"/>
  <c r="O73" i="20"/>
  <c r="O72" i="20"/>
  <c r="O71" i="20"/>
  <c r="O70" i="20"/>
  <c r="O69" i="20"/>
  <c r="O68" i="20"/>
  <c r="O67" i="20"/>
  <c r="O66" i="20"/>
  <c r="O65" i="20"/>
  <c r="O64" i="20"/>
  <c r="O63" i="20"/>
  <c r="O48" i="20"/>
  <c r="O47" i="20"/>
  <c r="O46" i="20"/>
  <c r="O45" i="20"/>
  <c r="O44" i="20"/>
  <c r="O43" i="20"/>
  <c r="O42" i="20"/>
  <c r="O41" i="20"/>
  <c r="O40" i="20"/>
  <c r="O39" i="20"/>
  <c r="O38" i="20"/>
  <c r="O37" i="20"/>
  <c r="N72" i="13"/>
  <c r="N46" i="13"/>
  <c r="L46" i="13"/>
  <c r="DU16" i="57"/>
  <c r="D46" i="13"/>
  <c r="DT16" i="57"/>
  <c r="N40" i="13"/>
  <c r="L40" i="13"/>
  <c r="DC16" i="57"/>
  <c r="D40" i="13"/>
  <c r="DB16" i="57"/>
  <c r="N39" i="13"/>
  <c r="L39" i="13"/>
  <c r="CZ16" i="57"/>
  <c r="D39" i="13"/>
  <c r="CY16" i="57"/>
  <c r="N38" i="13"/>
  <c r="L38" i="13"/>
  <c r="D38" i="13"/>
  <c r="CV16" i="57"/>
  <c r="N37" i="13"/>
  <c r="L37" i="13"/>
  <c r="CT16" i="57"/>
  <c r="D37" i="13"/>
  <c r="CS16" i="57"/>
  <c r="N36" i="13"/>
  <c r="L36" i="13"/>
  <c r="CQ16" i="57"/>
  <c r="D36" i="13"/>
  <c r="CP16" i="57"/>
  <c r="N35" i="13"/>
  <c r="L35" i="13"/>
  <c r="CN16" i="57"/>
  <c r="D35" i="13"/>
  <c r="CM16" i="57"/>
  <c r="N34" i="13"/>
  <c r="L34" i="13"/>
  <c r="D34" i="13"/>
  <c r="CJ16" i="57"/>
  <c r="N33" i="13"/>
  <c r="L33" i="13"/>
  <c r="CH16" i="57"/>
  <c r="D33" i="13"/>
  <c r="CG16" i="57"/>
  <c r="N32" i="13"/>
  <c r="L32" i="13"/>
  <c r="CE16" i="57"/>
  <c r="D32" i="13"/>
  <c r="CD16" i="57"/>
  <c r="N31" i="13"/>
  <c r="L31" i="13"/>
  <c r="CB16" i="57"/>
  <c r="D31" i="13"/>
  <c r="CA16" i="57"/>
  <c r="N30" i="13"/>
  <c r="L30" i="13"/>
  <c r="D30" i="13"/>
  <c r="BX16" i="57"/>
  <c r="N29" i="13"/>
  <c r="L29" i="13"/>
  <c r="D29" i="13"/>
  <c r="BU16" i="57"/>
  <c r="N28" i="13"/>
  <c r="L28" i="13"/>
  <c r="BS16" i="57"/>
  <c r="D28" i="13"/>
  <c r="BR16" i="57"/>
  <c r="N27" i="13"/>
  <c r="L27" i="13"/>
  <c r="BP16" i="57"/>
  <c r="D27" i="13"/>
  <c r="BO16" i="57"/>
  <c r="N26" i="13"/>
  <c r="L26" i="13"/>
  <c r="BM16" i="57"/>
  <c r="D26" i="13"/>
  <c r="BL16" i="57"/>
  <c r="N25" i="13"/>
  <c r="L25" i="13"/>
  <c r="BJ16" i="57"/>
  <c r="D25" i="13"/>
  <c r="BI16" i="57"/>
  <c r="N24" i="13"/>
  <c r="L24" i="13"/>
  <c r="BG16" i="57"/>
  <c r="D24" i="13"/>
  <c r="BF16" i="57"/>
  <c r="N23" i="13"/>
  <c r="L23" i="13"/>
  <c r="BD16" i="57"/>
  <c r="D23" i="13"/>
  <c r="BC16" i="57"/>
  <c r="N22" i="13"/>
  <c r="L22" i="13"/>
  <c r="BA16" i="57"/>
  <c r="D22" i="13"/>
  <c r="AZ16" i="57"/>
  <c r="N21" i="13"/>
  <c r="L21" i="13"/>
  <c r="D21" i="13"/>
  <c r="AW16" i="57"/>
  <c r="N20" i="13"/>
  <c r="L20" i="13"/>
  <c r="AU16" i="57"/>
  <c r="D20" i="13"/>
  <c r="AT16" i="57"/>
  <c r="N19" i="13"/>
  <c r="L19" i="13"/>
  <c r="AR16" i="57"/>
  <c r="D19" i="13"/>
  <c r="AQ16" i="57"/>
  <c r="N63" i="13"/>
  <c r="L63" i="13"/>
  <c r="D63" i="13"/>
  <c r="N62" i="13"/>
  <c r="L62" i="13"/>
  <c r="D62" i="13"/>
  <c r="N61" i="13"/>
  <c r="L61" i="13"/>
  <c r="D61" i="13"/>
  <c r="N60" i="13"/>
  <c r="L60" i="13"/>
  <c r="D60" i="13"/>
  <c r="N59" i="13"/>
  <c r="L59" i="13"/>
  <c r="D59" i="13"/>
  <c r="N58" i="13"/>
  <c r="L58" i="13"/>
  <c r="D58" i="13"/>
  <c r="N57" i="13"/>
  <c r="L57" i="13"/>
  <c r="D57" i="13"/>
  <c r="N56" i="13"/>
  <c r="L56" i="13"/>
  <c r="D56" i="13"/>
  <c r="N55" i="13"/>
  <c r="L55" i="13"/>
  <c r="D55" i="13"/>
  <c r="N54" i="13"/>
  <c r="L54" i="13"/>
  <c r="D54" i="13"/>
  <c r="N53" i="13"/>
  <c r="L53" i="13"/>
  <c r="D53" i="13"/>
  <c r="N52" i="13"/>
  <c r="L52" i="13"/>
  <c r="D52" i="13"/>
  <c r="N51" i="13"/>
  <c r="L51" i="13"/>
  <c r="D51" i="13"/>
  <c r="EI16" i="57"/>
  <c r="N50" i="13"/>
  <c r="L50" i="13"/>
  <c r="EG16" i="57"/>
  <c r="D50" i="13"/>
  <c r="EF16" i="57"/>
  <c r="N49" i="13"/>
  <c r="L49" i="13"/>
  <c r="ED16" i="57"/>
  <c r="D49" i="13"/>
  <c r="EC16" i="57"/>
  <c r="N48" i="13"/>
  <c r="L48" i="13"/>
  <c r="EA16" i="57"/>
  <c r="D48" i="13"/>
  <c r="DZ16" i="57"/>
  <c r="N47" i="13"/>
  <c r="L47" i="13"/>
  <c r="D47" i="13"/>
  <c r="DW16" i="57"/>
  <c r="N18" i="13"/>
  <c r="L18" i="13"/>
  <c r="AO16" i="57"/>
  <c r="D18" i="13"/>
  <c r="AN16" i="57"/>
  <c r="N17" i="13"/>
  <c r="L17" i="13"/>
  <c r="AL16" i="57"/>
  <c r="D17" i="13"/>
  <c r="AK16" i="57"/>
  <c r="N16" i="13"/>
  <c r="L16" i="13"/>
  <c r="AI16" i="57"/>
  <c r="D16" i="13"/>
  <c r="AH16" i="57"/>
  <c r="N15" i="13"/>
  <c r="L15" i="13"/>
  <c r="AF16" i="57"/>
  <c r="D15" i="13"/>
  <c r="AE16" i="57"/>
  <c r="N14" i="13"/>
  <c r="L14" i="13"/>
  <c r="AC16" i="57"/>
  <c r="D14" i="13"/>
  <c r="AB16" i="57"/>
  <c r="N13" i="13"/>
  <c r="L13" i="13"/>
  <c r="Z16" i="57"/>
  <c r="D13" i="13"/>
  <c r="Y16" i="57"/>
  <c r="N12" i="13"/>
  <c r="L12" i="13"/>
  <c r="W16" i="57"/>
  <c r="D12" i="13"/>
  <c r="V16" i="57"/>
  <c r="K608" i="32"/>
  <c r="K606" i="32"/>
  <c r="K604" i="32"/>
  <c r="K602" i="32"/>
  <c r="K600" i="32"/>
  <c r="K598" i="32"/>
  <c r="K596" i="32"/>
  <c r="K594" i="32"/>
  <c r="K592" i="32"/>
  <c r="K590" i="32"/>
  <c r="K588" i="32"/>
  <c r="K586" i="32"/>
  <c r="K584" i="32"/>
  <c r="K582" i="32"/>
  <c r="K580" i="32"/>
  <c r="K578" i="32"/>
  <c r="K576" i="32"/>
  <c r="K574" i="32"/>
  <c r="K572" i="32"/>
  <c r="K570" i="32"/>
  <c r="K568" i="32"/>
  <c r="K566" i="32"/>
  <c r="K564" i="32"/>
  <c r="K562" i="32"/>
  <c r="K560" i="32"/>
  <c r="K558" i="32"/>
  <c r="K556" i="32"/>
  <c r="K554" i="32"/>
  <c r="K552" i="32"/>
  <c r="K550" i="32"/>
  <c r="K548" i="32"/>
  <c r="K546" i="32"/>
  <c r="K544" i="32"/>
  <c r="K542" i="32"/>
  <c r="K540" i="32"/>
  <c r="K538" i="32"/>
  <c r="K536" i="32"/>
  <c r="K534" i="32"/>
  <c r="K532" i="32"/>
  <c r="K530" i="32"/>
  <c r="K528" i="32"/>
  <c r="K526" i="32"/>
  <c r="K524" i="32"/>
  <c r="K522" i="32"/>
  <c r="K520" i="32"/>
  <c r="K518" i="32"/>
  <c r="K516" i="32"/>
  <c r="K514" i="32"/>
  <c r="K512" i="32"/>
  <c r="K510" i="32"/>
  <c r="K508" i="32"/>
  <c r="K506" i="32"/>
  <c r="K504" i="32"/>
  <c r="K502" i="32"/>
  <c r="K500" i="32"/>
  <c r="K498" i="32"/>
  <c r="K496" i="32"/>
  <c r="K494" i="32"/>
  <c r="K492" i="32"/>
  <c r="K490" i="32"/>
  <c r="K488" i="32"/>
  <c r="K486" i="32"/>
  <c r="K484" i="32"/>
  <c r="K482" i="32"/>
  <c r="K480" i="32"/>
  <c r="K478" i="32"/>
  <c r="K476" i="32"/>
  <c r="K474" i="32"/>
  <c r="K472" i="32"/>
  <c r="K470" i="32"/>
  <c r="K468" i="32"/>
  <c r="K466" i="32"/>
  <c r="K464" i="32"/>
  <c r="K462" i="32"/>
  <c r="K460" i="32"/>
  <c r="K458" i="32"/>
  <c r="K456" i="32"/>
  <c r="K454" i="32"/>
  <c r="K452" i="32"/>
  <c r="K450" i="32"/>
  <c r="K448" i="32"/>
  <c r="K446" i="32"/>
  <c r="K444" i="32"/>
  <c r="K442" i="32"/>
  <c r="K440" i="32"/>
  <c r="K438" i="32"/>
  <c r="K436" i="32"/>
  <c r="K434" i="32"/>
  <c r="K432" i="32"/>
  <c r="K430" i="32"/>
  <c r="K428" i="32"/>
  <c r="K426" i="32"/>
  <c r="K424" i="32"/>
  <c r="K422" i="32"/>
  <c r="K420" i="32"/>
  <c r="K418" i="32"/>
  <c r="K416" i="32"/>
  <c r="K414" i="32"/>
  <c r="K412" i="32"/>
  <c r="K410" i="32"/>
  <c r="K408" i="32"/>
  <c r="K406" i="32"/>
  <c r="K404" i="32"/>
  <c r="K402" i="32"/>
  <c r="K400" i="32"/>
  <c r="K398" i="32"/>
  <c r="K396" i="32"/>
  <c r="K394" i="32"/>
  <c r="K392" i="32"/>
  <c r="K390" i="32"/>
  <c r="K388" i="32"/>
  <c r="K386" i="32"/>
  <c r="K384" i="32"/>
  <c r="K382" i="32"/>
  <c r="K380" i="32"/>
  <c r="K378" i="32"/>
  <c r="K376" i="32"/>
  <c r="K374" i="32"/>
  <c r="K372" i="32"/>
  <c r="K370" i="32"/>
  <c r="K368" i="32"/>
  <c r="K366" i="32"/>
  <c r="K364" i="32"/>
  <c r="K362" i="32"/>
  <c r="K360" i="32"/>
  <c r="K358" i="32"/>
  <c r="K356" i="32"/>
  <c r="K354" i="32"/>
  <c r="K352" i="32"/>
  <c r="K350" i="32"/>
  <c r="K348" i="32"/>
  <c r="K346" i="32"/>
  <c r="K344" i="32"/>
  <c r="K342" i="32"/>
  <c r="K340" i="32"/>
  <c r="K338" i="32"/>
  <c r="K336" i="32"/>
  <c r="K334" i="32"/>
  <c r="K332" i="32"/>
  <c r="K330" i="32"/>
  <c r="K328" i="32"/>
  <c r="K326" i="32"/>
  <c r="K324" i="32"/>
  <c r="K322" i="32"/>
  <c r="K320" i="32"/>
  <c r="K318" i="32"/>
  <c r="K316" i="32"/>
  <c r="K314" i="32"/>
  <c r="K312" i="32"/>
  <c r="K310" i="32"/>
  <c r="K308" i="32"/>
  <c r="K306" i="32"/>
  <c r="K304" i="32"/>
  <c r="K302" i="32"/>
  <c r="K300" i="32"/>
  <c r="K298" i="32"/>
  <c r="K296" i="32"/>
  <c r="K294" i="32"/>
  <c r="K292" i="32"/>
  <c r="K290" i="32"/>
  <c r="K288" i="32"/>
  <c r="K286" i="32"/>
  <c r="K284" i="32"/>
  <c r="K282" i="32"/>
  <c r="K280" i="32"/>
  <c r="K278" i="32"/>
  <c r="K276" i="32"/>
  <c r="K274" i="32"/>
  <c r="K272" i="32"/>
  <c r="K270" i="32"/>
  <c r="K268" i="32"/>
  <c r="K266" i="32"/>
  <c r="K264" i="32"/>
  <c r="K262" i="32"/>
  <c r="K260" i="32"/>
  <c r="K258" i="32"/>
  <c r="K256" i="32"/>
  <c r="K254" i="32"/>
  <c r="K252" i="32"/>
  <c r="K250" i="32"/>
  <c r="K614" i="32"/>
  <c r="K619" i="32"/>
  <c r="K624" i="32"/>
  <c r="K629" i="32"/>
  <c r="K634" i="32"/>
  <c r="I634" i="32"/>
  <c r="AF634" i="32"/>
  <c r="I629" i="32"/>
  <c r="AG629" i="32"/>
  <c r="I624" i="32"/>
  <c r="AG624" i="32"/>
  <c r="I619" i="32"/>
  <c r="AG619" i="32"/>
  <c r="I614" i="32"/>
  <c r="AA628" i="32"/>
  <c r="W628" i="32"/>
  <c r="AA627" i="32"/>
  <c r="W627" i="32"/>
  <c r="AA626" i="32"/>
  <c r="W626" i="32"/>
  <c r="AA625" i="32"/>
  <c r="W625" i="32"/>
  <c r="AA624" i="32"/>
  <c r="W624" i="32"/>
  <c r="AA623" i="32"/>
  <c r="W623" i="32"/>
  <c r="AA622" i="32"/>
  <c r="W622" i="32"/>
  <c r="AA621" i="32"/>
  <c r="W621" i="32"/>
  <c r="AA620" i="32"/>
  <c r="W620" i="32"/>
  <c r="AA619" i="32"/>
  <c r="W619" i="32"/>
  <c r="W614" i="32"/>
  <c r="K236" i="32"/>
  <c r="AA638" i="32"/>
  <c r="W638" i="32"/>
  <c r="AA636" i="32"/>
  <c r="W636" i="32"/>
  <c r="AA635" i="32"/>
  <c r="W635" i="32"/>
  <c r="AA634" i="32"/>
  <c r="W634" i="32"/>
  <c r="AA633" i="32"/>
  <c r="W633" i="32"/>
  <c r="AA632" i="32"/>
  <c r="W632" i="32"/>
  <c r="AA631" i="32"/>
  <c r="W631" i="32"/>
  <c r="AA630" i="32"/>
  <c r="W630" i="32"/>
  <c r="AA629" i="32"/>
  <c r="W629" i="32"/>
  <c r="AA618" i="32"/>
  <c r="W618" i="32"/>
  <c r="AA617" i="32"/>
  <c r="W617" i="32"/>
  <c r="AA616" i="32"/>
  <c r="W616" i="32"/>
  <c r="AA615" i="32"/>
  <c r="W615" i="32"/>
  <c r="AA614" i="32"/>
  <c r="AA637" i="32"/>
  <c r="W637" i="32"/>
  <c r="AA429" i="32"/>
  <c r="N428" i="32"/>
  <c r="AA427" i="32"/>
  <c r="N426" i="32"/>
  <c r="AA425" i="32"/>
  <c r="N424" i="32"/>
  <c r="AA423" i="32"/>
  <c r="N422" i="32"/>
  <c r="AA421" i="32"/>
  <c r="N420" i="32"/>
  <c r="AA419" i="32"/>
  <c r="N418" i="32"/>
  <c r="AA417" i="32"/>
  <c r="N416" i="32"/>
  <c r="AA415" i="32"/>
  <c r="N414" i="32"/>
  <c r="AA413" i="32"/>
  <c r="N412" i="32"/>
  <c r="AA411" i="32"/>
  <c r="N410" i="32"/>
  <c r="I410" i="32"/>
  <c r="AA409" i="32"/>
  <c r="N408" i="32"/>
  <c r="AA407" i="32"/>
  <c r="N406" i="32"/>
  <c r="AA405" i="32"/>
  <c r="N404" i="32"/>
  <c r="AA403" i="32"/>
  <c r="N402" i="32"/>
  <c r="AA401" i="32"/>
  <c r="N400" i="32"/>
  <c r="AA399" i="32"/>
  <c r="N398" i="32"/>
  <c r="AA397" i="32"/>
  <c r="N396" i="32"/>
  <c r="AA395" i="32"/>
  <c r="N394" i="32"/>
  <c r="AA393" i="32"/>
  <c r="N392" i="32"/>
  <c r="AA391" i="32"/>
  <c r="N390" i="32"/>
  <c r="I390" i="32"/>
  <c r="P406" i="32"/>
  <c r="W407" i="32"/>
  <c r="AA389" i="32"/>
  <c r="N388" i="32"/>
  <c r="AA387" i="32"/>
  <c r="N386" i="32"/>
  <c r="AA385" i="32"/>
  <c r="N384" i="32"/>
  <c r="AA383" i="32"/>
  <c r="N382" i="32"/>
  <c r="AA381" i="32"/>
  <c r="N380" i="32"/>
  <c r="AA379" i="32"/>
  <c r="N378" i="32"/>
  <c r="AA377" i="32"/>
  <c r="N376" i="32"/>
  <c r="AA375" i="32"/>
  <c r="N374" i="32"/>
  <c r="AA373" i="32"/>
  <c r="N372" i="32"/>
  <c r="AA371" i="32"/>
  <c r="N370" i="32"/>
  <c r="I370" i="32"/>
  <c r="P386" i="32"/>
  <c r="W387" i="32"/>
  <c r="AA369" i="32"/>
  <c r="N368" i="32"/>
  <c r="AA367" i="32"/>
  <c r="N366" i="32"/>
  <c r="AA365" i="32"/>
  <c r="N364" i="32"/>
  <c r="AA363" i="32"/>
  <c r="N362" i="32"/>
  <c r="AA361" i="32"/>
  <c r="N360" i="32"/>
  <c r="AA359" i="32"/>
  <c r="N358" i="32"/>
  <c r="AA357" i="32"/>
  <c r="N356" i="32"/>
  <c r="AA355" i="32"/>
  <c r="N354" i="32"/>
  <c r="AA353" i="32"/>
  <c r="N352" i="32"/>
  <c r="AA351" i="32"/>
  <c r="N350" i="32"/>
  <c r="I350" i="32"/>
  <c r="AA349" i="32"/>
  <c r="N348" i="32"/>
  <c r="AA347" i="32"/>
  <c r="N346" i="32"/>
  <c r="AA345" i="32"/>
  <c r="N344" i="32"/>
  <c r="AA343" i="32"/>
  <c r="N342" i="32"/>
  <c r="AA341" i="32"/>
  <c r="N340" i="32"/>
  <c r="AA339" i="32"/>
  <c r="N338" i="32"/>
  <c r="AA337" i="32"/>
  <c r="N336" i="32"/>
  <c r="AA335" i="32"/>
  <c r="N334" i="32"/>
  <c r="AA333" i="32"/>
  <c r="N332" i="32"/>
  <c r="AA331" i="32"/>
  <c r="N330" i="32"/>
  <c r="I330" i="32"/>
  <c r="P338" i="32"/>
  <c r="W339" i="32"/>
  <c r="AA329" i="32"/>
  <c r="N328" i="32"/>
  <c r="AA327" i="32"/>
  <c r="N326" i="32"/>
  <c r="AA325" i="32"/>
  <c r="N324" i="32"/>
  <c r="AA323" i="32"/>
  <c r="N322" i="32"/>
  <c r="AA321" i="32"/>
  <c r="N320" i="32"/>
  <c r="AA319" i="32"/>
  <c r="N318" i="32"/>
  <c r="AA317" i="32"/>
  <c r="N316" i="32"/>
  <c r="AA315" i="32"/>
  <c r="N314" i="32"/>
  <c r="AA313" i="32"/>
  <c r="N312" i="32"/>
  <c r="AA311" i="32"/>
  <c r="N310" i="32"/>
  <c r="I310" i="32"/>
  <c r="P322" i="32"/>
  <c r="W323" i="32"/>
  <c r="AA309" i="32"/>
  <c r="N308" i="32"/>
  <c r="AA307" i="32"/>
  <c r="N306" i="32"/>
  <c r="AA305" i="32"/>
  <c r="N304" i="32"/>
  <c r="AA303" i="32"/>
  <c r="N302" i="32"/>
  <c r="AA301" i="32"/>
  <c r="N300" i="32"/>
  <c r="AA299" i="32"/>
  <c r="N298" i="32"/>
  <c r="AA297" i="32"/>
  <c r="N296" i="32"/>
  <c r="AA295" i="32"/>
  <c r="N294" i="32"/>
  <c r="AA293" i="32"/>
  <c r="N292" i="32"/>
  <c r="AA291" i="32"/>
  <c r="N290" i="32"/>
  <c r="I290" i="32"/>
  <c r="AG290" i="32"/>
  <c r="AA289" i="32"/>
  <c r="N288" i="32"/>
  <c r="AA287" i="32"/>
  <c r="N286" i="32"/>
  <c r="AA285" i="32"/>
  <c r="N284" i="32"/>
  <c r="AA283" i="32"/>
  <c r="N282" i="32"/>
  <c r="AA281" i="32"/>
  <c r="N280" i="32"/>
  <c r="AA279" i="32"/>
  <c r="N278" i="32"/>
  <c r="AA277" i="32"/>
  <c r="N276" i="32"/>
  <c r="AA275" i="32"/>
  <c r="N274" i="32"/>
  <c r="AA273" i="32"/>
  <c r="N272" i="32"/>
  <c r="AA271" i="32"/>
  <c r="N270" i="32"/>
  <c r="I270" i="32"/>
  <c r="AA269" i="32"/>
  <c r="N268" i="32"/>
  <c r="AA267" i="32"/>
  <c r="N266" i="32"/>
  <c r="AA265" i="32"/>
  <c r="N264" i="32"/>
  <c r="AA263" i="32"/>
  <c r="N262" i="32"/>
  <c r="AA261" i="32"/>
  <c r="N260" i="32"/>
  <c r="AA259" i="32"/>
  <c r="N258" i="32"/>
  <c r="AA257" i="32"/>
  <c r="N256" i="32"/>
  <c r="AA255" i="32"/>
  <c r="N254" i="32"/>
  <c r="AA253" i="32"/>
  <c r="N252" i="32"/>
  <c r="AA251" i="32"/>
  <c r="N250" i="32"/>
  <c r="I250" i="32"/>
  <c r="P266" i="32"/>
  <c r="W267" i="32"/>
  <c r="AA249" i="32"/>
  <c r="N248" i="32"/>
  <c r="K248" i="32"/>
  <c r="AA247" i="32"/>
  <c r="N246" i="32"/>
  <c r="K246" i="32"/>
  <c r="AA245" i="32"/>
  <c r="N244" i="32"/>
  <c r="K244" i="32"/>
  <c r="AA243" i="32"/>
  <c r="N242" i="32"/>
  <c r="K242" i="32"/>
  <c r="AA241" i="32"/>
  <c r="N240" i="32"/>
  <c r="K240" i="32"/>
  <c r="AA239" i="32"/>
  <c r="N238" i="32"/>
  <c r="K238" i="32"/>
  <c r="AA237" i="32"/>
  <c r="N236" i="32"/>
  <c r="AA235" i="32"/>
  <c r="N234" i="32"/>
  <c r="K234" i="32"/>
  <c r="AA233" i="32"/>
  <c r="N232" i="32"/>
  <c r="K232" i="32"/>
  <c r="AA231" i="32"/>
  <c r="N230" i="32"/>
  <c r="K230" i="32"/>
  <c r="I230" i="32"/>
  <c r="P236" i="32"/>
  <c r="AA589" i="32"/>
  <c r="N588" i="32"/>
  <c r="AA587" i="32"/>
  <c r="N586" i="32"/>
  <c r="AA585" i="32"/>
  <c r="N584" i="32"/>
  <c r="AA583" i="32"/>
  <c r="N582" i="32"/>
  <c r="AA581" i="32"/>
  <c r="N580" i="32"/>
  <c r="AA579" i="32"/>
  <c r="N578" i="32"/>
  <c r="AA577" i="32"/>
  <c r="N576" i="32"/>
  <c r="AA575" i="32"/>
  <c r="N574" i="32"/>
  <c r="AA573" i="32"/>
  <c r="N572" i="32"/>
  <c r="AA571" i="32"/>
  <c r="N570" i="32"/>
  <c r="I570" i="32"/>
  <c r="P576" i="32"/>
  <c r="W577" i="32"/>
  <c r="AA569" i="32"/>
  <c r="N568" i="32"/>
  <c r="AA567" i="32"/>
  <c r="N566" i="32"/>
  <c r="AA565" i="32"/>
  <c r="N564" i="32"/>
  <c r="AA563" i="32"/>
  <c r="N562" i="32"/>
  <c r="AA561" i="32"/>
  <c r="N560" i="32"/>
  <c r="AA559" i="32"/>
  <c r="N558" i="32"/>
  <c r="AA557" i="32"/>
  <c r="N556" i="32"/>
  <c r="AA555" i="32"/>
  <c r="N554" i="32"/>
  <c r="AA553" i="32"/>
  <c r="N552" i="32"/>
  <c r="AA551" i="32"/>
  <c r="N550" i="32"/>
  <c r="I550" i="32"/>
  <c r="P552" i="32"/>
  <c r="W553" i="32"/>
  <c r="AA549" i="32"/>
  <c r="N548" i="32"/>
  <c r="AA547" i="32"/>
  <c r="N546" i="32"/>
  <c r="AA545" i="32"/>
  <c r="N544" i="32"/>
  <c r="AA543" i="32"/>
  <c r="N542" i="32"/>
  <c r="AA541" i="32"/>
  <c r="N540" i="32"/>
  <c r="AA539" i="32"/>
  <c r="N538" i="32"/>
  <c r="AA537" i="32"/>
  <c r="N536" i="32"/>
  <c r="AA535" i="32"/>
  <c r="N534" i="32"/>
  <c r="AA533" i="32"/>
  <c r="N532" i="32"/>
  <c r="AA531" i="32"/>
  <c r="N530" i="32"/>
  <c r="I530" i="32"/>
  <c r="P542" i="32"/>
  <c r="W543" i="32"/>
  <c r="AA529" i="32"/>
  <c r="N528" i="32"/>
  <c r="AA527" i="32"/>
  <c r="N526" i="32"/>
  <c r="AA525" i="32"/>
  <c r="N524" i="32"/>
  <c r="AA523" i="32"/>
  <c r="N522" i="32"/>
  <c r="AA521" i="32"/>
  <c r="N520" i="32"/>
  <c r="AA519" i="32"/>
  <c r="N518" i="32"/>
  <c r="AA517" i="32"/>
  <c r="N516" i="32"/>
  <c r="AA515" i="32"/>
  <c r="N514" i="32"/>
  <c r="AA513" i="32"/>
  <c r="N512" i="32"/>
  <c r="AA511" i="32"/>
  <c r="N510" i="32"/>
  <c r="I510" i="32"/>
  <c r="P526" i="32"/>
  <c r="W527" i="32"/>
  <c r="AA509" i="32"/>
  <c r="N508" i="32"/>
  <c r="AA507" i="32"/>
  <c r="N506" i="32"/>
  <c r="AA505" i="32"/>
  <c r="N504" i="32"/>
  <c r="AA503" i="32"/>
  <c r="N502" i="32"/>
  <c r="AA501" i="32"/>
  <c r="N500" i="32"/>
  <c r="AA499" i="32"/>
  <c r="N498" i="32"/>
  <c r="AA497" i="32"/>
  <c r="N496" i="32"/>
  <c r="AA495" i="32"/>
  <c r="N494" i="32"/>
  <c r="AA493" i="32"/>
  <c r="N492" i="32"/>
  <c r="AA491" i="32"/>
  <c r="N490" i="32"/>
  <c r="I490" i="32"/>
  <c r="P506" i="32"/>
  <c r="W507" i="32"/>
  <c r="AA489" i="32"/>
  <c r="N488" i="32"/>
  <c r="AA487" i="32"/>
  <c r="N486" i="32"/>
  <c r="AA485" i="32"/>
  <c r="N484" i="32"/>
  <c r="AA483" i="32"/>
  <c r="N482" i="32"/>
  <c r="AA481" i="32"/>
  <c r="N480" i="32"/>
  <c r="AA479" i="32"/>
  <c r="N478" i="32"/>
  <c r="AA477" i="32"/>
  <c r="N476" i="32"/>
  <c r="AA475" i="32"/>
  <c r="N474" i="32"/>
  <c r="AA473" i="32"/>
  <c r="N472" i="32"/>
  <c r="AA471" i="32"/>
  <c r="N470" i="32"/>
  <c r="I470" i="32"/>
  <c r="AA469" i="32"/>
  <c r="N468" i="32"/>
  <c r="AA467" i="32"/>
  <c r="N466" i="32"/>
  <c r="AA465" i="32"/>
  <c r="N464" i="32"/>
  <c r="AA463" i="32"/>
  <c r="N462" i="32"/>
  <c r="AA461" i="32"/>
  <c r="N460" i="32"/>
  <c r="AA459" i="32"/>
  <c r="N458" i="32"/>
  <c r="AA457" i="32"/>
  <c r="N456" i="32"/>
  <c r="AA455" i="32"/>
  <c r="N454" i="32"/>
  <c r="AA453" i="32"/>
  <c r="N452" i="32"/>
  <c r="AA451" i="32"/>
  <c r="N450" i="32"/>
  <c r="I450" i="32"/>
  <c r="AA449" i="32"/>
  <c r="N448" i="32"/>
  <c r="AA447" i="32"/>
  <c r="N446" i="32"/>
  <c r="AA445" i="32"/>
  <c r="N444" i="32"/>
  <c r="AA443" i="32"/>
  <c r="N442" i="32"/>
  <c r="AA441" i="32"/>
  <c r="N440" i="32"/>
  <c r="AA439" i="32"/>
  <c r="N438" i="32"/>
  <c r="AA437" i="32"/>
  <c r="N436" i="32"/>
  <c r="AA435" i="32"/>
  <c r="N434" i="32"/>
  <c r="AA433" i="32"/>
  <c r="N432" i="32"/>
  <c r="AA431" i="32"/>
  <c r="N430" i="32"/>
  <c r="I430" i="32"/>
  <c r="P430" i="32"/>
  <c r="W431" i="32"/>
  <c r="N212" i="32"/>
  <c r="N210" i="32"/>
  <c r="AA229" i="32"/>
  <c r="N228" i="32"/>
  <c r="K228" i="32"/>
  <c r="AA227" i="32"/>
  <c r="N226" i="32"/>
  <c r="K226" i="32"/>
  <c r="AA225" i="32"/>
  <c r="N224" i="32"/>
  <c r="K224" i="32"/>
  <c r="AA223" i="32"/>
  <c r="N222" i="32"/>
  <c r="K222" i="32"/>
  <c r="AA221" i="32"/>
  <c r="N220" i="32"/>
  <c r="K220" i="32"/>
  <c r="AA219" i="32"/>
  <c r="N218" i="32"/>
  <c r="K218" i="32"/>
  <c r="AA217" i="32"/>
  <c r="N216" i="32"/>
  <c r="K216" i="32"/>
  <c r="AA215" i="32"/>
  <c r="N214" i="32"/>
  <c r="K214" i="32"/>
  <c r="AA213" i="32"/>
  <c r="K212" i="32"/>
  <c r="AA211" i="32"/>
  <c r="K210" i="32"/>
  <c r="I210" i="32"/>
  <c r="P224" i="32"/>
  <c r="W225" i="32"/>
  <c r="AA609" i="32"/>
  <c r="N608" i="32"/>
  <c r="AA607" i="32"/>
  <c r="N606" i="32"/>
  <c r="AA605" i="32"/>
  <c r="N604" i="32"/>
  <c r="AA603" i="32"/>
  <c r="N602" i="32"/>
  <c r="AA601" i="32"/>
  <c r="N600" i="32"/>
  <c r="AA599" i="32"/>
  <c r="N598" i="32"/>
  <c r="AA597" i="32"/>
  <c r="N596" i="32"/>
  <c r="AA595" i="32"/>
  <c r="N594" i="32"/>
  <c r="AA593" i="32"/>
  <c r="N592" i="32"/>
  <c r="G13" i="54"/>
  <c r="J13" i="54"/>
  <c r="N13" i="54"/>
  <c r="O13" i="54"/>
  <c r="S13" i="54"/>
  <c r="M13" i="54"/>
  <c r="V13" i="54"/>
  <c r="S14" i="54"/>
  <c r="G16" i="54"/>
  <c r="J16" i="54"/>
  <c r="M16" i="54"/>
  <c r="V16" i="54"/>
  <c r="S17" i="54"/>
  <c r="G19" i="54"/>
  <c r="J19" i="54"/>
  <c r="M19" i="54"/>
  <c r="V19" i="54"/>
  <c r="S20" i="54"/>
  <c r="G22" i="54"/>
  <c r="J22" i="54"/>
  <c r="M22" i="54"/>
  <c r="V22" i="54"/>
  <c r="S23" i="54"/>
  <c r="G25" i="54"/>
  <c r="J25" i="54"/>
  <c r="M25" i="54"/>
  <c r="V25" i="54"/>
  <c r="S26" i="54"/>
  <c r="H8" i="52"/>
  <c r="I8" i="52"/>
  <c r="J16" i="52"/>
  <c r="M16" i="52"/>
  <c r="H12" i="52"/>
  <c r="I12" i="52"/>
  <c r="H16" i="52"/>
  <c r="I16" i="52"/>
  <c r="L16" i="52"/>
  <c r="H7" i="53"/>
  <c r="K7" i="53"/>
  <c r="N7" i="53"/>
  <c r="U7" i="53"/>
  <c r="H8" i="53"/>
  <c r="O8" i="53"/>
  <c r="P8" i="53"/>
  <c r="R8" i="53"/>
  <c r="K8" i="53"/>
  <c r="N8" i="53"/>
  <c r="U8" i="53"/>
  <c r="H9" i="53"/>
  <c r="K9" i="53"/>
  <c r="N9" i="53"/>
  <c r="O9" i="53"/>
  <c r="P9" i="53"/>
  <c r="R9" i="53"/>
  <c r="U9" i="53"/>
  <c r="H10" i="53"/>
  <c r="O10" i="53"/>
  <c r="P10" i="53"/>
  <c r="R10" i="53"/>
  <c r="K10" i="53"/>
  <c r="N10" i="53"/>
  <c r="U10" i="53"/>
  <c r="H11" i="53"/>
  <c r="K11" i="53"/>
  <c r="N11" i="53"/>
  <c r="U11" i="53"/>
  <c r="H12" i="53"/>
  <c r="K12" i="53"/>
  <c r="N12" i="53"/>
  <c r="U12" i="53"/>
  <c r="K13" i="53"/>
  <c r="N13" i="53"/>
  <c r="U13" i="53"/>
  <c r="H14" i="53"/>
  <c r="O14" i="53"/>
  <c r="P14" i="53"/>
  <c r="R14" i="53"/>
  <c r="K14" i="53"/>
  <c r="N14" i="53"/>
  <c r="U14" i="53"/>
  <c r="H15" i="53"/>
  <c r="K15" i="53"/>
  <c r="N15" i="53"/>
  <c r="U15" i="53"/>
  <c r="H16" i="53"/>
  <c r="K16" i="53"/>
  <c r="N16" i="53"/>
  <c r="U16" i="53"/>
  <c r="D17" i="53"/>
  <c r="Q17" i="53"/>
  <c r="R21" i="53"/>
  <c r="R27" i="53"/>
  <c r="R28" i="53"/>
  <c r="R29" i="53"/>
  <c r="R30" i="53"/>
  <c r="R31" i="53"/>
  <c r="R32" i="53"/>
  <c r="E32" i="54"/>
  <c r="F33" i="54"/>
  <c r="H38" i="53"/>
  <c r="K38" i="53"/>
  <c r="N38" i="53"/>
  <c r="H39" i="53"/>
  <c r="K39" i="53"/>
  <c r="O39" i="53"/>
  <c r="P39" i="53"/>
  <c r="N39" i="53"/>
  <c r="H40" i="53"/>
  <c r="K40" i="53"/>
  <c r="N40" i="53"/>
  <c r="H41" i="53"/>
  <c r="K41" i="53"/>
  <c r="O41" i="53"/>
  <c r="P41" i="53"/>
  <c r="N41" i="53"/>
  <c r="H42" i="53"/>
  <c r="K42" i="53"/>
  <c r="N42" i="53"/>
  <c r="H43" i="53"/>
  <c r="O43" i="53"/>
  <c r="P43" i="53"/>
  <c r="K43" i="53"/>
  <c r="N43" i="53"/>
  <c r="H44" i="53"/>
  <c r="K44" i="53"/>
  <c r="N44" i="53"/>
  <c r="H45" i="53"/>
  <c r="O45" i="53"/>
  <c r="P45" i="53"/>
  <c r="K45" i="53"/>
  <c r="N45" i="53"/>
  <c r="H46" i="53"/>
  <c r="K46" i="53"/>
  <c r="O46" i="53"/>
  <c r="P46" i="53"/>
  <c r="N46" i="53"/>
  <c r="D7" i="13"/>
  <c r="G16" i="57"/>
  <c r="L7" i="13"/>
  <c r="L78" i="13"/>
  <c r="M78" i="13"/>
  <c r="N7" i="13"/>
  <c r="D8" i="13"/>
  <c r="J16" i="57"/>
  <c r="L8" i="13"/>
  <c r="N8" i="13"/>
  <c r="D9" i="13"/>
  <c r="M16" i="57"/>
  <c r="L9" i="13"/>
  <c r="N9" i="13"/>
  <c r="D10" i="13"/>
  <c r="P16" i="57"/>
  <c r="L10" i="13"/>
  <c r="Q16" i="57"/>
  <c r="N10" i="13"/>
  <c r="D11" i="13"/>
  <c r="S16" i="57"/>
  <c r="L11" i="13"/>
  <c r="T16" i="57"/>
  <c r="N11" i="13"/>
  <c r="D64" i="13"/>
  <c r="L64" i="13"/>
  <c r="N64" i="13"/>
  <c r="D65" i="13"/>
  <c r="L65" i="13"/>
  <c r="N65" i="13"/>
  <c r="D66" i="13"/>
  <c r="L66" i="13"/>
  <c r="N66" i="13"/>
  <c r="D67" i="13"/>
  <c r="L67" i="13"/>
  <c r="N67" i="13"/>
  <c r="D68" i="13"/>
  <c r="L68" i="13"/>
  <c r="N68" i="13"/>
  <c r="D69" i="13"/>
  <c r="L69" i="13"/>
  <c r="N69" i="13"/>
  <c r="D70" i="13"/>
  <c r="L70" i="13"/>
  <c r="N70" i="13"/>
  <c r="D71" i="13"/>
  <c r="L71" i="13"/>
  <c r="N71" i="13"/>
  <c r="D72" i="13"/>
  <c r="L72" i="13"/>
  <c r="D73" i="13"/>
  <c r="L73" i="13"/>
  <c r="N73" i="13"/>
  <c r="D74" i="13"/>
  <c r="L74" i="13"/>
  <c r="N74" i="13"/>
  <c r="D75" i="13"/>
  <c r="L75" i="13"/>
  <c r="N75" i="13"/>
  <c r="D76" i="13"/>
  <c r="L76" i="13"/>
  <c r="N76" i="13"/>
  <c r="D77" i="13"/>
  <c r="L77" i="13"/>
  <c r="N77" i="13"/>
  <c r="E78" i="13"/>
  <c r="E98" i="13"/>
  <c r="F78" i="13"/>
  <c r="G78" i="13"/>
  <c r="G98" i="13"/>
  <c r="H78" i="13"/>
  <c r="I78" i="13"/>
  <c r="D78" i="13"/>
  <c r="EK16" i="57"/>
  <c r="J78" i="13"/>
  <c r="J98" i="13"/>
  <c r="K78" i="13"/>
  <c r="K98" i="13"/>
  <c r="D79" i="13"/>
  <c r="N79" i="13"/>
  <c r="D80" i="13"/>
  <c r="N80" i="13"/>
  <c r="D81" i="13"/>
  <c r="N81" i="13"/>
  <c r="D82" i="13"/>
  <c r="N82" i="13"/>
  <c r="D83" i="13"/>
  <c r="N83" i="13"/>
  <c r="D84" i="13"/>
  <c r="N84" i="13"/>
  <c r="D85" i="13"/>
  <c r="N85" i="13"/>
  <c r="D86" i="13"/>
  <c r="N86" i="13"/>
  <c r="D87" i="13"/>
  <c r="N87" i="13"/>
  <c r="D88" i="13"/>
  <c r="N88" i="13"/>
  <c r="D89" i="13"/>
  <c r="N89" i="13"/>
  <c r="D90" i="13"/>
  <c r="N90" i="13"/>
  <c r="D91" i="13"/>
  <c r="N91" i="13"/>
  <c r="D92" i="13"/>
  <c r="N92" i="13"/>
  <c r="D93" i="13"/>
  <c r="N93" i="13"/>
  <c r="D94" i="13"/>
  <c r="N94" i="13"/>
  <c r="D95" i="13"/>
  <c r="N95" i="13"/>
  <c r="D96" i="13"/>
  <c r="N96" i="13"/>
  <c r="D97" i="13"/>
  <c r="N97" i="13"/>
  <c r="W6" i="32"/>
  <c r="AA6" i="32"/>
  <c r="W7" i="32"/>
  <c r="AA7" i="32"/>
  <c r="W8" i="32"/>
  <c r="AA8" i="32"/>
  <c r="W9" i="32"/>
  <c r="AA9" i="32"/>
  <c r="W10" i="32"/>
  <c r="AA10" i="32"/>
  <c r="W11" i="32"/>
  <c r="AA11" i="32"/>
  <c r="W12" i="32"/>
  <c r="AA12" i="32"/>
  <c r="W13" i="32"/>
  <c r="AA13" i="32"/>
  <c r="W14" i="32"/>
  <c r="AA14" i="32"/>
  <c r="W15" i="32"/>
  <c r="AA15" i="32"/>
  <c r="I16" i="32"/>
  <c r="AG16" i="32"/>
  <c r="W16" i="32"/>
  <c r="AA16" i="32"/>
  <c r="W17" i="32"/>
  <c r="AA17" i="32"/>
  <c r="W18" i="32"/>
  <c r="AA18" i="32"/>
  <c r="W19" i="32"/>
  <c r="AA19" i="32"/>
  <c r="W20" i="32"/>
  <c r="AA20" i="32"/>
  <c r="W21" i="32"/>
  <c r="AA21" i="32"/>
  <c r="W22" i="32"/>
  <c r="AA22" i="32"/>
  <c r="W23" i="32"/>
  <c r="AA23" i="32"/>
  <c r="W24" i="32"/>
  <c r="AA24" i="32"/>
  <c r="W25" i="32"/>
  <c r="AA25" i="32"/>
  <c r="I26" i="32"/>
  <c r="AF26" i="32"/>
  <c r="W26" i="32"/>
  <c r="AA26" i="32"/>
  <c r="W27" i="32"/>
  <c r="AA27" i="32"/>
  <c r="W28" i="32"/>
  <c r="AA28" i="32"/>
  <c r="W29" i="32"/>
  <c r="AA29" i="32"/>
  <c r="W30" i="32"/>
  <c r="AA30" i="32"/>
  <c r="W31" i="32"/>
  <c r="AA31" i="32"/>
  <c r="W32" i="32"/>
  <c r="AA32" i="32"/>
  <c r="W33" i="32"/>
  <c r="AA33" i="32"/>
  <c r="W34" i="32"/>
  <c r="AA34" i="32"/>
  <c r="W35" i="32"/>
  <c r="AA35" i="32"/>
  <c r="I36" i="32"/>
  <c r="AF36" i="32"/>
  <c r="W36" i="32"/>
  <c r="AA36" i="32"/>
  <c r="W37" i="32"/>
  <c r="AA37" i="32"/>
  <c r="W38" i="32"/>
  <c r="AA38" i="32"/>
  <c r="W39" i="32"/>
  <c r="AA39" i="32"/>
  <c r="W40" i="32"/>
  <c r="AA40" i="32"/>
  <c r="W41" i="32"/>
  <c r="AA41" i="32"/>
  <c r="W42" i="32"/>
  <c r="AA42" i="32"/>
  <c r="W43" i="32"/>
  <c r="AA43" i="32"/>
  <c r="W44" i="32"/>
  <c r="AA44" i="32"/>
  <c r="W45" i="32"/>
  <c r="AA45" i="32"/>
  <c r="I46" i="32"/>
  <c r="AG46" i="32"/>
  <c r="W46" i="32"/>
  <c r="AA46" i="32"/>
  <c r="W47" i="32"/>
  <c r="AA47" i="32"/>
  <c r="W48" i="32"/>
  <c r="AA48" i="32"/>
  <c r="W49" i="32"/>
  <c r="AA49" i="32"/>
  <c r="W50" i="32"/>
  <c r="AA50" i="32"/>
  <c r="W51" i="32"/>
  <c r="AA51" i="32"/>
  <c r="W52" i="32"/>
  <c r="AA52" i="32"/>
  <c r="W53" i="32"/>
  <c r="AA53" i="32"/>
  <c r="W54" i="32"/>
  <c r="AA54" i="32"/>
  <c r="W55" i="32"/>
  <c r="AA55" i="32"/>
  <c r="I56" i="32"/>
  <c r="AF56" i="32"/>
  <c r="W56" i="32"/>
  <c r="AA56" i="32"/>
  <c r="W57" i="32"/>
  <c r="AA57" i="32"/>
  <c r="W58" i="32"/>
  <c r="AA58" i="32"/>
  <c r="W59" i="32"/>
  <c r="AA59" i="32"/>
  <c r="W60" i="32"/>
  <c r="AA60" i="32"/>
  <c r="W61" i="32"/>
  <c r="AA61" i="32"/>
  <c r="W62" i="32"/>
  <c r="AA62" i="32"/>
  <c r="W63" i="32"/>
  <c r="AA63" i="32"/>
  <c r="W64" i="32"/>
  <c r="AA64" i="32"/>
  <c r="W65" i="32"/>
  <c r="AA65" i="32"/>
  <c r="I66" i="32"/>
  <c r="AF66" i="32"/>
  <c r="W66" i="32"/>
  <c r="AA66" i="32"/>
  <c r="W67" i="32"/>
  <c r="AA67" i="32"/>
  <c r="W68" i="32"/>
  <c r="AA68" i="32"/>
  <c r="W69" i="32"/>
  <c r="AA69" i="32"/>
  <c r="W70" i="32"/>
  <c r="AA70" i="32"/>
  <c r="W71" i="32"/>
  <c r="AA71" i="32"/>
  <c r="W72" i="32"/>
  <c r="AA72" i="32"/>
  <c r="W73" i="32"/>
  <c r="AA73" i="32"/>
  <c r="W74" i="32"/>
  <c r="AA74" i="32"/>
  <c r="W75" i="32"/>
  <c r="AA75" i="32"/>
  <c r="I76" i="32"/>
  <c r="AG76" i="32"/>
  <c r="W76" i="32"/>
  <c r="AA76" i="32"/>
  <c r="W77" i="32"/>
  <c r="AA77" i="32"/>
  <c r="W78" i="32"/>
  <c r="AA78" i="32"/>
  <c r="W79" i="32"/>
  <c r="AA79" i="32"/>
  <c r="W80" i="32"/>
  <c r="AA80" i="32"/>
  <c r="W81" i="32"/>
  <c r="AA81" i="32"/>
  <c r="W82" i="32"/>
  <c r="AA82" i="32"/>
  <c r="W83" i="32"/>
  <c r="AA83" i="32"/>
  <c r="W84" i="32"/>
  <c r="AA84" i="32"/>
  <c r="W85" i="32"/>
  <c r="AA85" i="32"/>
  <c r="I86" i="32"/>
  <c r="AG86" i="32"/>
  <c r="W86" i="32"/>
  <c r="AA86" i="32"/>
  <c r="W87" i="32"/>
  <c r="AA87" i="32"/>
  <c r="W88" i="32"/>
  <c r="AA88" i="32"/>
  <c r="W89" i="32"/>
  <c r="AA89" i="32"/>
  <c r="W90" i="32"/>
  <c r="AA90" i="32"/>
  <c r="W91" i="32"/>
  <c r="AA91" i="32"/>
  <c r="W92" i="32"/>
  <c r="AA92" i="32"/>
  <c r="W93" i="32"/>
  <c r="AA93" i="32"/>
  <c r="W94" i="32"/>
  <c r="AA94" i="32"/>
  <c r="W95" i="32"/>
  <c r="AA95" i="32"/>
  <c r="I96" i="32"/>
  <c r="AG96" i="32"/>
  <c r="W96" i="32"/>
  <c r="AA96" i="32"/>
  <c r="W97" i="32"/>
  <c r="AA97" i="32"/>
  <c r="W98" i="32"/>
  <c r="AA98" i="32"/>
  <c r="W99" i="32"/>
  <c r="AA99" i="32"/>
  <c r="W100" i="32"/>
  <c r="AA100" i="32"/>
  <c r="W101" i="32"/>
  <c r="AA101" i="32"/>
  <c r="W102" i="32"/>
  <c r="AA102" i="32"/>
  <c r="W103" i="32"/>
  <c r="AA103" i="32"/>
  <c r="W104" i="32"/>
  <c r="AA104" i="32"/>
  <c r="W105" i="32"/>
  <c r="AA105" i="32"/>
  <c r="I106" i="32"/>
  <c r="AG106" i="32"/>
  <c r="W106" i="32"/>
  <c r="AA106" i="32"/>
  <c r="W107" i="32"/>
  <c r="AA107" i="32"/>
  <c r="W108" i="32"/>
  <c r="AA108" i="32"/>
  <c r="W109" i="32"/>
  <c r="AA109" i="32"/>
  <c r="W110" i="32"/>
  <c r="AA110" i="32"/>
  <c r="W111" i="32"/>
  <c r="AA111" i="32"/>
  <c r="W112" i="32"/>
  <c r="AA112" i="32"/>
  <c r="W113" i="32"/>
  <c r="AA113" i="32"/>
  <c r="W114" i="32"/>
  <c r="AA114" i="32"/>
  <c r="W115" i="32"/>
  <c r="AA115" i="32"/>
  <c r="I116" i="32"/>
  <c r="AG116" i="32"/>
  <c r="W116" i="32"/>
  <c r="AA116" i="32"/>
  <c r="W117" i="32"/>
  <c r="AA117" i="32"/>
  <c r="W118" i="32"/>
  <c r="AA118" i="32"/>
  <c r="W119" i="32"/>
  <c r="AA119" i="32"/>
  <c r="W120" i="32"/>
  <c r="AA120" i="32"/>
  <c r="W121" i="32"/>
  <c r="AA121" i="32"/>
  <c r="W122" i="32"/>
  <c r="AA122" i="32"/>
  <c r="W123" i="32"/>
  <c r="AA123" i="32"/>
  <c r="W124" i="32"/>
  <c r="AA124" i="32"/>
  <c r="W125" i="32"/>
  <c r="AA125" i="32"/>
  <c r="I126" i="32"/>
  <c r="AF126" i="32"/>
  <c r="W126" i="32"/>
  <c r="AA126" i="32"/>
  <c r="W127" i="32"/>
  <c r="AA127" i="32"/>
  <c r="W128" i="32"/>
  <c r="AA128" i="32"/>
  <c r="W129" i="32"/>
  <c r="AA129" i="32"/>
  <c r="W130" i="32"/>
  <c r="AA130" i="32"/>
  <c r="W131" i="32"/>
  <c r="AA131" i="32"/>
  <c r="W132" i="32"/>
  <c r="AA132" i="32"/>
  <c r="W133" i="32"/>
  <c r="AA133" i="32"/>
  <c r="W134" i="32"/>
  <c r="AA134" i="32"/>
  <c r="W135" i="32"/>
  <c r="AA135" i="32"/>
  <c r="I136" i="32"/>
  <c r="W136" i="32"/>
  <c r="AA136" i="32"/>
  <c r="W137" i="32"/>
  <c r="AA137" i="32"/>
  <c r="W138" i="32"/>
  <c r="AA138" i="32"/>
  <c r="W139" i="32"/>
  <c r="AA139" i="32"/>
  <c r="W140" i="32"/>
  <c r="AA140" i="32"/>
  <c r="W141" i="32"/>
  <c r="AA141" i="32"/>
  <c r="W142" i="32"/>
  <c r="AA142" i="32"/>
  <c r="W143" i="32"/>
  <c r="AA143" i="32"/>
  <c r="W144" i="32"/>
  <c r="AA144" i="32"/>
  <c r="W145" i="32"/>
  <c r="AA145" i="32"/>
  <c r="I146" i="32"/>
  <c r="AF146" i="32"/>
  <c r="W146" i="32"/>
  <c r="AA146" i="32"/>
  <c r="W147" i="32"/>
  <c r="AA147" i="32"/>
  <c r="W148" i="32"/>
  <c r="AA148" i="32"/>
  <c r="W149" i="32"/>
  <c r="AA149" i="32"/>
  <c r="W150" i="32"/>
  <c r="AA150" i="32"/>
  <c r="W151" i="32"/>
  <c r="AA151" i="32"/>
  <c r="W152" i="32"/>
  <c r="AA152" i="32"/>
  <c r="W153" i="32"/>
  <c r="AA153" i="32"/>
  <c r="W154" i="32"/>
  <c r="AA154" i="32"/>
  <c r="W155" i="32"/>
  <c r="AA155" i="32"/>
  <c r="I156" i="32"/>
  <c r="W156" i="32"/>
  <c r="AA156" i="32"/>
  <c r="W157" i="32"/>
  <c r="AA157" i="32"/>
  <c r="W158" i="32"/>
  <c r="AA158" i="32"/>
  <c r="W159" i="32"/>
  <c r="AA159" i="32"/>
  <c r="W160" i="32"/>
  <c r="AA160" i="32"/>
  <c r="W161" i="32"/>
  <c r="AA161" i="32"/>
  <c r="W162" i="32"/>
  <c r="AA162" i="32"/>
  <c r="W163" i="32"/>
  <c r="AA163" i="32"/>
  <c r="W164" i="32"/>
  <c r="AA164" i="32"/>
  <c r="W165" i="32"/>
  <c r="AA165" i="32"/>
  <c r="I166" i="32"/>
  <c r="AF166" i="32"/>
  <c r="W166" i="32"/>
  <c r="AA166" i="32"/>
  <c r="W167" i="32"/>
  <c r="AA167" i="32"/>
  <c r="W168" i="32"/>
  <c r="AA168" i="32"/>
  <c r="W169" i="32"/>
  <c r="AA169" i="32"/>
  <c r="W170" i="32"/>
  <c r="AA170" i="32"/>
  <c r="W171" i="32"/>
  <c r="AA171" i="32"/>
  <c r="W172" i="32"/>
  <c r="AA172" i="32"/>
  <c r="W173" i="32"/>
  <c r="AA173" i="32"/>
  <c r="W174" i="32"/>
  <c r="AA174" i="32"/>
  <c r="W175" i="32"/>
  <c r="AA175" i="32"/>
  <c r="I176" i="32"/>
  <c r="W176" i="32"/>
  <c r="AA176" i="32"/>
  <c r="W177" i="32"/>
  <c r="AA177" i="32"/>
  <c r="W178" i="32"/>
  <c r="AA178" i="32"/>
  <c r="W179" i="32"/>
  <c r="AA179" i="32"/>
  <c r="W180" i="32"/>
  <c r="AA180" i="32"/>
  <c r="W181" i="32"/>
  <c r="AA181" i="32"/>
  <c r="W182" i="32"/>
  <c r="AA182" i="32"/>
  <c r="W183" i="32"/>
  <c r="AA183" i="32"/>
  <c r="W184" i="32"/>
  <c r="AA184" i="32"/>
  <c r="W185" i="32"/>
  <c r="AA185" i="32"/>
  <c r="I186" i="32"/>
  <c r="AF186" i="32"/>
  <c r="W186" i="32"/>
  <c r="AA186" i="32"/>
  <c r="W187" i="32"/>
  <c r="AA187" i="32"/>
  <c r="W188" i="32"/>
  <c r="AA188" i="32"/>
  <c r="W189" i="32"/>
  <c r="AA189" i="32"/>
  <c r="W190" i="32"/>
  <c r="AA190" i="32"/>
  <c r="W191" i="32"/>
  <c r="AA191" i="32"/>
  <c r="W192" i="32"/>
  <c r="AA192" i="32"/>
  <c r="W193" i="32"/>
  <c r="AA193" i="32"/>
  <c r="W194" i="32"/>
  <c r="AA194" i="32"/>
  <c r="W195" i="32"/>
  <c r="AA195" i="32"/>
  <c r="I196" i="32"/>
  <c r="AG196" i="32"/>
  <c r="W196" i="32"/>
  <c r="AA196" i="32"/>
  <c r="W197" i="32"/>
  <c r="AA197" i="32"/>
  <c r="W198" i="32"/>
  <c r="AA198" i="32"/>
  <c r="W199" i="32"/>
  <c r="AA199" i="32"/>
  <c r="W200" i="32"/>
  <c r="AA200" i="32"/>
  <c r="W201" i="32"/>
  <c r="AA201" i="32"/>
  <c r="W202" i="32"/>
  <c r="AA202" i="32"/>
  <c r="W203" i="32"/>
  <c r="AA203" i="32"/>
  <c r="W204" i="32"/>
  <c r="AA204" i="32"/>
  <c r="W205" i="32"/>
  <c r="AA205" i="32"/>
  <c r="I590" i="32"/>
  <c r="N590" i="32"/>
  <c r="AA591" i="32"/>
  <c r="L7" i="39"/>
  <c r="L8" i="39"/>
  <c r="L11" i="39"/>
  <c r="E9" i="38"/>
  <c r="L9" i="39"/>
  <c r="L10" i="39"/>
  <c r="E19" i="39"/>
  <c r="C9" i="38"/>
  <c r="FP8" i="57"/>
  <c r="J19" i="39"/>
  <c r="F9" i="38"/>
  <c r="FS8" i="57"/>
  <c r="L24" i="39"/>
  <c r="L25" i="39"/>
  <c r="L26" i="39"/>
  <c r="L27" i="39"/>
  <c r="L29" i="39"/>
  <c r="L30" i="39"/>
  <c r="L31" i="39"/>
  <c r="L32" i="39"/>
  <c r="E33" i="39"/>
  <c r="D9" i="38"/>
  <c r="FQ8" i="57"/>
  <c r="G5" i="37"/>
  <c r="A11" i="37"/>
  <c r="A12" i="37"/>
  <c r="U12" i="37"/>
  <c r="GU7" i="57"/>
  <c r="A13" i="37"/>
  <c r="U13" i="37"/>
  <c r="HC7" i="57"/>
  <c r="A14" i="37"/>
  <c r="U14" i="37"/>
  <c r="A15" i="37"/>
  <c r="U15" i="37"/>
  <c r="HS7" i="57"/>
  <c r="A16" i="37"/>
  <c r="U16" i="37"/>
  <c r="IA7" i="57"/>
  <c r="A17" i="37"/>
  <c r="U17" i="37"/>
  <c r="II7" i="57"/>
  <c r="A18" i="37"/>
  <c r="U18" i="37"/>
  <c r="A19" i="37"/>
  <c r="U19" i="37"/>
  <c r="A20" i="37"/>
  <c r="U20" i="37"/>
  <c r="A21" i="37"/>
  <c r="U21" i="37"/>
  <c r="A22" i="37"/>
  <c r="U22" i="37"/>
  <c r="AI8" i="57"/>
  <c r="A23" i="37"/>
  <c r="U23" i="37"/>
  <c r="A24" i="37"/>
  <c r="U24" i="37"/>
  <c r="A25" i="37"/>
  <c r="U25" i="37"/>
  <c r="BG8" i="57"/>
  <c r="D26" i="37"/>
  <c r="E26" i="37"/>
  <c r="BK8" i="57"/>
  <c r="V26" i="37"/>
  <c r="BN8" i="57"/>
  <c r="A37" i="37"/>
  <c r="D37" i="37"/>
  <c r="BR8" i="57"/>
  <c r="H37" i="37"/>
  <c r="BS8" i="57"/>
  <c r="Q37" i="37"/>
  <c r="BU8" i="57"/>
  <c r="A38" i="37"/>
  <c r="D38" i="37"/>
  <c r="BW8" i="57"/>
  <c r="H38" i="37"/>
  <c r="BX8" i="57"/>
  <c r="A39" i="37"/>
  <c r="D39" i="37"/>
  <c r="CB8" i="57"/>
  <c r="H39" i="37"/>
  <c r="CC8" i="57"/>
  <c r="A40" i="37"/>
  <c r="D40" i="37"/>
  <c r="CG8" i="57"/>
  <c r="H40" i="37"/>
  <c r="CH8" i="57"/>
  <c r="A41" i="37"/>
  <c r="D41" i="37"/>
  <c r="CL8" i="57"/>
  <c r="H41" i="37"/>
  <c r="CM8" i="57"/>
  <c r="A42" i="37"/>
  <c r="D42" i="37"/>
  <c r="CQ8" i="57"/>
  <c r="H42" i="37"/>
  <c r="CR8" i="57"/>
  <c r="A43" i="37"/>
  <c r="D43" i="37"/>
  <c r="CV8" i="57"/>
  <c r="H43" i="37"/>
  <c r="CW8" i="57"/>
  <c r="A44" i="37"/>
  <c r="D44" i="37"/>
  <c r="DA8" i="57"/>
  <c r="H44" i="37"/>
  <c r="DB8" i="57"/>
  <c r="A45" i="37"/>
  <c r="D45" i="37"/>
  <c r="DF8" i="57"/>
  <c r="H45" i="37"/>
  <c r="DG8" i="57"/>
  <c r="A46" i="37"/>
  <c r="D46" i="37"/>
  <c r="DK8" i="57"/>
  <c r="H46" i="37"/>
  <c r="DL8" i="57"/>
  <c r="A47" i="37"/>
  <c r="D47" i="37"/>
  <c r="DP8" i="57"/>
  <c r="H47" i="37"/>
  <c r="DQ8" i="57"/>
  <c r="A48" i="37"/>
  <c r="D48" i="37"/>
  <c r="DU8" i="57"/>
  <c r="H48" i="37"/>
  <c r="DV8" i="57"/>
  <c r="A49" i="37"/>
  <c r="D49" i="37"/>
  <c r="DZ8" i="57"/>
  <c r="H49" i="37"/>
  <c r="EA8" i="57"/>
  <c r="A50" i="37"/>
  <c r="D50" i="37"/>
  <c r="EE8" i="57"/>
  <c r="H50" i="37"/>
  <c r="EF8" i="57"/>
  <c r="A51" i="37"/>
  <c r="D51" i="37"/>
  <c r="EJ8" i="57"/>
  <c r="H51" i="37"/>
  <c r="EK8" i="57"/>
  <c r="A6" i="36"/>
  <c r="H6" i="36"/>
  <c r="O6" i="36"/>
  <c r="A7" i="36"/>
  <c r="H7" i="36"/>
  <c r="O7" i="36"/>
  <c r="A8" i="36"/>
  <c r="H8" i="36"/>
  <c r="O8" i="36"/>
  <c r="A9" i="36"/>
  <c r="O9" i="36"/>
  <c r="A10" i="36"/>
  <c r="H10" i="36"/>
  <c r="O10" i="36"/>
  <c r="S11" i="36"/>
  <c r="D6" i="33"/>
  <c r="S18" i="36"/>
  <c r="E6" i="33"/>
  <c r="P19" i="36"/>
  <c r="F27" i="36"/>
  <c r="S27" i="36"/>
  <c r="L27" i="36"/>
  <c r="L30" i="36"/>
  <c r="H32" i="36"/>
  <c r="J32" i="36"/>
  <c r="D8" i="35"/>
  <c r="D10" i="35"/>
  <c r="E8" i="35"/>
  <c r="F8" i="35"/>
  <c r="F10" i="35"/>
  <c r="F15" i="35"/>
  <c r="G8" i="35"/>
  <c r="G10" i="35"/>
  <c r="H8" i="35"/>
  <c r="I8" i="35"/>
  <c r="J8" i="35"/>
  <c r="K8" i="35"/>
  <c r="K10" i="35"/>
  <c r="K15" i="35"/>
  <c r="L8" i="35"/>
  <c r="M8" i="35"/>
  <c r="M10" i="35"/>
  <c r="N8" i="35"/>
  <c r="O8" i="35"/>
  <c r="P8" i="35"/>
  <c r="P10" i="35"/>
  <c r="P15" i="35"/>
  <c r="E9" i="35"/>
  <c r="I9" i="35"/>
  <c r="J9" i="35"/>
  <c r="J10" i="35"/>
  <c r="J15" i="35"/>
  <c r="K9" i="35"/>
  <c r="L9" i="35"/>
  <c r="L10" i="35"/>
  <c r="M9" i="35"/>
  <c r="N9" i="35"/>
  <c r="N10" i="35"/>
  <c r="O9" i="35"/>
  <c r="P9" i="35"/>
  <c r="F12" i="35"/>
  <c r="G12" i="35"/>
  <c r="G14" i="35"/>
  <c r="H12" i="35"/>
  <c r="I12" i="35"/>
  <c r="J12" i="35"/>
  <c r="K12" i="35"/>
  <c r="K14" i="35"/>
  <c r="L12" i="35"/>
  <c r="M12" i="35"/>
  <c r="N12" i="35"/>
  <c r="O12" i="35"/>
  <c r="P12" i="35"/>
  <c r="P14" i="35"/>
  <c r="E13" i="35"/>
  <c r="E14" i="35"/>
  <c r="F13" i="35"/>
  <c r="F14" i="35"/>
  <c r="G13" i="35"/>
  <c r="H13" i="35"/>
  <c r="I13" i="35"/>
  <c r="J13" i="35"/>
  <c r="K13" i="35"/>
  <c r="L13" i="35"/>
  <c r="L14" i="35"/>
  <c r="M13" i="35"/>
  <c r="N13" i="35"/>
  <c r="O13" i="35"/>
  <c r="P13" i="35"/>
  <c r="J14" i="35"/>
  <c r="G21" i="35"/>
  <c r="K21" i="35"/>
  <c r="E22" i="35"/>
  <c r="I22" i="35"/>
  <c r="D9" i="34"/>
  <c r="E9" i="34"/>
  <c r="I9" i="34"/>
  <c r="J9" i="34"/>
  <c r="K9" i="34"/>
  <c r="L9" i="34"/>
  <c r="M9" i="34"/>
  <c r="N9" i="34"/>
  <c r="O9" i="34"/>
  <c r="D15" i="34"/>
  <c r="E15" i="34"/>
  <c r="F15" i="34"/>
  <c r="G15" i="34"/>
  <c r="H15" i="34"/>
  <c r="I15" i="34"/>
  <c r="J15" i="34"/>
  <c r="K15" i="34"/>
  <c r="L15" i="34"/>
  <c r="M15" i="34"/>
  <c r="N15" i="34"/>
  <c r="O15" i="34"/>
  <c r="D21" i="34"/>
  <c r="E21" i="34"/>
  <c r="F21" i="34"/>
  <c r="G21" i="34"/>
  <c r="H21" i="34"/>
  <c r="I21" i="34"/>
  <c r="J21" i="34"/>
  <c r="K21" i="34"/>
  <c r="L21" i="34"/>
  <c r="M21" i="34"/>
  <c r="N21" i="34"/>
  <c r="O21" i="34"/>
  <c r="D27" i="34"/>
  <c r="E27" i="34"/>
  <c r="F27" i="34"/>
  <c r="G27" i="34"/>
  <c r="H27" i="34"/>
  <c r="I27" i="34"/>
  <c r="J27" i="34"/>
  <c r="K27" i="34"/>
  <c r="L27" i="34"/>
  <c r="M27" i="34"/>
  <c r="N27" i="34"/>
  <c r="O27" i="34"/>
  <c r="I31" i="34"/>
  <c r="C9" i="33"/>
  <c r="L8" i="56"/>
  <c r="M8" i="56"/>
  <c r="N8" i="56"/>
  <c r="L9" i="56"/>
  <c r="M9" i="56"/>
  <c r="O9" i="56"/>
  <c r="N9" i="56"/>
  <c r="L10" i="56"/>
  <c r="M10" i="56"/>
  <c r="P10" i="56"/>
  <c r="N10" i="56"/>
  <c r="L11" i="56"/>
  <c r="M11" i="56"/>
  <c r="DV4" i="57"/>
  <c r="N11" i="56"/>
  <c r="L12" i="56"/>
  <c r="M12" i="56"/>
  <c r="N12" i="56"/>
  <c r="L13" i="56"/>
  <c r="M13" i="56"/>
  <c r="P13" i="56"/>
  <c r="N13" i="56"/>
  <c r="L14" i="56"/>
  <c r="M14" i="56"/>
  <c r="EH4" i="57"/>
  <c r="N14" i="56"/>
  <c r="L15" i="56"/>
  <c r="M15" i="56"/>
  <c r="P15" i="56"/>
  <c r="N15" i="56"/>
  <c r="L16" i="56"/>
  <c r="M16" i="56"/>
  <c r="EP4" i="57"/>
  <c r="N16" i="56"/>
  <c r="L17" i="56"/>
  <c r="M17" i="56"/>
  <c r="O17" i="56"/>
  <c r="N17" i="56"/>
  <c r="L18" i="56"/>
  <c r="M18" i="56"/>
  <c r="P18" i="56"/>
  <c r="N18" i="56"/>
  <c r="L19" i="56"/>
  <c r="M19" i="56"/>
  <c r="N19" i="56"/>
  <c r="L20" i="56"/>
  <c r="M20" i="56"/>
  <c r="O20" i="56"/>
  <c r="N20" i="56"/>
  <c r="L21" i="56"/>
  <c r="M21" i="56"/>
  <c r="N21" i="56"/>
  <c r="L22" i="56"/>
  <c r="M22" i="56"/>
  <c r="N22" i="56"/>
  <c r="L23" i="56"/>
  <c r="M23" i="56"/>
  <c r="N23" i="56"/>
  <c r="L24" i="56"/>
  <c r="M24" i="56"/>
  <c r="O24" i="56"/>
  <c r="N24" i="56"/>
  <c r="L25" i="56"/>
  <c r="M25" i="56"/>
  <c r="GA4" i="57"/>
  <c r="N25" i="56"/>
  <c r="L26" i="56"/>
  <c r="M26" i="56"/>
  <c r="N26" i="56"/>
  <c r="L27" i="56"/>
  <c r="M27" i="56"/>
  <c r="O27" i="56"/>
  <c r="N27" i="56"/>
  <c r="L28" i="56"/>
  <c r="M28" i="56"/>
  <c r="N28" i="56"/>
  <c r="L29" i="56"/>
  <c r="M29" i="56"/>
  <c r="GR4" i="57"/>
  <c r="N29" i="56"/>
  <c r="L30" i="56"/>
  <c r="M30" i="56"/>
  <c r="GV4" i="57"/>
  <c r="N30" i="56"/>
  <c r="L31" i="56"/>
  <c r="M31" i="56"/>
  <c r="P31" i="56"/>
  <c r="N31" i="56"/>
  <c r="L32" i="56"/>
  <c r="M32" i="56"/>
  <c r="HD4" i="57"/>
  <c r="N32" i="56"/>
  <c r="L33" i="56"/>
  <c r="M33" i="56"/>
  <c r="N33" i="56"/>
  <c r="L34" i="56"/>
  <c r="M34" i="56"/>
  <c r="P34" i="56"/>
  <c r="N34" i="56"/>
  <c r="L35" i="56"/>
  <c r="M35" i="56"/>
  <c r="P35" i="56"/>
  <c r="N35" i="56"/>
  <c r="L36" i="56"/>
  <c r="M36" i="56"/>
  <c r="P36" i="56"/>
  <c r="N36" i="56"/>
  <c r="L37" i="56"/>
  <c r="M37" i="56"/>
  <c r="HX4" i="57"/>
  <c r="N37" i="56"/>
  <c r="L38" i="56"/>
  <c r="M38" i="56"/>
  <c r="P38" i="56"/>
  <c r="N38" i="56"/>
  <c r="L39" i="56"/>
  <c r="M39" i="56"/>
  <c r="IG4" i="57"/>
  <c r="N39" i="56"/>
  <c r="L40" i="56"/>
  <c r="M40" i="56"/>
  <c r="IK4" i="57"/>
  <c r="N40" i="56"/>
  <c r="L41" i="56"/>
  <c r="M41" i="56"/>
  <c r="N41" i="56"/>
  <c r="L42" i="56"/>
  <c r="M42" i="56"/>
  <c r="P42" i="56"/>
  <c r="N42" i="56"/>
  <c r="L43" i="56"/>
  <c r="M43" i="56"/>
  <c r="I5" i="57"/>
  <c r="N43" i="56"/>
  <c r="L44" i="56"/>
  <c r="M44" i="56"/>
  <c r="N44" i="56"/>
  <c r="L45" i="56"/>
  <c r="M45" i="56"/>
  <c r="P45" i="56"/>
  <c r="N45" i="56"/>
  <c r="L46" i="56"/>
  <c r="M46" i="56"/>
  <c r="P46" i="56"/>
  <c r="N46" i="56"/>
  <c r="L47" i="56"/>
  <c r="M47" i="56"/>
  <c r="O47" i="56"/>
  <c r="N47" i="56"/>
  <c r="L48" i="56"/>
  <c r="M48" i="56"/>
  <c r="O48" i="56"/>
  <c r="N48" i="56"/>
  <c r="L49" i="56"/>
  <c r="M49" i="56"/>
  <c r="O49" i="56"/>
  <c r="N49" i="56"/>
  <c r="L50" i="56"/>
  <c r="M50" i="56"/>
  <c r="O50" i="56"/>
  <c r="N50" i="56"/>
  <c r="L51" i="56"/>
  <c r="M51" i="56"/>
  <c r="N51" i="56"/>
  <c r="L52" i="56"/>
  <c r="M52" i="56"/>
  <c r="N52" i="56"/>
  <c r="L53" i="56"/>
  <c r="M53" i="56"/>
  <c r="N53" i="56"/>
  <c r="L54" i="56"/>
  <c r="M54" i="56"/>
  <c r="N54" i="56"/>
  <c r="L55" i="56"/>
  <c r="M55" i="56"/>
  <c r="O55" i="56"/>
  <c r="N55" i="56"/>
  <c r="L56" i="56"/>
  <c r="M56" i="56"/>
  <c r="BJ5" i="57"/>
  <c r="N56" i="56"/>
  <c r="L57" i="56"/>
  <c r="M57" i="56"/>
  <c r="N57" i="56"/>
  <c r="L58" i="56"/>
  <c r="M58" i="56"/>
  <c r="BS5" i="57"/>
  <c r="N58" i="56"/>
  <c r="L59" i="56"/>
  <c r="M59" i="56"/>
  <c r="BW5" i="57"/>
  <c r="N59" i="56"/>
  <c r="L60" i="56"/>
  <c r="M60" i="56"/>
  <c r="O60" i="56"/>
  <c r="N60" i="56"/>
  <c r="L61" i="56"/>
  <c r="M61" i="56"/>
  <c r="O61" i="56"/>
  <c r="N61" i="56"/>
  <c r="L62" i="56"/>
  <c r="M62" i="56"/>
  <c r="CI5" i="57"/>
  <c r="N62" i="56"/>
  <c r="L63" i="56"/>
  <c r="M63" i="56"/>
  <c r="N63" i="56"/>
  <c r="L64" i="56"/>
  <c r="M64" i="56"/>
  <c r="CQ5" i="57"/>
  <c r="N64" i="56"/>
  <c r="L65" i="56"/>
  <c r="M65" i="56"/>
  <c r="N65" i="56"/>
  <c r="L66" i="56"/>
  <c r="M66" i="56"/>
  <c r="CY5" i="57"/>
  <c r="N66" i="56"/>
  <c r="L67" i="56"/>
  <c r="M67" i="56"/>
  <c r="O67" i="56"/>
  <c r="N67" i="56"/>
  <c r="L68" i="56"/>
  <c r="M68" i="56"/>
  <c r="DH5" i="57"/>
  <c r="N68" i="56"/>
  <c r="L69" i="56"/>
  <c r="M69" i="56"/>
  <c r="N69" i="56"/>
  <c r="L70" i="56"/>
  <c r="M70" i="56"/>
  <c r="DP5" i="57"/>
  <c r="N70" i="56"/>
  <c r="L71" i="56"/>
  <c r="M71" i="56"/>
  <c r="O71" i="56"/>
  <c r="N71" i="56"/>
  <c r="L72" i="56"/>
  <c r="M72" i="56"/>
  <c r="N72" i="56"/>
  <c r="L73" i="56"/>
  <c r="M73" i="56"/>
  <c r="N73" i="56"/>
  <c r="L74" i="56"/>
  <c r="M74" i="56"/>
  <c r="N74" i="56"/>
  <c r="L75" i="56"/>
  <c r="M75" i="56"/>
  <c r="EJ5" i="57"/>
  <c r="N75" i="56"/>
  <c r="L76" i="56"/>
  <c r="M76" i="56"/>
  <c r="N76" i="56"/>
  <c r="L77" i="56"/>
  <c r="M77" i="56"/>
  <c r="P77" i="56"/>
  <c r="N77" i="56"/>
  <c r="L78" i="56"/>
  <c r="M78" i="56"/>
  <c r="P78" i="56"/>
  <c r="N78" i="56"/>
  <c r="L79" i="56"/>
  <c r="M79" i="56"/>
  <c r="O79" i="56"/>
  <c r="N79" i="56"/>
  <c r="L80" i="56"/>
  <c r="M80" i="56"/>
  <c r="O80" i="56"/>
  <c r="N80" i="56"/>
  <c r="L81" i="56"/>
  <c r="M81" i="56"/>
  <c r="O81" i="56"/>
  <c r="N81" i="56"/>
  <c r="L82" i="56"/>
  <c r="M82" i="56"/>
  <c r="FM5" i="57"/>
  <c r="O82" i="56"/>
  <c r="N82" i="56"/>
  <c r="L83" i="56"/>
  <c r="M83" i="56"/>
  <c r="N83" i="56"/>
  <c r="L84" i="56"/>
  <c r="M84" i="56"/>
  <c r="N84" i="56"/>
  <c r="L85" i="56"/>
  <c r="M85" i="56"/>
  <c r="N85" i="56"/>
  <c r="L86" i="56"/>
  <c r="M86" i="56"/>
  <c r="N86" i="56"/>
  <c r="L87" i="56"/>
  <c r="M87" i="56"/>
  <c r="GG5" i="57"/>
  <c r="N87" i="56"/>
  <c r="L88" i="56"/>
  <c r="M88" i="56"/>
  <c r="N88" i="56"/>
  <c r="L89" i="56"/>
  <c r="M89" i="56"/>
  <c r="P89" i="56"/>
  <c r="N89" i="56"/>
  <c r="L90" i="56"/>
  <c r="M90" i="56"/>
  <c r="O90" i="56"/>
  <c r="N90" i="56"/>
  <c r="L91" i="56"/>
  <c r="M91" i="56"/>
  <c r="N91" i="56"/>
  <c r="L92" i="56"/>
  <c r="M92" i="56"/>
  <c r="HB5" i="57"/>
  <c r="N92" i="56"/>
  <c r="L93" i="56"/>
  <c r="M93" i="56"/>
  <c r="P93" i="56"/>
  <c r="N93" i="56"/>
  <c r="L94" i="56"/>
  <c r="M94" i="56"/>
  <c r="N94" i="56"/>
  <c r="L95" i="56"/>
  <c r="M95" i="56"/>
  <c r="N95" i="56"/>
  <c r="L96" i="56"/>
  <c r="M96" i="56"/>
  <c r="HR5" i="57"/>
  <c r="N96" i="56"/>
  <c r="L97" i="56"/>
  <c r="M97" i="56"/>
  <c r="N97" i="56"/>
  <c r="L98" i="56"/>
  <c r="M98" i="56"/>
  <c r="IA5" i="57"/>
  <c r="N98" i="56"/>
  <c r="L99" i="56"/>
  <c r="M99" i="56"/>
  <c r="N99" i="56"/>
  <c r="L100" i="56"/>
  <c r="M100" i="56"/>
  <c r="O100" i="56"/>
  <c r="N100" i="56"/>
  <c r="L101" i="56"/>
  <c r="M101" i="56"/>
  <c r="IM5" i="57"/>
  <c r="N101" i="56"/>
  <c r="L102" i="56"/>
  <c r="M102" i="56"/>
  <c r="P102" i="56"/>
  <c r="N102" i="56"/>
  <c r="L103" i="56"/>
  <c r="M103" i="56"/>
  <c r="P103" i="56"/>
  <c r="N103" i="56"/>
  <c r="L104" i="56"/>
  <c r="M104" i="56"/>
  <c r="O104" i="56"/>
  <c r="N104" i="56"/>
  <c r="L105" i="56"/>
  <c r="M105" i="56"/>
  <c r="Q6" i="57"/>
  <c r="N105" i="56"/>
  <c r="L106" i="56"/>
  <c r="M106" i="56"/>
  <c r="N106" i="56"/>
  <c r="L107" i="56"/>
  <c r="M107" i="56"/>
  <c r="O107" i="56"/>
  <c r="N107" i="56"/>
  <c r="L108" i="56"/>
  <c r="M108" i="56"/>
  <c r="N108" i="56"/>
  <c r="L109" i="56"/>
  <c r="M109" i="56"/>
  <c r="N109" i="56"/>
  <c r="L110" i="56"/>
  <c r="M110" i="56"/>
  <c r="AL6" i="57"/>
  <c r="N110" i="56"/>
  <c r="L111" i="56"/>
  <c r="M111" i="56"/>
  <c r="N111" i="56"/>
  <c r="L112" i="56"/>
  <c r="M112" i="56"/>
  <c r="O112" i="56"/>
  <c r="N112" i="56"/>
  <c r="L113" i="56"/>
  <c r="M113" i="56"/>
  <c r="N113" i="56"/>
  <c r="L114" i="56"/>
  <c r="M114" i="56"/>
  <c r="N114" i="56"/>
  <c r="L115" i="56"/>
  <c r="M115" i="56"/>
  <c r="O115" i="56"/>
  <c r="N115" i="56"/>
  <c r="L116" i="56"/>
  <c r="M116" i="56"/>
  <c r="N116" i="56"/>
  <c r="L117" i="56"/>
  <c r="M117" i="56"/>
  <c r="N117" i="56"/>
  <c r="L118" i="56"/>
  <c r="M118" i="56"/>
  <c r="N118" i="56"/>
  <c r="L119" i="56"/>
  <c r="M119" i="56"/>
  <c r="BW6" i="57"/>
  <c r="N119" i="56"/>
  <c r="L120" i="56"/>
  <c r="M120" i="56"/>
  <c r="N120" i="56"/>
  <c r="L121" i="56"/>
  <c r="M121" i="56"/>
  <c r="N121" i="56"/>
  <c r="L122" i="56"/>
  <c r="M122" i="56"/>
  <c r="O122" i="56"/>
  <c r="N122" i="56"/>
  <c r="L123" i="56"/>
  <c r="M123" i="56"/>
  <c r="N123" i="56"/>
  <c r="L124" i="56"/>
  <c r="M124" i="56"/>
  <c r="O124" i="56"/>
  <c r="N124" i="56"/>
  <c r="L125" i="56"/>
  <c r="M125" i="56"/>
  <c r="N125" i="56"/>
  <c r="L126" i="56"/>
  <c r="M126" i="56"/>
  <c r="N126" i="56"/>
  <c r="L127" i="56"/>
  <c r="M127" i="56"/>
  <c r="P127" i="56"/>
  <c r="N127" i="56"/>
  <c r="L128" i="56"/>
  <c r="M128" i="56"/>
  <c r="N128" i="56"/>
  <c r="L129" i="56"/>
  <c r="M129" i="56"/>
  <c r="P129" i="56"/>
  <c r="N129" i="56"/>
  <c r="L130" i="56"/>
  <c r="M130" i="56"/>
  <c r="O130" i="56"/>
  <c r="N130" i="56"/>
  <c r="L131" i="56"/>
  <c r="M131" i="56"/>
  <c r="N131" i="56"/>
  <c r="L132" i="56"/>
  <c r="M132" i="56"/>
  <c r="DX6" i="57"/>
  <c r="N132" i="56"/>
  <c r="L133" i="56"/>
  <c r="M133" i="56"/>
  <c r="O133" i="56"/>
  <c r="N133" i="56"/>
  <c r="L134" i="56"/>
  <c r="M134" i="56"/>
  <c r="P134" i="56"/>
  <c r="N134" i="56"/>
  <c r="L135" i="56"/>
  <c r="M135" i="56"/>
  <c r="N135" i="56"/>
  <c r="L136" i="56"/>
  <c r="M136" i="56"/>
  <c r="EN6" i="57"/>
  <c r="N136" i="56"/>
  <c r="L137" i="56"/>
  <c r="M137" i="56"/>
  <c r="N137" i="56"/>
  <c r="L138" i="56"/>
  <c r="M138" i="56"/>
  <c r="EW6" i="57"/>
  <c r="N138" i="56"/>
  <c r="L139" i="56"/>
  <c r="M139" i="56"/>
  <c r="P139" i="56"/>
  <c r="N139" i="56"/>
  <c r="L140" i="56"/>
  <c r="M140" i="56"/>
  <c r="N140" i="56"/>
  <c r="L141" i="56"/>
  <c r="M141" i="56"/>
  <c r="N141" i="56"/>
  <c r="L142" i="56"/>
  <c r="M142" i="56"/>
  <c r="N142" i="56"/>
  <c r="L143" i="56"/>
  <c r="M143" i="56"/>
  <c r="P143" i="56"/>
  <c r="N143" i="56"/>
  <c r="L144" i="56"/>
  <c r="M144" i="56"/>
  <c r="N144" i="56"/>
  <c r="L145" i="56"/>
  <c r="M145" i="56"/>
  <c r="O145" i="56"/>
  <c r="N145" i="56"/>
  <c r="L146" i="56"/>
  <c r="M146" i="56"/>
  <c r="N146" i="56"/>
  <c r="L147" i="56"/>
  <c r="M147" i="56"/>
  <c r="N147" i="56"/>
  <c r="L148" i="56"/>
  <c r="M148" i="56"/>
  <c r="N148" i="56"/>
  <c r="L149" i="56"/>
  <c r="M149" i="56"/>
  <c r="N149" i="56"/>
  <c r="L150" i="56"/>
  <c r="M150" i="56"/>
  <c r="O150" i="56"/>
  <c r="N150" i="56"/>
  <c r="L151" i="56"/>
  <c r="M151" i="56"/>
  <c r="GX6" i="57"/>
  <c r="N151" i="56"/>
  <c r="L152" i="56"/>
  <c r="M152" i="56"/>
  <c r="O152" i="56"/>
  <c r="N152" i="56"/>
  <c r="L153" i="56"/>
  <c r="M153" i="56"/>
  <c r="N153" i="56"/>
  <c r="L154" i="56"/>
  <c r="M154" i="56"/>
  <c r="N154" i="56"/>
  <c r="L155" i="56"/>
  <c r="M155" i="56"/>
  <c r="P155" i="56"/>
  <c r="N155" i="56"/>
  <c r="L156" i="56"/>
  <c r="M156" i="56"/>
  <c r="O156" i="56"/>
  <c r="N156" i="56"/>
  <c r="L157" i="56"/>
  <c r="M157" i="56"/>
  <c r="P157" i="56"/>
  <c r="N157" i="56"/>
  <c r="L158" i="56"/>
  <c r="M158" i="56"/>
  <c r="N158" i="56"/>
  <c r="L159" i="56"/>
  <c r="M159" i="56"/>
  <c r="N159" i="56"/>
  <c r="L160" i="56"/>
  <c r="M160" i="56"/>
  <c r="P160" i="56"/>
  <c r="N160" i="56"/>
  <c r="L161" i="56"/>
  <c r="M161" i="56"/>
  <c r="O161" i="56"/>
  <c r="N161" i="56"/>
  <c r="L162" i="56"/>
  <c r="M162" i="56"/>
  <c r="O162" i="56"/>
  <c r="N162" i="56"/>
  <c r="L163" i="56"/>
  <c r="M163" i="56"/>
  <c r="P163" i="56"/>
  <c r="N163" i="56"/>
  <c r="L164" i="56"/>
  <c r="M164" i="56"/>
  <c r="N164" i="56"/>
  <c r="L165" i="56"/>
  <c r="M165" i="56"/>
  <c r="N165" i="56"/>
  <c r="L166" i="56"/>
  <c r="M166" i="56"/>
  <c r="P166" i="56"/>
  <c r="N166" i="56"/>
  <c r="L167" i="56"/>
  <c r="M167" i="56"/>
  <c r="U7" i="57"/>
  <c r="N167" i="56"/>
  <c r="L168" i="56"/>
  <c r="M168" i="56"/>
  <c r="N168" i="56"/>
  <c r="L169" i="56"/>
  <c r="M169" i="56"/>
  <c r="N169" i="56"/>
  <c r="L170" i="56"/>
  <c r="M170" i="56"/>
  <c r="N170" i="56"/>
  <c r="L171" i="56"/>
  <c r="M171" i="56"/>
  <c r="N171" i="56"/>
  <c r="L172" i="56"/>
  <c r="M172" i="56"/>
  <c r="N172" i="56"/>
  <c r="L173" i="56"/>
  <c r="M173" i="56"/>
  <c r="N173" i="56"/>
  <c r="L174" i="56"/>
  <c r="M174" i="56"/>
  <c r="AX7" i="57"/>
  <c r="N174" i="56"/>
  <c r="L175" i="56"/>
  <c r="M175" i="56"/>
  <c r="N175" i="56"/>
  <c r="L176" i="56"/>
  <c r="M176" i="56"/>
  <c r="N176" i="56"/>
  <c r="L177" i="56"/>
  <c r="M177" i="56"/>
  <c r="N177" i="56"/>
  <c r="L178" i="56"/>
  <c r="M178" i="56"/>
  <c r="N178" i="56"/>
  <c r="L179" i="56"/>
  <c r="M179" i="56"/>
  <c r="N179" i="56"/>
  <c r="L180" i="56"/>
  <c r="M180" i="56"/>
  <c r="N180" i="56"/>
  <c r="L181" i="56"/>
  <c r="M181" i="56"/>
  <c r="N181" i="56"/>
  <c r="L182" i="56"/>
  <c r="M182" i="56"/>
  <c r="N182" i="56"/>
  <c r="L183" i="56"/>
  <c r="M183" i="56"/>
  <c r="N183" i="56"/>
  <c r="L184" i="56"/>
  <c r="M184" i="56"/>
  <c r="N184" i="56"/>
  <c r="L185" i="56"/>
  <c r="M185" i="56"/>
  <c r="N185" i="56"/>
  <c r="L186" i="56"/>
  <c r="M186" i="56"/>
  <c r="N186" i="56"/>
  <c r="L187" i="56"/>
  <c r="M187" i="56"/>
  <c r="CY7" i="57"/>
  <c r="N187" i="56"/>
  <c r="L188" i="56"/>
  <c r="M188" i="56"/>
  <c r="O188" i="56"/>
  <c r="N188" i="56"/>
  <c r="L189" i="56"/>
  <c r="M189" i="56"/>
  <c r="DH7" i="57"/>
  <c r="N189" i="56"/>
  <c r="L190" i="56"/>
  <c r="M190" i="56"/>
  <c r="N190" i="56"/>
  <c r="L191" i="56"/>
  <c r="M191" i="56"/>
  <c r="N191" i="56"/>
  <c r="L192" i="56"/>
  <c r="M192" i="56"/>
  <c r="N192" i="56"/>
  <c r="L193" i="56"/>
  <c r="M193" i="56"/>
  <c r="N193" i="56"/>
  <c r="L194" i="56"/>
  <c r="M194" i="56"/>
  <c r="N194" i="56"/>
  <c r="L195" i="56"/>
  <c r="M195" i="56"/>
  <c r="EF7" i="57"/>
  <c r="N195" i="56"/>
  <c r="L196" i="56"/>
  <c r="M196" i="56"/>
  <c r="O196" i="56"/>
  <c r="N196" i="56"/>
  <c r="L197" i="56"/>
  <c r="M197" i="56"/>
  <c r="O197" i="56"/>
  <c r="N197" i="56"/>
  <c r="L198" i="56"/>
  <c r="M198" i="56"/>
  <c r="N198" i="56"/>
  <c r="L199" i="56"/>
  <c r="M199" i="56"/>
  <c r="O199" i="56"/>
  <c r="N199" i="56"/>
  <c r="L200" i="56"/>
  <c r="M200" i="56"/>
  <c r="N200" i="56"/>
  <c r="L201" i="56"/>
  <c r="M201" i="56"/>
  <c r="N201" i="56"/>
  <c r="L202" i="56"/>
  <c r="M202" i="56"/>
  <c r="FI7" i="57"/>
  <c r="N202" i="56"/>
  <c r="L203" i="56"/>
  <c r="M203" i="56"/>
  <c r="N203" i="56"/>
  <c r="L204" i="56"/>
  <c r="M204" i="56"/>
  <c r="N204" i="56"/>
  <c r="L205" i="56"/>
  <c r="M205" i="56"/>
  <c r="N205" i="56"/>
  <c r="L206" i="56"/>
  <c r="M206" i="56"/>
  <c r="N206" i="56"/>
  <c r="L207" i="56"/>
  <c r="M207" i="56"/>
  <c r="N207" i="56"/>
  <c r="G208" i="56"/>
  <c r="GD7" i="57"/>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77" i="20"/>
  <c r="O78" i="20"/>
  <c r="O79" i="20"/>
  <c r="O80" i="20"/>
  <c r="O81" i="20"/>
  <c r="O82" i="20"/>
  <c r="O83" i="20"/>
  <c r="O84" i="20"/>
  <c r="O85" i="20"/>
  <c r="O86" i="20"/>
  <c r="F6" i="19"/>
  <c r="G6" i="19"/>
  <c r="N6" i="19"/>
  <c r="E5" i="44"/>
  <c r="F7" i="19"/>
  <c r="G7" i="19"/>
  <c r="F8" i="19"/>
  <c r="N8" i="19"/>
  <c r="E7" i="44"/>
  <c r="F7" i="44"/>
  <c r="G8" i="19"/>
  <c r="F9" i="19"/>
  <c r="N9" i="19"/>
  <c r="F10" i="19"/>
  <c r="G10" i="19"/>
  <c r="F11" i="19"/>
  <c r="G11" i="19"/>
  <c r="N11" i="19"/>
  <c r="E10" i="44"/>
  <c r="F12" i="19"/>
  <c r="G12" i="19"/>
  <c r="N12" i="19"/>
  <c r="F13" i="19"/>
  <c r="G13" i="19"/>
  <c r="F14" i="19"/>
  <c r="N14" i="19"/>
  <c r="E13" i="44"/>
  <c r="G14" i="19"/>
  <c r="F15" i="19"/>
  <c r="N15" i="19"/>
  <c r="E14" i="44"/>
  <c r="F14" i="44"/>
  <c r="G15" i="19"/>
  <c r="F16" i="19"/>
  <c r="N16" i="19"/>
  <c r="E15" i="44"/>
  <c r="G16" i="19"/>
  <c r="F17" i="19"/>
  <c r="G17" i="19"/>
  <c r="N17" i="19"/>
  <c r="E16" i="44"/>
  <c r="F18" i="19"/>
  <c r="G18" i="19"/>
  <c r="F19" i="19"/>
  <c r="G19" i="19"/>
  <c r="N19" i="19"/>
  <c r="E18" i="44"/>
  <c r="F20" i="19"/>
  <c r="N20" i="19"/>
  <c r="E19" i="44"/>
  <c r="G20" i="19"/>
  <c r="F21" i="19"/>
  <c r="N21" i="19"/>
  <c r="E20" i="44"/>
  <c r="G21" i="19"/>
  <c r="D22" i="19"/>
  <c r="E22" i="19"/>
  <c r="H22" i="19"/>
  <c r="I22" i="19"/>
  <c r="J22" i="19"/>
  <c r="K22" i="19"/>
  <c r="L22" i="19"/>
  <c r="M22" i="19"/>
  <c r="O22" i="19"/>
  <c r="O23" i="19"/>
  <c r="F29" i="19"/>
  <c r="N29" i="19"/>
  <c r="G29" i="19"/>
  <c r="F30" i="19"/>
  <c r="G30" i="19"/>
  <c r="F31" i="19"/>
  <c r="G31" i="19"/>
  <c r="F32" i="19"/>
  <c r="N32" i="19"/>
  <c r="E29" i="44"/>
  <c r="F29" i="44"/>
  <c r="G32" i="19"/>
  <c r="F33" i="19"/>
  <c r="G33" i="19"/>
  <c r="N33" i="19"/>
  <c r="E30" i="44"/>
  <c r="F34" i="19"/>
  <c r="G34" i="19"/>
  <c r="N34" i="19"/>
  <c r="E31" i="44"/>
  <c r="F35" i="19"/>
  <c r="G35" i="19"/>
  <c r="N35" i="19"/>
  <c r="E32" i="44"/>
  <c r="F36" i="19"/>
  <c r="G36" i="19"/>
  <c r="N36" i="19"/>
  <c r="E33" i="44"/>
  <c r="F37" i="19"/>
  <c r="G37" i="19"/>
  <c r="N37" i="19"/>
  <c r="E34" i="44"/>
  <c r="F38" i="19"/>
  <c r="G38" i="19"/>
  <c r="N38" i="19"/>
  <c r="E35" i="44"/>
  <c r="F39" i="19"/>
  <c r="N39" i="19"/>
  <c r="E36" i="44"/>
  <c r="BZ2" i="57"/>
  <c r="G39" i="19"/>
  <c r="F40" i="19"/>
  <c r="G40" i="19"/>
  <c r="F41" i="19"/>
  <c r="G41" i="19"/>
  <c r="D42" i="19"/>
  <c r="E42" i="19"/>
  <c r="H42" i="19"/>
  <c r="I42" i="19"/>
  <c r="J42" i="19"/>
  <c r="K42" i="19"/>
  <c r="L42" i="19"/>
  <c r="M42" i="19"/>
  <c r="B18" i="43"/>
  <c r="D7" i="43"/>
  <c r="K5" i="44"/>
  <c r="D6" i="44"/>
  <c r="N2" i="57"/>
  <c r="K6" i="44"/>
  <c r="D7" i="44"/>
  <c r="P2" i="57"/>
  <c r="K7" i="44"/>
  <c r="D8" i="44"/>
  <c r="R2" i="57"/>
  <c r="K8" i="44"/>
  <c r="D9" i="44"/>
  <c r="K9" i="44"/>
  <c r="D10" i="44"/>
  <c r="V2" i="57"/>
  <c r="K10" i="44"/>
  <c r="K11" i="44"/>
  <c r="D12" i="44"/>
  <c r="Z2" i="57"/>
  <c r="K12" i="44"/>
  <c r="D13" i="44"/>
  <c r="AB2" i="57"/>
  <c r="K13" i="44"/>
  <c r="D14" i="44"/>
  <c r="AD2" i="57"/>
  <c r="K14" i="44"/>
  <c r="D15" i="44"/>
  <c r="AF2" i="57"/>
  <c r="K15" i="44"/>
  <c r="D16" i="44"/>
  <c r="AH2" i="57"/>
  <c r="K16" i="44"/>
  <c r="D17" i="44"/>
  <c r="K17" i="44"/>
  <c r="D18" i="44"/>
  <c r="AL2" i="57"/>
  <c r="K18" i="44"/>
  <c r="D19" i="44"/>
  <c r="AN2" i="57"/>
  <c r="K19" i="44"/>
  <c r="D20" i="44"/>
  <c r="AP2" i="57"/>
  <c r="K20" i="44"/>
  <c r="K21" i="44"/>
  <c r="K22" i="44"/>
  <c r="K23" i="44"/>
  <c r="K24" i="44"/>
  <c r="K25" i="44"/>
  <c r="D26" i="44"/>
  <c r="AU2" i="57"/>
  <c r="K26" i="44"/>
  <c r="AX2" i="57"/>
  <c r="K27" i="44"/>
  <c r="D28" i="44"/>
  <c r="BA2" i="57"/>
  <c r="K28" i="44"/>
  <c r="D29" i="44"/>
  <c r="BD2" i="57"/>
  <c r="K29" i="44"/>
  <c r="D30" i="44"/>
  <c r="BG2" i="57"/>
  <c r="K30" i="44"/>
  <c r="D31" i="44"/>
  <c r="BJ2" i="57"/>
  <c r="K31" i="44"/>
  <c r="D32" i="44"/>
  <c r="BM2" i="57"/>
  <c r="K32" i="44"/>
  <c r="D33" i="44"/>
  <c r="BP2" i="57"/>
  <c r="K33" i="44"/>
  <c r="D34" i="44"/>
  <c r="BS2" i="57"/>
  <c r="K34" i="44"/>
  <c r="D35" i="44"/>
  <c r="BV2" i="57"/>
  <c r="K35" i="44"/>
  <c r="D36" i="44"/>
  <c r="BY2" i="57"/>
  <c r="K36" i="44"/>
  <c r="D37" i="44"/>
  <c r="CB2" i="57"/>
  <c r="K37" i="44"/>
  <c r="D38" i="44"/>
  <c r="CE2" i="57"/>
  <c r="K38" i="44"/>
  <c r="K39" i="44"/>
  <c r="K40" i="44"/>
  <c r="K41" i="44"/>
  <c r="K42" i="44"/>
  <c r="D10" i="21"/>
  <c r="D11" i="57"/>
  <c r="AG166" i="32"/>
  <c r="AG66" i="32"/>
  <c r="AG26" i="32"/>
  <c r="P416" i="32"/>
  <c r="P424" i="32"/>
  <c r="W425" i="32"/>
  <c r="P410" i="32"/>
  <c r="W411" i="32"/>
  <c r="P418" i="32"/>
  <c r="W419" i="32"/>
  <c r="P372" i="32"/>
  <c r="W373" i="32"/>
  <c r="P380" i="32"/>
  <c r="W381" i="32"/>
  <c r="P388" i="32"/>
  <c r="W389" i="32"/>
  <c r="AG370" i="32"/>
  <c r="P382" i="32"/>
  <c r="W383" i="32"/>
  <c r="P358" i="32"/>
  <c r="W359" i="32"/>
  <c r="P348" i="32"/>
  <c r="W349" i="32"/>
  <c r="P280" i="32"/>
  <c r="W281" i="32"/>
  <c r="AG270" i="32"/>
  <c r="P278" i="32"/>
  <c r="W279" i="32"/>
  <c r="P254" i="32"/>
  <c r="W255" i="32"/>
  <c r="P234" i="32"/>
  <c r="W235" i="32"/>
  <c r="P568" i="32"/>
  <c r="W569" i="32"/>
  <c r="P510" i="32"/>
  <c r="W511" i="32"/>
  <c r="P472" i="32"/>
  <c r="W473" i="32"/>
  <c r="P480" i="32"/>
  <c r="P488" i="32"/>
  <c r="W489" i="32"/>
  <c r="AG470" i="32"/>
  <c r="P482" i="32"/>
  <c r="W483" i="32"/>
  <c r="P456" i="32"/>
  <c r="W457" i="32"/>
  <c r="P464" i="32"/>
  <c r="W465" i="32"/>
  <c r="P450" i="32"/>
  <c r="W451" i="32"/>
  <c r="P454" i="32"/>
  <c r="W455" i="32"/>
  <c r="P462" i="32"/>
  <c r="W463" i="32"/>
  <c r="L53" i="20"/>
  <c r="L36" i="20"/>
  <c r="T2" i="57"/>
  <c r="E12" i="43"/>
  <c r="W13" i="37"/>
  <c r="X13" i="37"/>
  <c r="HD7" i="57"/>
  <c r="W15" i="37"/>
  <c r="X15" i="37"/>
  <c r="HU7" i="57"/>
  <c r="W17" i="37"/>
  <c r="IJ7" i="57"/>
  <c r="W25" i="37"/>
  <c r="X25" i="37"/>
  <c r="BI8" i="57"/>
  <c r="W12" i="37"/>
  <c r="GV7" i="57"/>
  <c r="W16" i="37"/>
  <c r="X16" i="37"/>
  <c r="IC7" i="57"/>
  <c r="W22" i="37"/>
  <c r="AJ8" i="57"/>
  <c r="N18" i="19"/>
  <c r="N10" i="19"/>
  <c r="E9" i="44"/>
  <c r="F9" i="44"/>
  <c r="N7" i="19"/>
  <c r="E6" i="44"/>
  <c r="F6" i="44"/>
  <c r="G28" i="59"/>
  <c r="EY9" i="57"/>
  <c r="G26" i="59"/>
  <c r="EI9" i="57"/>
  <c r="G22" i="59"/>
  <c r="DC9" i="57"/>
  <c r="G21" i="59"/>
  <c r="CU9" i="57"/>
  <c r="G17" i="59"/>
  <c r="BO9" i="57"/>
  <c r="G15" i="59"/>
  <c r="AY9" i="57"/>
  <c r="G13" i="59"/>
  <c r="AI9" i="57"/>
  <c r="G29" i="59"/>
  <c r="FG9" i="57"/>
  <c r="G24" i="59"/>
  <c r="DS9" i="57"/>
  <c r="G20" i="59"/>
  <c r="CM9" i="57"/>
  <c r="G18" i="59"/>
  <c r="BW9" i="57"/>
  <c r="G14" i="59"/>
  <c r="AQ9" i="57"/>
  <c r="G12" i="59"/>
  <c r="AA9" i="57"/>
  <c r="G11" i="59"/>
  <c r="S9" i="57"/>
  <c r="Q51" i="37"/>
  <c r="EM8" i="57"/>
  <c r="Q50" i="37"/>
  <c r="EH8" i="57"/>
  <c r="Q49" i="37"/>
  <c r="EC8" i="57"/>
  <c r="Q48" i="37"/>
  <c r="DX8" i="57"/>
  <c r="Q47" i="37"/>
  <c r="DS8" i="57"/>
  <c r="Q46" i="37"/>
  <c r="DN8" i="57"/>
  <c r="Q45" i="37"/>
  <c r="DI8" i="57"/>
  <c r="Q44" i="37"/>
  <c r="DD8" i="57"/>
  <c r="Q43" i="37"/>
  <c r="CY8" i="57"/>
  <c r="Q42" i="37"/>
  <c r="CT8" i="57"/>
  <c r="Q41" i="37"/>
  <c r="CO8" i="57"/>
  <c r="Q40" i="37"/>
  <c r="CJ8" i="57"/>
  <c r="Q39" i="37"/>
  <c r="Q38" i="37"/>
  <c r="BZ8" i="57"/>
  <c r="IB7" i="57"/>
  <c r="HT7" i="57"/>
  <c r="HA7" i="57"/>
  <c r="HQ7" i="57"/>
  <c r="HY7" i="57"/>
  <c r="IO7" i="57"/>
  <c r="I8" i="57"/>
  <c r="Q8" i="57"/>
  <c r="AG8" i="57"/>
  <c r="AO8" i="57"/>
  <c r="AW8" i="57"/>
  <c r="BE8" i="57"/>
  <c r="GK7" i="57"/>
  <c r="U5" i="57"/>
  <c r="P43" i="56"/>
  <c r="O31" i="56"/>
  <c r="O41" i="56"/>
  <c r="N6" i="61"/>
  <c r="O32" i="54"/>
  <c r="N33" i="54"/>
  <c r="P40" i="56"/>
  <c r="O40" i="56"/>
  <c r="P106" i="56"/>
  <c r="O86" i="56"/>
  <c r="AX5" i="57"/>
  <c r="O37" i="56"/>
  <c r="DP6" i="57"/>
  <c r="O68" i="56"/>
  <c r="AX8" i="57"/>
  <c r="AH8" i="57"/>
  <c r="R8" i="57"/>
  <c r="IP7" i="57"/>
  <c r="HZ7" i="57"/>
  <c r="HE7" i="57"/>
  <c r="HB7" i="57"/>
  <c r="BF8" i="57"/>
  <c r="AP8" i="57"/>
  <c r="J8" i="57"/>
  <c r="HR7" i="57"/>
  <c r="FR8" i="57"/>
  <c r="K32" i="54"/>
  <c r="L33" i="54"/>
  <c r="FN8" i="57"/>
  <c r="AI3" i="57"/>
  <c r="O105" i="56"/>
  <c r="P37" i="56"/>
  <c r="IQ7" i="57"/>
  <c r="W18" i="37"/>
  <c r="HI7" i="57"/>
  <c r="P286" i="32"/>
  <c r="W287" i="32"/>
  <c r="P284" i="32"/>
  <c r="W285" i="32"/>
  <c r="F22" i="61"/>
  <c r="L32" i="36"/>
  <c r="Y8" i="57"/>
  <c r="M14" i="35"/>
  <c r="O42" i="53"/>
  <c r="P42" i="53"/>
  <c r="P342" i="32"/>
  <c r="BE9" i="57"/>
  <c r="G16" i="59"/>
  <c r="BG9" i="57"/>
  <c r="N12" i="61"/>
  <c r="N15" i="61"/>
  <c r="N20" i="61"/>
  <c r="O11" i="53"/>
  <c r="P11" i="53"/>
  <c r="R11" i="53"/>
  <c r="P426" i="32"/>
  <c r="W427" i="32"/>
  <c r="P422" i="32"/>
  <c r="W423" i="32"/>
  <c r="N7" i="61"/>
  <c r="C32" i="54"/>
  <c r="D33" i="54"/>
  <c r="O15" i="53"/>
  <c r="P15" i="53"/>
  <c r="R15" i="53"/>
  <c r="I15" i="62"/>
  <c r="C6" i="62"/>
  <c r="IJ8" i="57"/>
  <c r="DY9" i="57"/>
  <c r="G25" i="59"/>
  <c r="EA9" i="57"/>
  <c r="N21" i="61"/>
  <c r="P498" i="32"/>
  <c r="W499" i="32"/>
  <c r="P258" i="32"/>
  <c r="W259" i="32"/>
  <c r="P250" i="32"/>
  <c r="W251" i="32"/>
  <c r="P264" i="32"/>
  <c r="W265" i="32"/>
  <c r="P256" i="32"/>
  <c r="W257" i="32"/>
  <c r="P262" i="32"/>
  <c r="W263" i="32"/>
  <c r="AG250" i="32"/>
  <c r="P268" i="32"/>
  <c r="W269" i="32"/>
  <c r="P260" i="32"/>
  <c r="P252" i="32"/>
  <c r="P274" i="32"/>
  <c r="W275" i="32"/>
  <c r="P282" i="32"/>
  <c r="W283" i="32"/>
  <c r="P272" i="32"/>
  <c r="W273" i="32"/>
  <c r="P288" i="32"/>
  <c r="P276" i="32"/>
  <c r="W277" i="32"/>
  <c r="P270" i="32"/>
  <c r="P374" i="32"/>
  <c r="W375" i="32"/>
  <c r="P376" i="32"/>
  <c r="W377" i="32"/>
  <c r="P384" i="32"/>
  <c r="W385" i="32"/>
  <c r="P370" i="32"/>
  <c r="P378" i="32"/>
  <c r="W379" i="32"/>
  <c r="P466" i="32"/>
  <c r="W467" i="32"/>
  <c r="P452" i="32"/>
  <c r="W453" i="32"/>
  <c r="P460" i="32"/>
  <c r="W461" i="32"/>
  <c r="P468" i="32"/>
  <c r="W469" i="32"/>
  <c r="P458" i="32"/>
  <c r="W459" i="32"/>
  <c r="AG450" i="32"/>
  <c r="P562" i="32"/>
  <c r="W563" i="32"/>
  <c r="P412" i="32"/>
  <c r="W413" i="32"/>
  <c r="P420" i="32"/>
  <c r="W421" i="32"/>
  <c r="P428" i="32"/>
  <c r="W429" i="32"/>
  <c r="AG410" i="32"/>
  <c r="P414" i="32"/>
  <c r="W415" i="32"/>
  <c r="AD5" i="57"/>
  <c r="P48" i="56"/>
  <c r="P197" i="56"/>
  <c r="P68" i="56"/>
  <c r="O65" i="56"/>
  <c r="O38" i="56"/>
  <c r="FG4" i="57"/>
  <c r="P20" i="56"/>
  <c r="AT5" i="57"/>
  <c r="P25" i="56"/>
  <c r="O46" i="56"/>
  <c r="L76" i="20"/>
  <c r="L29" i="20"/>
  <c r="L45" i="20"/>
  <c r="L48" i="20"/>
  <c r="L65" i="20"/>
  <c r="AL3" i="57"/>
  <c r="L40" i="20"/>
  <c r="L57" i="20"/>
  <c r="C6" i="43"/>
  <c r="G3" i="57"/>
  <c r="AG3" i="57"/>
  <c r="L82" i="20"/>
  <c r="L50" i="20"/>
  <c r="L18" i="20"/>
  <c r="L67" i="20"/>
  <c r="L35" i="20"/>
  <c r="L83" i="20"/>
  <c r="L54" i="20"/>
  <c r="L22" i="20"/>
  <c r="L71" i="20"/>
  <c r="L39" i="20"/>
  <c r="BS6" i="57"/>
  <c r="O189" i="56"/>
  <c r="HF5" i="57"/>
  <c r="HL4" i="57"/>
  <c r="GZ4" i="57"/>
  <c r="P130" i="56"/>
  <c r="BB6" i="57"/>
  <c r="P114" i="56"/>
  <c r="O18" i="56"/>
  <c r="EY4" i="57"/>
  <c r="P90" i="56"/>
  <c r="O39" i="56"/>
  <c r="P100" i="56"/>
  <c r="O140" i="56"/>
  <c r="O30" i="56"/>
  <c r="P28" i="56"/>
  <c r="P30" i="56"/>
  <c r="M6" i="57"/>
  <c r="II5" i="57"/>
  <c r="O153" i="56"/>
  <c r="P153" i="56"/>
  <c r="FW4" i="57"/>
  <c r="P151" i="56"/>
  <c r="O151" i="56"/>
  <c r="CA7" i="57"/>
  <c r="IA6" i="57"/>
  <c r="IQ6" i="57"/>
  <c r="EN7" i="57"/>
  <c r="P105" i="56"/>
  <c r="CM6" i="57"/>
  <c r="P136" i="56"/>
  <c r="EB6" i="57"/>
  <c r="O185" i="56"/>
  <c r="P113" i="56"/>
  <c r="AX6" i="57"/>
  <c r="P165" i="56"/>
  <c r="GT6" i="57"/>
  <c r="P150" i="56"/>
  <c r="IE5" i="57"/>
  <c r="P99" i="56"/>
  <c r="O99" i="56"/>
  <c r="HV6" i="57"/>
  <c r="FU6" i="57"/>
  <c r="O144" i="56"/>
  <c r="P144" i="56"/>
  <c r="O142" i="56"/>
  <c r="P142" i="56"/>
  <c r="FM6" i="57"/>
  <c r="O198" i="56"/>
  <c r="P137" i="56"/>
  <c r="DC6" i="57"/>
  <c r="O106" i="56"/>
  <c r="U6" i="57"/>
  <c r="O96" i="56"/>
  <c r="HJ5" i="57"/>
  <c r="O72" i="56"/>
  <c r="P162" i="56"/>
  <c r="O69" i="56"/>
  <c r="GT5" i="57"/>
  <c r="FQ6" i="57"/>
  <c r="P172" i="56"/>
  <c r="O114" i="56"/>
  <c r="AP6" i="57"/>
  <c r="EJ7" i="57"/>
  <c r="P196" i="56"/>
  <c r="O174" i="56"/>
  <c r="P174" i="56"/>
  <c r="O168" i="56"/>
  <c r="P168" i="56"/>
  <c r="O125" i="56"/>
  <c r="EB5" i="57"/>
  <c r="CU5" i="57"/>
  <c r="P65" i="56"/>
  <c r="O51" i="56"/>
  <c r="P51" i="56"/>
  <c r="AP5" i="57"/>
  <c r="O43" i="56"/>
  <c r="IO4" i="57"/>
  <c r="P41" i="56"/>
  <c r="ED4" i="57"/>
  <c r="O13" i="56"/>
  <c r="HJ6" i="57"/>
  <c r="O149" i="56"/>
  <c r="P149" i="56"/>
  <c r="GP6" i="57"/>
  <c r="O141" i="56"/>
  <c r="EF6" i="57"/>
  <c r="O134" i="56"/>
  <c r="O126" i="56"/>
  <c r="P119" i="56"/>
  <c r="BN6" i="57"/>
  <c r="O117" i="56"/>
  <c r="P117" i="56"/>
  <c r="O109" i="56"/>
  <c r="P98" i="56"/>
  <c r="O98" i="56"/>
  <c r="FE5" i="57"/>
  <c r="P23" i="56"/>
  <c r="FS4" i="57"/>
  <c r="O143" i="56"/>
  <c r="P104" i="56"/>
  <c r="O23" i="56"/>
  <c r="P92" i="56"/>
  <c r="O139" i="56"/>
  <c r="FA6" i="57"/>
  <c r="O101" i="56"/>
  <c r="FQ5" i="57"/>
  <c r="P83" i="56"/>
  <c r="O74" i="56"/>
  <c r="P62" i="56"/>
  <c r="P60" i="56"/>
  <c r="CA5" i="57"/>
  <c r="O54" i="56"/>
  <c r="O42" i="56"/>
  <c r="IS4" i="57"/>
  <c r="IC4" i="57"/>
  <c r="P33" i="56"/>
  <c r="HH4" i="57"/>
  <c r="O33" i="56"/>
  <c r="P14" i="56"/>
  <c r="HN5" i="57"/>
  <c r="P95" i="56"/>
  <c r="O95" i="56"/>
  <c r="P120" i="56"/>
  <c r="CA6" i="57"/>
  <c r="O120" i="56"/>
  <c r="O167" i="56"/>
  <c r="IE6" i="57"/>
  <c r="O159" i="56"/>
  <c r="P146" i="56"/>
  <c r="O135" i="56"/>
  <c r="EJ6" i="57"/>
  <c r="O110" i="56"/>
  <c r="P61" i="56"/>
  <c r="Q5" i="57"/>
  <c r="P79" i="56"/>
  <c r="P161" i="56"/>
  <c r="O45" i="56"/>
  <c r="GG6" i="57"/>
  <c r="P147" i="56"/>
  <c r="O138" i="56"/>
  <c r="O66" i="56"/>
  <c r="P66" i="56"/>
  <c r="O64" i="56"/>
  <c r="AL5" i="57"/>
  <c r="P16" i="56"/>
  <c r="O113" i="56"/>
  <c r="P39" i="56"/>
  <c r="O132" i="56"/>
  <c r="P138" i="56"/>
  <c r="O147" i="56"/>
  <c r="HF6" i="57"/>
  <c r="O16" i="56"/>
  <c r="GI4" i="57"/>
  <c r="O59" i="56"/>
  <c r="IM6" i="57"/>
  <c r="Z7" i="57"/>
  <c r="P135" i="56"/>
  <c r="P9" i="56"/>
  <c r="HT4" i="57"/>
  <c r="P50" i="56"/>
  <c r="O195" i="56"/>
  <c r="P195" i="56"/>
  <c r="DD7" i="57"/>
  <c r="P188" i="56"/>
  <c r="P175" i="56"/>
  <c r="O163" i="56"/>
  <c r="IU6" i="57"/>
  <c r="BF6" i="57"/>
  <c r="EW5" i="57"/>
  <c r="O78" i="56"/>
  <c r="P75" i="56"/>
  <c r="BF5" i="57"/>
  <c r="P55" i="56"/>
  <c r="P53" i="56"/>
  <c r="O53" i="56"/>
  <c r="P32" i="56"/>
  <c r="AT6" i="57"/>
  <c r="P47" i="56"/>
  <c r="Y5" i="57"/>
  <c r="O26" i="56"/>
  <c r="P26" i="56"/>
  <c r="O131" i="56"/>
  <c r="P167" i="56"/>
  <c r="P108" i="56"/>
  <c r="O36" i="56"/>
  <c r="P112" i="56"/>
  <c r="O202" i="56"/>
  <c r="P202" i="56"/>
  <c r="O89" i="56"/>
  <c r="P87" i="56"/>
  <c r="O87" i="56"/>
  <c r="P71" i="56"/>
  <c r="P29" i="56"/>
  <c r="P11" i="56"/>
  <c r="P110" i="56"/>
  <c r="P49" i="56"/>
  <c r="P132" i="56"/>
  <c r="O62" i="56"/>
  <c r="FA5" i="57"/>
  <c r="P27" i="56"/>
  <c r="DN4" i="57"/>
  <c r="O29" i="56"/>
  <c r="GE4" i="57"/>
  <c r="P159" i="56"/>
  <c r="O166" i="56"/>
  <c r="Y6" i="57"/>
  <c r="O102" i="56"/>
  <c r="IQ5" i="57"/>
  <c r="FI5" i="57"/>
  <c r="P81" i="56"/>
  <c r="O70" i="56"/>
  <c r="P70" i="56"/>
  <c r="O35" i="56"/>
  <c r="HP4" i="57"/>
  <c r="P17" i="56"/>
  <c r="ET4" i="57"/>
  <c r="DR4" i="57"/>
  <c r="O10" i="56"/>
  <c r="O129" i="56"/>
  <c r="DL6" i="57"/>
  <c r="CI6" i="57"/>
  <c r="P122" i="56"/>
  <c r="O83" i="56"/>
  <c r="P24" i="56"/>
  <c r="N25" i="20"/>
  <c r="N17" i="20"/>
  <c r="L47" i="20"/>
  <c r="L11" i="20"/>
  <c r="L73" i="20"/>
  <c r="L56" i="20"/>
  <c r="L17" i="20"/>
  <c r="L81" i="20"/>
  <c r="L64" i="20"/>
  <c r="L77" i="20"/>
  <c r="L20" i="20"/>
  <c r="N33" i="20"/>
  <c r="L23" i="20"/>
  <c r="L55" i="20"/>
  <c r="L87" i="20"/>
  <c r="L38" i="20"/>
  <c r="L70" i="20"/>
  <c r="L19" i="20"/>
  <c r="L51" i="20"/>
  <c r="L84" i="20"/>
  <c r="L34" i="20"/>
  <c r="L66" i="20"/>
  <c r="N41" i="20"/>
  <c r="L25" i="20"/>
  <c r="L8" i="20"/>
  <c r="L72" i="20"/>
  <c r="L33" i="20"/>
  <c r="L16" i="20"/>
  <c r="L80" i="20"/>
  <c r="L28" i="20"/>
  <c r="L12" i="20"/>
  <c r="L68" i="20"/>
  <c r="L86" i="20"/>
  <c r="L21" i="20"/>
  <c r="L79" i="20"/>
  <c r="L30" i="20"/>
  <c r="L62" i="20"/>
  <c r="L43" i="20"/>
  <c r="L75" i="20"/>
  <c r="L26" i="20"/>
  <c r="L58" i="20"/>
  <c r="L7" i="20"/>
  <c r="L9" i="20"/>
  <c r="L61" i="20"/>
  <c r="L85" i="20"/>
  <c r="L37" i="20"/>
  <c r="L31" i="20"/>
  <c r="L63" i="20"/>
  <c r="L14" i="20"/>
  <c r="L46" i="20"/>
  <c r="L78" i="20"/>
  <c r="L27" i="20"/>
  <c r="L59" i="20"/>
  <c r="L10" i="20"/>
  <c r="L42" i="20"/>
  <c r="L74" i="20"/>
  <c r="L41" i="20"/>
  <c r="L24" i="20"/>
  <c r="K88" i="20"/>
  <c r="L49" i="20"/>
  <c r="L32" i="20"/>
  <c r="L13" i="20"/>
  <c r="L60" i="20"/>
  <c r="L44" i="20"/>
  <c r="L52" i="20"/>
  <c r="L69" i="20"/>
  <c r="FY5" i="57"/>
  <c r="O85" i="56"/>
  <c r="O88" i="56"/>
  <c r="P88" i="56"/>
  <c r="GL5" i="57"/>
  <c r="O193" i="56"/>
  <c r="P193" i="56"/>
  <c r="DX7" i="57"/>
  <c r="CE8" i="57"/>
  <c r="P74" i="56"/>
  <c r="EF5" i="57"/>
  <c r="P85" i="56"/>
  <c r="W271" i="32"/>
  <c r="AD6" i="57"/>
  <c r="O108" i="56"/>
  <c r="FU5" i="57"/>
  <c r="P84" i="56"/>
  <c r="EN5" i="57"/>
  <c r="O76" i="56"/>
  <c r="P76" i="56"/>
  <c r="P57" i="56"/>
  <c r="O57" i="56"/>
  <c r="BN5" i="57"/>
  <c r="P54" i="56"/>
  <c r="BB5" i="57"/>
  <c r="M5" i="57"/>
  <c r="P44" i="56"/>
  <c r="P21" i="56"/>
  <c r="O21" i="56"/>
  <c r="FK4" i="57"/>
  <c r="DJ4" i="57"/>
  <c r="O8" i="56"/>
  <c r="P8" i="56"/>
  <c r="Q7" i="57"/>
  <c r="DT5" i="57"/>
  <c r="CE5" i="57"/>
  <c r="O11" i="56"/>
  <c r="GP5" i="57"/>
  <c r="O32" i="56"/>
  <c r="CQ6" i="57"/>
  <c r="P124" i="56"/>
  <c r="O14" i="56"/>
  <c r="P96" i="56"/>
  <c r="O127" i="56"/>
  <c r="P156" i="56"/>
  <c r="AJ2" i="57"/>
  <c r="E17" i="44"/>
  <c r="F17" i="44"/>
  <c r="N40" i="19"/>
  <c r="E37" i="44"/>
  <c r="M7" i="57"/>
  <c r="O165" i="56"/>
  <c r="O154" i="56"/>
  <c r="P154" i="56"/>
  <c r="CU6" i="57"/>
  <c r="P125" i="56"/>
  <c r="O111" i="56"/>
  <c r="P111" i="56"/>
  <c r="P109" i="56"/>
  <c r="AH6" i="57"/>
  <c r="O94" i="56"/>
  <c r="P94" i="56"/>
  <c r="GX5" i="57"/>
  <c r="O91" i="56"/>
  <c r="P91" i="56"/>
  <c r="O52" i="56"/>
  <c r="P52" i="56"/>
  <c r="EL4" i="57"/>
  <c r="O15" i="56"/>
  <c r="DZ4" i="57"/>
  <c r="O12" i="56"/>
  <c r="P12" i="56"/>
  <c r="M31" i="34"/>
  <c r="M21" i="35"/>
  <c r="O21" i="35"/>
  <c r="O14" i="35"/>
  <c r="HK7" i="57"/>
  <c r="W14" i="37"/>
  <c r="HL7" i="57"/>
  <c r="P596" i="32"/>
  <c r="W597" i="32"/>
  <c r="P592" i="32"/>
  <c r="W593" i="32"/>
  <c r="AG590" i="32"/>
  <c r="AG176" i="32"/>
  <c r="AF176" i="32"/>
  <c r="P300" i="32"/>
  <c r="W301" i="32"/>
  <c r="AG614" i="32"/>
  <c r="AF614" i="32"/>
  <c r="N18" i="61"/>
  <c r="G22" i="61"/>
  <c r="FM8" i="57"/>
  <c r="D6" i="38"/>
  <c r="I6" i="38"/>
  <c r="FL8" i="57"/>
  <c r="O172" i="56"/>
  <c r="AP7" i="57"/>
  <c r="II6" i="57"/>
  <c r="O160" i="56"/>
  <c r="P118" i="56"/>
  <c r="O118" i="56"/>
  <c r="P97" i="56"/>
  <c r="O97" i="56"/>
  <c r="GC5" i="57"/>
  <c r="P86" i="56"/>
  <c r="O73" i="56"/>
  <c r="P73" i="56"/>
  <c r="P63" i="56"/>
  <c r="CM5" i="57"/>
  <c r="M15" i="35"/>
  <c r="AA8" i="57"/>
  <c r="W21" i="37"/>
  <c r="AB8" i="57"/>
  <c r="G23" i="59"/>
  <c r="DK9" i="57"/>
  <c r="DI9" i="57"/>
  <c r="N17" i="37"/>
  <c r="IG7" i="57"/>
  <c r="N12" i="37"/>
  <c r="GT7" i="57"/>
  <c r="GS7" i="57"/>
  <c r="P107" i="56"/>
  <c r="O75" i="56"/>
  <c r="P115" i="56"/>
  <c r="O103" i="56"/>
  <c r="P64" i="56"/>
  <c r="I6" i="57"/>
  <c r="O119" i="56"/>
  <c r="P148" i="56"/>
  <c r="O92" i="56"/>
  <c r="HV5" i="57"/>
  <c r="O157" i="56"/>
  <c r="HR6" i="57"/>
  <c r="O63" i="56"/>
  <c r="O44" i="56"/>
  <c r="O84" i="56"/>
  <c r="G22" i="19"/>
  <c r="CQ7" i="57"/>
  <c r="P185" i="56"/>
  <c r="P181" i="56"/>
  <c r="O181" i="56"/>
  <c r="P123" i="56"/>
  <c r="O123" i="56"/>
  <c r="O93" i="56"/>
  <c r="P69" i="56"/>
  <c r="DL5" i="57"/>
  <c r="AY8" i="57"/>
  <c r="W24" i="37"/>
  <c r="AZ8" i="57"/>
  <c r="CC9" i="57"/>
  <c r="G19" i="59"/>
  <c r="CE9" i="57"/>
  <c r="FL10" i="57"/>
  <c r="F140" i="59"/>
  <c r="BB11" i="57"/>
  <c r="BN11" i="57"/>
  <c r="F166" i="59"/>
  <c r="GM11" i="57"/>
  <c r="N31" i="19"/>
  <c r="E28" i="44"/>
  <c r="BB2" i="57"/>
  <c r="P198" i="56"/>
  <c r="ES7" i="57"/>
  <c r="O164" i="56"/>
  <c r="P164" i="56"/>
  <c r="I7" i="57"/>
  <c r="O158" i="56"/>
  <c r="P158" i="56"/>
  <c r="O137" i="56"/>
  <c r="ER6" i="57"/>
  <c r="P101" i="56"/>
  <c r="DX5" i="57"/>
  <c r="P72" i="56"/>
  <c r="P59" i="56"/>
  <c r="O28" i="56"/>
  <c r="GN4" i="57"/>
  <c r="H10" i="35"/>
  <c r="AQ8" i="57"/>
  <c r="W23" i="37"/>
  <c r="X23" i="37"/>
  <c r="AS8" i="57"/>
  <c r="I98" i="13"/>
  <c r="N98" i="13"/>
  <c r="N30" i="19"/>
  <c r="N42" i="19"/>
  <c r="O42" i="19"/>
  <c r="G42" i="19"/>
  <c r="BB7" i="57"/>
  <c r="O175" i="56"/>
  <c r="CY6" i="57"/>
  <c r="P126" i="56"/>
  <c r="BJ8" i="57"/>
  <c r="S36" i="37"/>
  <c r="L33" i="39"/>
  <c r="H9" i="38"/>
  <c r="FT8" i="57"/>
  <c r="N14" i="35"/>
  <c r="N15" i="35"/>
  <c r="O12" i="53"/>
  <c r="P12" i="53"/>
  <c r="R12" i="53"/>
  <c r="O10" i="35"/>
  <c r="O15" i="35"/>
  <c r="O44" i="53"/>
  <c r="P44" i="53"/>
  <c r="O40" i="53"/>
  <c r="P40" i="53"/>
  <c r="O16" i="53"/>
  <c r="P16" i="53"/>
  <c r="R16" i="53"/>
  <c r="O13" i="53"/>
  <c r="P13" i="53"/>
  <c r="R13" i="53"/>
  <c r="EO8" i="57"/>
  <c r="X12" i="37"/>
  <c r="AR8" i="57"/>
  <c r="FH8" i="57"/>
  <c r="F28" i="44"/>
  <c r="X24" i="37"/>
  <c r="BA8" i="57"/>
  <c r="X14" i="37"/>
  <c r="HM7" i="57"/>
  <c r="X17" i="37"/>
  <c r="IK7" i="57"/>
  <c r="IH7" i="57"/>
  <c r="X21" i="37"/>
  <c r="AC8" i="57"/>
  <c r="GW7" i="57"/>
  <c r="U2" i="57"/>
  <c r="BH8" i="57"/>
  <c r="N41" i="19"/>
  <c r="E38" i="44"/>
  <c r="N13" i="19"/>
  <c r="P189" i="56"/>
  <c r="P187" i="56"/>
  <c r="W371" i="32"/>
  <c r="FE6" i="57"/>
  <c r="P140" i="56"/>
  <c r="P131" i="56"/>
  <c r="DT6" i="57"/>
  <c r="O22" i="56"/>
  <c r="S8" i="57"/>
  <c r="W20" i="37"/>
  <c r="O187" i="56"/>
  <c r="O148" i="56"/>
  <c r="GL6" i="57"/>
  <c r="O58" i="56"/>
  <c r="P58" i="56"/>
  <c r="P27" i="36"/>
  <c r="O29" i="36"/>
  <c r="AG126" i="32"/>
  <c r="P152" i="56"/>
  <c r="HB6" i="57"/>
  <c r="O146" i="56"/>
  <c r="GC6" i="57"/>
  <c r="P141" i="56"/>
  <c r="FI6" i="57"/>
  <c r="AH5" i="57"/>
  <c r="H14" i="35"/>
  <c r="H15" i="35"/>
  <c r="B6" i="43"/>
  <c r="B7" i="43"/>
  <c r="I10" i="35"/>
  <c r="O7" i="53"/>
  <c r="P7" i="53"/>
  <c r="R7" i="53"/>
  <c r="N10" i="61"/>
  <c r="N19" i="61"/>
  <c r="N16" i="61"/>
  <c r="N22" i="61"/>
  <c r="X20" i="37"/>
  <c r="U8" i="57"/>
  <c r="T8" i="57"/>
  <c r="F3" i="57"/>
  <c r="E12" i="44"/>
  <c r="AA2" i="57"/>
  <c r="H12" i="66"/>
  <c r="AF13" i="57"/>
  <c r="H20" i="66"/>
  <c r="DH13" i="57"/>
  <c r="H28" i="66"/>
  <c r="GJ13" i="57"/>
  <c r="H14" i="66"/>
  <c r="AZ13" i="57"/>
  <c r="H22" i="66"/>
  <c r="EB13" i="57"/>
  <c r="D24" i="65"/>
  <c r="CO12" i="57"/>
  <c r="IS15" i="57"/>
  <c r="K16" i="57"/>
  <c r="DX16" i="57"/>
  <c r="BY16" i="57"/>
  <c r="CK16" i="57"/>
  <c r="EJ16" i="57"/>
  <c r="BV16" i="57"/>
  <c r="AX16" i="57"/>
  <c r="N16" i="57"/>
  <c r="G28" i="40"/>
  <c r="GL8" i="57"/>
  <c r="G25" i="40"/>
  <c r="GD8" i="57"/>
  <c r="GP8" i="57"/>
  <c r="CW16" i="57"/>
  <c r="Y3" i="57"/>
  <c r="E19" i="43"/>
  <c r="P566" i="32"/>
  <c r="W567" i="32"/>
  <c r="AG310" i="32"/>
  <c r="AG56" i="32"/>
  <c r="AG186" i="32"/>
  <c r="P564" i="32"/>
  <c r="W565" i="32"/>
  <c r="P490" i="32"/>
  <c r="P324" i="32"/>
  <c r="W325" i="32"/>
  <c r="P314" i="32"/>
  <c r="W315" i="32"/>
  <c r="AG6" i="32"/>
  <c r="AF156" i="32"/>
  <c r="AG156" i="32"/>
  <c r="P310" i="32"/>
  <c r="W311" i="32"/>
  <c r="P326" i="32"/>
  <c r="W327" i="32"/>
  <c r="AG570" i="32"/>
  <c r="P318" i="32"/>
  <c r="W319" i="32"/>
  <c r="P590" i="32"/>
  <c r="W591" i="32"/>
  <c r="P608" i="32"/>
  <c r="W609" i="32"/>
  <c r="P594" i="32"/>
  <c r="W595" i="32"/>
  <c r="P474" i="32"/>
  <c r="W475" i="32"/>
  <c r="P476" i="32"/>
  <c r="W477" i="32"/>
  <c r="P484" i="32"/>
  <c r="W485" i="32"/>
  <c r="P470" i="32"/>
  <c r="W471" i="32"/>
  <c r="P478" i="32"/>
  <c r="W479" i="32"/>
  <c r="P364" i="32"/>
  <c r="W365" i="32"/>
  <c r="P350" i="32"/>
  <c r="W351" i="32"/>
  <c r="P352" i="32"/>
  <c r="P368" i="32"/>
  <c r="W369" i="32"/>
  <c r="P356" i="32"/>
  <c r="W357" i="32"/>
  <c r="P354" i="32"/>
  <c r="W355" i="32"/>
  <c r="P362" i="32"/>
  <c r="W363" i="32"/>
  <c r="P598" i="32"/>
  <c r="W599" i="32"/>
  <c r="W261" i="32"/>
  <c r="P360" i="32"/>
  <c r="W361" i="32"/>
  <c r="P602" i="32"/>
  <c r="W603" i="32"/>
  <c r="P570" i="32"/>
  <c r="W571" i="32"/>
  <c r="AF136" i="32"/>
  <c r="AG136" i="32"/>
  <c r="P560" i="32"/>
  <c r="W561" i="32"/>
  <c r="AG550" i="32"/>
  <c r="P558" i="32"/>
  <c r="W559" i="32"/>
  <c r="P554" i="32"/>
  <c r="W555" i="32"/>
  <c r="P556" i="32"/>
  <c r="W557" i="32"/>
  <c r="P550" i="32"/>
  <c r="P586" i="32"/>
  <c r="W587" i="32"/>
  <c r="P572" i="32"/>
  <c r="W573" i="32"/>
  <c r="P580" i="32"/>
  <c r="W581" i="32"/>
  <c r="P588" i="32"/>
  <c r="W589" i="32"/>
  <c r="P574" i="32"/>
  <c r="P582" i="32"/>
  <c r="W583" i="32"/>
  <c r="P320" i="32"/>
  <c r="W321" i="32"/>
  <c r="P312" i="32"/>
  <c r="W313" i="32"/>
  <c r="P600" i="32"/>
  <c r="P604" i="32"/>
  <c r="W605" i="32"/>
  <c r="P606" i="32"/>
  <c r="W607" i="32"/>
  <c r="P328" i="32"/>
  <c r="W329" i="32"/>
  <c r="P316" i="32"/>
  <c r="W317" i="32"/>
  <c r="AG350" i="32"/>
  <c r="P366" i="32"/>
  <c r="W367" i="32"/>
  <c r="P578" i="32"/>
  <c r="W579" i="32"/>
  <c r="P584" i="32"/>
  <c r="W585" i="32"/>
  <c r="P486" i="32"/>
  <c r="W487" i="32"/>
  <c r="AG510" i="32"/>
  <c r="FV8" i="57"/>
  <c r="C22" i="63"/>
  <c r="D4" i="57"/>
  <c r="D12" i="57"/>
  <c r="K33" i="40"/>
  <c r="N38" i="40"/>
  <c r="AE3" i="57"/>
  <c r="N13" i="20"/>
  <c r="AK3" i="57"/>
  <c r="C23" i="63"/>
  <c r="C16" i="63"/>
  <c r="G33" i="40"/>
  <c r="HC8" i="57"/>
  <c r="C33" i="40"/>
  <c r="GR8" i="57"/>
  <c r="D16" i="57"/>
  <c r="I116" i="59"/>
  <c r="D5" i="57"/>
  <c r="C14" i="40"/>
  <c r="D13" i="57"/>
  <c r="Q1" i="40"/>
  <c r="C16" i="57"/>
  <c r="D6" i="57"/>
  <c r="D9" i="57"/>
  <c r="D14" i="57"/>
  <c r="L3" i="62"/>
  <c r="S55" i="37"/>
  <c r="EX8" i="57"/>
  <c r="H18" i="43"/>
  <c r="K18" i="43"/>
  <c r="L16" i="43"/>
  <c r="AA3" i="57"/>
  <c r="G1" i="59"/>
  <c r="S1" i="36"/>
  <c r="D8" i="57"/>
  <c r="P33" i="40"/>
  <c r="S38" i="40"/>
  <c r="O1" i="54"/>
  <c r="D7" i="57"/>
  <c r="D10" i="57"/>
  <c r="G61" i="59"/>
  <c r="U2" i="32"/>
  <c r="D15" i="57"/>
  <c r="D2" i="57"/>
  <c r="D3" i="57"/>
  <c r="K9" i="38"/>
  <c r="FW8" i="57"/>
  <c r="O192" i="56"/>
  <c r="P192" i="56"/>
  <c r="DT7" i="57"/>
  <c r="AT7" i="57"/>
  <c r="O173" i="56"/>
  <c r="P173" i="56"/>
  <c r="P201" i="56"/>
  <c r="O201" i="56"/>
  <c r="FE7" i="57"/>
  <c r="DH6" i="57"/>
  <c r="O128" i="56"/>
  <c r="P128" i="56"/>
  <c r="CE6" i="57"/>
  <c r="P121" i="56"/>
  <c r="O121" i="56"/>
  <c r="DL7" i="57"/>
  <c r="P190" i="56"/>
  <c r="O190" i="56"/>
  <c r="AE2" i="57"/>
  <c r="F38" i="44"/>
  <c r="CF2" i="57"/>
  <c r="F31" i="44"/>
  <c r="BK2" i="57"/>
  <c r="W2" i="57"/>
  <c r="F10" i="44"/>
  <c r="M63" i="13"/>
  <c r="W551" i="32"/>
  <c r="FM7" i="57"/>
  <c r="P203" i="56"/>
  <c r="O203" i="56"/>
  <c r="M22" i="13"/>
  <c r="M23" i="13"/>
  <c r="M34" i="13"/>
  <c r="M58" i="13"/>
  <c r="M24" i="13"/>
  <c r="M30" i="13"/>
  <c r="M41" i="13"/>
  <c r="M35" i="13"/>
  <c r="M25" i="13"/>
  <c r="M7" i="13"/>
  <c r="M52" i="13"/>
  <c r="M59" i="13"/>
  <c r="M44" i="13"/>
  <c r="M45" i="13"/>
  <c r="M47" i="13"/>
  <c r="M39" i="13"/>
  <c r="M9" i="13"/>
  <c r="M21" i="13"/>
  <c r="M54" i="13"/>
  <c r="M74" i="13"/>
  <c r="M11" i="13"/>
  <c r="M56" i="13"/>
  <c r="M15" i="13"/>
  <c r="M8" i="13"/>
  <c r="M64" i="13"/>
  <c r="M37" i="13"/>
  <c r="M76" i="13"/>
  <c r="M12" i="13"/>
  <c r="M66" i="13"/>
  <c r="M20" i="13"/>
  <c r="B11" i="43"/>
  <c r="M19" i="13"/>
  <c r="M53" i="13"/>
  <c r="M77" i="13"/>
  <c r="M31" i="13"/>
  <c r="M33" i="13"/>
  <c r="M18" i="13"/>
  <c r="M69" i="13"/>
  <c r="M43" i="13"/>
  <c r="M48" i="13"/>
  <c r="M27" i="13"/>
  <c r="M67" i="13"/>
  <c r="M46" i="13"/>
  <c r="M70" i="13"/>
  <c r="M73" i="13"/>
  <c r="M38" i="13"/>
  <c r="M50" i="13"/>
  <c r="EL16" i="57"/>
  <c r="M17" i="13"/>
  <c r="M49" i="13"/>
  <c r="M75" i="13"/>
  <c r="M28" i="13"/>
  <c r="M72" i="13"/>
  <c r="M60" i="13"/>
  <c r="M36" i="13"/>
  <c r="M13" i="13"/>
  <c r="M57" i="13"/>
  <c r="M40" i="13"/>
  <c r="M61" i="13"/>
  <c r="M42" i="13"/>
  <c r="M26" i="13"/>
  <c r="M10" i="13"/>
  <c r="L79" i="13"/>
  <c r="M32" i="13"/>
  <c r="M16" i="13"/>
  <c r="M68" i="13"/>
  <c r="M65" i="13"/>
  <c r="M29" i="13"/>
  <c r="M14" i="13"/>
  <c r="M51" i="13"/>
  <c r="M62" i="13"/>
  <c r="M71" i="13"/>
  <c r="L9" i="38"/>
  <c r="N9" i="38"/>
  <c r="P116" i="56"/>
  <c r="BJ6" i="57"/>
  <c r="O116" i="56"/>
  <c r="M55" i="13"/>
  <c r="F12" i="44"/>
  <c r="FO4" i="57"/>
  <c r="AK2" i="57"/>
  <c r="E27" i="44"/>
  <c r="F27" i="44"/>
  <c r="P56" i="56"/>
  <c r="O56" i="56"/>
  <c r="W289" i="32"/>
  <c r="F36" i="44"/>
  <c r="P205" i="56"/>
  <c r="O155" i="56"/>
  <c r="O136" i="56"/>
  <c r="W11" i="37"/>
  <c r="GM7" i="57"/>
  <c r="Q52" i="37"/>
  <c r="P80" i="56"/>
  <c r="DC5" i="57"/>
  <c r="P199" i="56"/>
  <c r="K8" i="57"/>
  <c r="W19" i="37"/>
  <c r="W26" i="37"/>
  <c r="BO8" i="57"/>
  <c r="C40" i="65"/>
  <c r="DP12" i="57"/>
  <c r="BE2" i="57"/>
  <c r="P67" i="56"/>
  <c r="HN6" i="57"/>
  <c r="EW7" i="57"/>
  <c r="FY6" i="57"/>
  <c r="IR7" i="57"/>
  <c r="X18" i="37"/>
  <c r="IS7" i="57"/>
  <c r="O25" i="56"/>
  <c r="O34" i="56"/>
  <c r="D98" i="13"/>
  <c r="EM16" i="57"/>
  <c r="F22" i="19"/>
  <c r="P22" i="56"/>
  <c r="P145" i="56"/>
  <c r="Q2" i="57"/>
  <c r="O77" i="56"/>
  <c r="H30" i="66"/>
  <c r="F42" i="19"/>
  <c r="ER5" i="57"/>
  <c r="P82" i="56"/>
  <c r="E10" i="35"/>
  <c r="E15" i="35"/>
  <c r="D15" i="35"/>
  <c r="P133" i="56"/>
  <c r="L24" i="62"/>
  <c r="D6" i="62"/>
  <c r="E6" i="62"/>
  <c r="IL8" i="57"/>
  <c r="O38" i="53"/>
  <c r="P38" i="53"/>
  <c r="P47" i="53"/>
  <c r="G32" i="54"/>
  <c r="H33" i="54"/>
  <c r="R15" i="57"/>
  <c r="CL15" i="57"/>
  <c r="G93" i="66"/>
  <c r="G101" i="66"/>
  <c r="AL15" i="57"/>
  <c r="G105" i="66"/>
  <c r="BV15" i="57"/>
  <c r="G109" i="66"/>
  <c r="DF15" i="57"/>
  <c r="EO9" i="57"/>
  <c r="I9" i="57"/>
  <c r="G94" i="66"/>
  <c r="HO14" i="57"/>
  <c r="G102" i="66"/>
  <c r="AU15" i="57"/>
  <c r="G110" i="66"/>
  <c r="DO15" i="57"/>
  <c r="BB15" i="57"/>
  <c r="DV15" i="57"/>
  <c r="G95" i="66"/>
  <c r="HX14" i="57"/>
  <c r="E14" i="21"/>
  <c r="F14" i="21"/>
  <c r="GN7" i="57"/>
  <c r="FX8" i="57"/>
  <c r="GX13" i="57"/>
  <c r="IK8" i="57"/>
  <c r="B12" i="43"/>
  <c r="R3" i="57"/>
  <c r="HF14" i="57"/>
  <c r="EN8" i="57"/>
  <c r="S45" i="37"/>
  <c r="ET8" i="57"/>
  <c r="HN8" i="57"/>
  <c r="E15" i="21"/>
  <c r="F15" i="21"/>
  <c r="P1" i="53"/>
  <c r="N1" i="19"/>
  <c r="G86" i="59"/>
  <c r="C12" i="57"/>
  <c r="HY8" i="57"/>
  <c r="G168" i="59"/>
  <c r="G15" i="21"/>
  <c r="H14" i="21"/>
  <c r="C15" i="57"/>
  <c r="I142" i="59"/>
  <c r="C8" i="57"/>
  <c r="L2" i="13"/>
  <c r="C14" i="57"/>
  <c r="L3" i="56"/>
  <c r="C6" i="57"/>
  <c r="L2" i="39"/>
  <c r="C9" i="57"/>
  <c r="N1" i="61"/>
  <c r="O1" i="35"/>
  <c r="C7" i="57"/>
  <c r="N1" i="34"/>
  <c r="M2" i="38"/>
  <c r="G14" i="21"/>
  <c r="C5" i="57"/>
  <c r="L1" i="52"/>
  <c r="H1" i="33"/>
  <c r="C2" i="57"/>
  <c r="M2" i="20"/>
  <c r="C3" i="57"/>
  <c r="M1" i="63"/>
  <c r="V3" i="37"/>
  <c r="C4" i="57"/>
  <c r="H1" i="66"/>
  <c r="L2" i="56"/>
  <c r="C11" i="57"/>
  <c r="C10" i="57"/>
  <c r="V2" i="32"/>
  <c r="N16" i="54"/>
  <c r="O16" i="54"/>
  <c r="S16" i="54"/>
  <c r="N25" i="54"/>
  <c r="O25" i="54"/>
  <c r="S25" i="54"/>
  <c r="N19" i="54"/>
  <c r="O19" i="54"/>
  <c r="S19" i="54"/>
  <c r="N22" i="54"/>
  <c r="O22" i="54"/>
  <c r="S22" i="54"/>
  <c r="C15" i="63"/>
  <c r="K15" i="63"/>
  <c r="O9" i="37"/>
  <c r="I9" i="37"/>
  <c r="E35" i="37"/>
  <c r="I35" i="37"/>
  <c r="R9" i="37"/>
  <c r="C14" i="63"/>
  <c r="K14" i="63"/>
  <c r="FJ2" i="57"/>
  <c r="G10" i="21"/>
  <c r="H2" i="57"/>
  <c r="FH2" i="57"/>
  <c r="O2" i="57"/>
  <c r="E11" i="44"/>
  <c r="F22" i="44"/>
  <c r="D18" i="43"/>
  <c r="F11" i="44"/>
  <c r="Y2" i="57"/>
  <c r="AF116" i="32"/>
  <c r="P292" i="32"/>
  <c r="W293" i="32"/>
  <c r="P438" i="32"/>
  <c r="W439" i="32"/>
  <c r="P298" i="32"/>
  <c r="W299" i="32"/>
  <c r="P248" i="32"/>
  <c r="W249" i="32"/>
  <c r="AF86" i="32"/>
  <c r="P546" i="32"/>
  <c r="W547" i="32"/>
  <c r="AG230" i="32"/>
  <c r="P306" i="32"/>
  <c r="W307" i="32"/>
  <c r="AG530" i="32"/>
  <c r="P446" i="32"/>
  <c r="W447" i="32"/>
  <c r="P240" i="32"/>
  <c r="W241" i="32"/>
  <c r="P230" i="32"/>
  <c r="W231" i="32"/>
  <c r="P302" i="32"/>
  <c r="W303" i="32"/>
  <c r="P294" i="32"/>
  <c r="W295" i="32"/>
  <c r="P232" i="32"/>
  <c r="W233" i="32"/>
  <c r="P390" i="32"/>
  <c r="W391" i="32"/>
  <c r="P296" i="32"/>
  <c r="W297" i="32"/>
  <c r="AF624" i="32"/>
  <c r="P304" i="32"/>
  <c r="W305" i="32"/>
  <c r="P238" i="32"/>
  <c r="W239" i="32"/>
  <c r="P308" i="32"/>
  <c r="W309" i="32"/>
  <c r="P290" i="32"/>
  <c r="W291" i="32"/>
  <c r="P242" i="32"/>
  <c r="W243" i="32"/>
  <c r="P244" i="32"/>
  <c r="W245" i="32"/>
  <c r="P246" i="32"/>
  <c r="W247" i="32"/>
  <c r="P404" i="32"/>
  <c r="W405" i="32"/>
  <c r="AG146" i="32"/>
  <c r="P538" i="32"/>
  <c r="W539" i="32"/>
  <c r="AF629" i="32"/>
  <c r="P534" i="32"/>
  <c r="W535" i="32"/>
  <c r="P536" i="32"/>
  <c r="W537" i="32"/>
  <c r="AF450" i="32"/>
  <c r="P392" i="32"/>
  <c r="W393" i="32"/>
  <c r="AF590" i="32"/>
  <c r="P530" i="32"/>
  <c r="W531" i="32"/>
  <c r="P400" i="32"/>
  <c r="W401" i="32"/>
  <c r="P220" i="32"/>
  <c r="W221" i="32"/>
  <c r="P398" i="32"/>
  <c r="W399" i="32"/>
  <c r="P408" i="32"/>
  <c r="W409" i="32"/>
  <c r="P394" i="32"/>
  <c r="W395" i="32"/>
  <c r="P548" i="32"/>
  <c r="W549" i="32"/>
  <c r="P532" i="32"/>
  <c r="W533" i="32"/>
  <c r="AG390" i="32"/>
  <c r="P544" i="32"/>
  <c r="W545" i="32"/>
  <c r="P540" i="32"/>
  <c r="W541" i="32"/>
  <c r="AG36" i="32"/>
  <c r="P396" i="32"/>
  <c r="W397" i="32"/>
  <c r="P402" i="32"/>
  <c r="W403" i="32"/>
  <c r="W237" i="32"/>
  <c r="P520" i="32"/>
  <c r="W521" i="32"/>
  <c r="P512" i="32"/>
  <c r="W513" i="32"/>
  <c r="AF350" i="32"/>
  <c r="P334" i="32"/>
  <c r="W335" i="32"/>
  <c r="AF46" i="32"/>
  <c r="P522" i="32"/>
  <c r="W523" i="32"/>
  <c r="P344" i="32"/>
  <c r="W345" i="32"/>
  <c r="AF250" i="32"/>
  <c r="P524" i="32"/>
  <c r="W525" i="32"/>
  <c r="P330" i="32"/>
  <c r="W331" i="32"/>
  <c r="P346" i="32"/>
  <c r="W347" i="32"/>
  <c r="P516" i="32"/>
  <c r="W517" i="32"/>
  <c r="P336" i="32"/>
  <c r="W337" i="32"/>
  <c r="P514" i="32"/>
  <c r="W515" i="32"/>
  <c r="AF76" i="32"/>
  <c r="P340" i="32"/>
  <c r="W341" i="32"/>
  <c r="AF370" i="32"/>
  <c r="AF410" i="32"/>
  <c r="AG634" i="32"/>
  <c r="N639" i="32"/>
  <c r="AF270" i="32"/>
  <c r="AG330" i="32"/>
  <c r="AF470" i="32"/>
  <c r="P332" i="32"/>
  <c r="W333" i="32"/>
  <c r="P528" i="32"/>
  <c r="W529" i="32"/>
  <c r="AF106" i="32"/>
  <c r="AF550" i="32"/>
  <c r="P518" i="32"/>
  <c r="W519" i="32"/>
  <c r="AF570" i="32"/>
  <c r="W601" i="32"/>
  <c r="W575" i="32"/>
  <c r="P494" i="32"/>
  <c r="W495" i="32"/>
  <c r="W491" i="32"/>
  <c r="AF196" i="32"/>
  <c r="AG490" i="32"/>
  <c r="W253" i="32"/>
  <c r="W343" i="32"/>
  <c r="AG430" i="32"/>
  <c r="W481" i="32"/>
  <c r="W417" i="32"/>
  <c r="AF96" i="32"/>
  <c r="AF16" i="32"/>
  <c r="P216" i="32"/>
  <c r="W217" i="32"/>
  <c r="P432" i="32"/>
  <c r="W433" i="32"/>
  <c r="P492" i="32"/>
  <c r="W493" i="32"/>
  <c r="AF310" i="32"/>
  <c r="P448" i="32"/>
  <c r="W449" i="32"/>
  <c r="P504" i="32"/>
  <c r="W505" i="32"/>
  <c r="AG210" i="32"/>
  <c r="P222" i="32"/>
  <c r="W223" i="32"/>
  <c r="P440" i="32"/>
  <c r="W441" i="32"/>
  <c r="P212" i="32"/>
  <c r="W213" i="32"/>
  <c r="W353" i="32"/>
  <c r="P496" i="32"/>
  <c r="W497" i="32"/>
  <c r="P434" i="32"/>
  <c r="W435" i="32"/>
  <c r="P436" i="32"/>
  <c r="W437" i="32"/>
  <c r="P226" i="32"/>
  <c r="W227" i="32"/>
  <c r="AF619" i="32"/>
  <c r="L639" i="32"/>
  <c r="P214" i="32"/>
  <c r="W215" i="32"/>
  <c r="P210" i="32"/>
  <c r="W211" i="32"/>
  <c r="P444" i="32"/>
  <c r="W445" i="32"/>
  <c r="P218" i="32"/>
  <c r="W219" i="32"/>
  <c r="P500" i="32"/>
  <c r="W501" i="32"/>
  <c r="P508" i="32"/>
  <c r="W509" i="32"/>
  <c r="P442" i="32"/>
  <c r="W443" i="32"/>
  <c r="P502" i="32"/>
  <c r="W503" i="32"/>
  <c r="P228" i="32"/>
  <c r="W229" i="32"/>
  <c r="G26" i="40"/>
  <c r="G29" i="40"/>
  <c r="N26" i="37"/>
  <c r="BM8" i="57"/>
  <c r="X11" i="37"/>
  <c r="GL7" i="57"/>
  <c r="L15" i="35"/>
  <c r="G15" i="35"/>
  <c r="P19" i="56"/>
  <c r="O19" i="56"/>
  <c r="M208" i="56"/>
  <c r="M211" i="56"/>
  <c r="FC4" i="57"/>
  <c r="C7" i="43"/>
  <c r="E8" i="44"/>
  <c r="N22" i="19"/>
  <c r="L24" i="61"/>
  <c r="R206" i="32"/>
  <c r="T614" i="32"/>
  <c r="AF230" i="32"/>
  <c r="R610" i="32"/>
  <c r="AF210" i="32"/>
  <c r="AF330" i="32"/>
  <c r="P206" i="32"/>
  <c r="GH8" i="57"/>
  <c r="GO7" i="57"/>
  <c r="GE7" i="57"/>
  <c r="N23" i="19"/>
  <c r="S2" i="57"/>
  <c r="F8" i="44"/>
  <c r="E21" i="44"/>
  <c r="F21" i="44"/>
  <c r="M210" i="56"/>
  <c r="E6" i="43"/>
  <c r="GF7" i="57"/>
  <c r="N10" i="38"/>
  <c r="I6" i="43"/>
  <c r="FZ8" i="57"/>
  <c r="J6" i="43"/>
  <c r="N3" i="57"/>
  <c r="GQ8" i="57"/>
  <c r="F35" i="44"/>
  <c r="BW2" i="57"/>
  <c r="F34" i="44"/>
  <c r="BT2" i="57"/>
  <c r="BQ2" i="57"/>
  <c r="F33" i="44"/>
  <c r="F32" i="44"/>
  <c r="BN2" i="57"/>
  <c r="F30" i="44"/>
  <c r="BH2" i="57"/>
  <c r="F20" i="44"/>
  <c r="AQ2" i="57"/>
  <c r="AO2" i="57"/>
  <c r="F19" i="44"/>
  <c r="F18" i="44"/>
  <c r="AM2" i="57"/>
  <c r="AI2" i="57"/>
  <c r="F16" i="44"/>
  <c r="M2" i="57"/>
  <c r="F5" i="44"/>
  <c r="P191" i="56"/>
  <c r="DP7" i="57"/>
  <c r="O191" i="56"/>
  <c r="O186" i="56"/>
  <c r="CU7" i="57"/>
  <c r="P186" i="56"/>
  <c r="BW7" i="57"/>
  <c r="P180" i="56"/>
  <c r="O180" i="56"/>
  <c r="P179" i="56"/>
  <c r="O179" i="56"/>
  <c r="BS7" i="57"/>
  <c r="P178" i="56"/>
  <c r="BO7" i="57"/>
  <c r="O178" i="56"/>
  <c r="BJ7" i="57"/>
  <c r="P177" i="56"/>
  <c r="O177" i="56"/>
  <c r="O176" i="56"/>
  <c r="P176" i="56"/>
  <c r="BF7" i="57"/>
  <c r="AR2" i="57"/>
  <c r="AF430" i="32"/>
  <c r="AF490" i="32"/>
  <c r="AF510" i="32"/>
  <c r="AF390" i="32"/>
  <c r="AF530" i="32"/>
  <c r="AF290" i="32"/>
  <c r="P610" i="32"/>
  <c r="Z3" i="57"/>
  <c r="AY2" i="57"/>
  <c r="L8" i="57"/>
  <c r="X19" i="37"/>
  <c r="M8" i="57"/>
  <c r="F37" i="44"/>
  <c r="CC2" i="57"/>
  <c r="F15" i="44"/>
  <c r="AG2" i="57"/>
  <c r="F13" i="44"/>
  <c r="AC2" i="57"/>
  <c r="P207" i="56"/>
  <c r="GC7" i="57"/>
  <c r="O207" i="56"/>
  <c r="O206" i="56"/>
  <c r="P206" i="56"/>
  <c r="FY7" i="57"/>
  <c r="O205" i="56"/>
  <c r="FU7" i="57"/>
  <c r="O204" i="56"/>
  <c r="P204" i="56"/>
  <c r="FQ7" i="57"/>
  <c r="O200" i="56"/>
  <c r="FA7" i="57"/>
  <c r="P200" i="56"/>
  <c r="EB7" i="57"/>
  <c r="O194" i="56"/>
  <c r="P194" i="56"/>
  <c r="CM7" i="57"/>
  <c r="P184" i="56"/>
  <c r="O184" i="56"/>
  <c r="CI7" i="57"/>
  <c r="O183" i="56"/>
  <c r="P183" i="56"/>
  <c r="CE7" i="57"/>
  <c r="P182" i="56"/>
  <c r="O182" i="56"/>
  <c r="O171" i="56"/>
  <c r="AL7" i="57"/>
  <c r="P171" i="56"/>
  <c r="AH7" i="57"/>
  <c r="P170" i="56"/>
  <c r="O170" i="56"/>
  <c r="AD7" i="57"/>
  <c r="O169" i="56"/>
  <c r="P169" i="56"/>
  <c r="E26" i="44"/>
  <c r="G33" i="59"/>
  <c r="G1" i="65"/>
  <c r="J1" i="44"/>
  <c r="C14" i="33"/>
  <c r="M21" i="36"/>
  <c r="C11" i="33"/>
  <c r="P20" i="36"/>
  <c r="I14" i="35"/>
  <c r="I15" i="35"/>
  <c r="O18" i="35"/>
  <c r="N78" i="13"/>
  <c r="H16" i="57"/>
  <c r="X22" i="37"/>
  <c r="AK8" i="57"/>
  <c r="G98" i="66"/>
  <c r="GK8" i="57"/>
  <c r="E23" i="44"/>
  <c r="E10" i="21"/>
  <c r="F2" i="57"/>
  <c r="K15" i="57"/>
  <c r="G112" i="66"/>
  <c r="I3" i="57"/>
  <c r="E7" i="43"/>
  <c r="AV2" i="57"/>
  <c r="F26" i="44"/>
  <c r="J43" i="44"/>
  <c r="X26" i="37"/>
  <c r="M3" i="57"/>
  <c r="I7" i="43"/>
  <c r="FE2" i="57"/>
  <c r="K43" i="44"/>
  <c r="L6" i="43"/>
  <c r="W40" i="37"/>
  <c r="BP8" i="57"/>
  <c r="EB15" i="57"/>
  <c r="B144" i="66"/>
  <c r="IT15" i="57"/>
  <c r="W45" i="37"/>
  <c r="ES8" i="57"/>
  <c r="P3" i="57"/>
  <c r="L7" i="43"/>
  <c r="W48" i="37"/>
  <c r="EV8" i="57"/>
  <c r="X50" i="37"/>
  <c r="H6" i="43"/>
  <c r="EW8" i="57"/>
  <c r="H7" i="43"/>
  <c r="L3" i="57"/>
  <c r="J5" i="53"/>
  <c r="S9" i="37"/>
  <c r="F35" i="37"/>
  <c r="J9" i="37"/>
  <c r="J35" i="37"/>
  <c r="P9" i="37"/>
  <c r="J45" i="44"/>
  <c r="K44" i="44"/>
  <c r="AS2" i="57"/>
  <c r="G36" i="53"/>
  <c r="A5" i="52"/>
  <c r="F11" i="54"/>
  <c r="K35" i="37"/>
  <c r="T9" i="37"/>
  <c r="M5" i="53"/>
  <c r="K9" i="37"/>
  <c r="G35" i="37"/>
  <c r="Q9" i="37"/>
  <c r="J36" i="53"/>
  <c r="A9" i="52"/>
  <c r="I11" i="54"/>
  <c r="F10" i="21"/>
  <c r="G2" i="57"/>
  <c r="FF2" i="57"/>
  <c r="M36" i="53"/>
  <c r="A13" i="52"/>
  <c r="L11" i="54"/>
  <c r="U615" i="32"/>
  <c r="M6" i="43"/>
  <c r="AB3" i="57"/>
  <c r="C88" i="20"/>
  <c r="Q3" i="57"/>
  <c r="M7" i="43"/>
  <c r="D11" i="43"/>
  <c r="I32" i="54"/>
  <c r="M17" i="52"/>
  <c r="G30" i="59"/>
  <c r="P22" i="35"/>
  <c r="C6" i="33"/>
  <c r="B6" i="33"/>
  <c r="A6" i="33"/>
  <c r="G6" i="33"/>
  <c r="F6" i="43"/>
  <c r="J3" i="57"/>
  <c r="H6" i="33"/>
  <c r="H10" i="21"/>
  <c r="I2" i="57"/>
  <c r="Q32" i="54"/>
  <c r="J33" i="54"/>
  <c r="D12" i="43"/>
  <c r="T3" i="57"/>
  <c r="FJ9" i="57"/>
  <c r="B199" i="59"/>
  <c r="F7" i="43"/>
  <c r="P33" i="54"/>
  <c r="C11" i="43"/>
  <c r="AE12" i="57"/>
  <c r="K6" i="43"/>
  <c r="D199" i="59"/>
  <c r="E15" i="43"/>
  <c r="C12" i="43"/>
  <c r="S3" i="57"/>
  <c r="G6" i="43"/>
  <c r="K7" i="43"/>
  <c r="O3" i="57"/>
  <c r="W3" i="57"/>
  <c r="G15" i="43"/>
  <c r="K3" i="57"/>
  <c r="G7" i="43"/>
  <c r="B15" i="43"/>
  <c r="H15" i="43"/>
  <c r="V3" i="57"/>
  <c r="D15" i="43"/>
  <c r="K15" i="43"/>
  <c r="M17" i="43"/>
  <c r="X3" i="57"/>
</calcChain>
</file>

<file path=xl/sharedStrings.xml><?xml version="1.0" encoding="utf-8"?>
<sst xmlns="http://schemas.openxmlformats.org/spreadsheetml/2006/main" count="6811" uniqueCount="4362">
  <si>
    <t>特別会計名</t>
    <rPh sb="0" eb="1">
      <t>トク</t>
    </rPh>
    <rPh sb="1" eb="2">
      <t>ベツ</t>
    </rPh>
    <rPh sb="2" eb="4">
      <t>カイケイ</t>
    </rPh>
    <rPh sb="4" eb="5">
      <t>メイ</t>
    </rPh>
    <phoneticPr fontId="2"/>
  </si>
  <si>
    <t>合計</t>
    <rPh sb="0" eb="2">
      <t>ゴウケイ</t>
    </rPh>
    <phoneticPr fontId="2"/>
  </si>
  <si>
    <t>（単位：千円）</t>
    <rPh sb="1" eb="3">
      <t>タンイ</t>
    </rPh>
    <rPh sb="4" eb="6">
      <t>センエン</t>
    </rPh>
    <phoneticPr fontId="2"/>
  </si>
  <si>
    <t>都道府県名</t>
    <rPh sb="0" eb="4">
      <t>トドウフケン</t>
    </rPh>
    <rPh sb="4" eb="5">
      <t>メイ</t>
    </rPh>
    <phoneticPr fontId="2"/>
  </si>
  <si>
    <t>市区町村名</t>
    <rPh sb="0" eb="2">
      <t>シク</t>
    </rPh>
    <rPh sb="2" eb="4">
      <t>チョウソン</t>
    </rPh>
    <rPh sb="4" eb="5">
      <t>メイ</t>
    </rPh>
    <phoneticPr fontId="2"/>
  </si>
  <si>
    <t>一般会計</t>
    <rPh sb="0" eb="2">
      <t>イッパン</t>
    </rPh>
    <rPh sb="2" eb="4">
      <t>カイケイ</t>
    </rPh>
    <phoneticPr fontId="2"/>
  </si>
  <si>
    <t>事業区分</t>
    <rPh sb="0" eb="2">
      <t>ジギョウ</t>
    </rPh>
    <rPh sb="2" eb="4">
      <t>クブン</t>
    </rPh>
    <phoneticPr fontId="2"/>
  </si>
  <si>
    <t>合　計</t>
    <rPh sb="0" eb="1">
      <t>ゴウ</t>
    </rPh>
    <rPh sb="2" eb="3">
      <t>ケイ</t>
    </rPh>
    <phoneticPr fontId="2"/>
  </si>
  <si>
    <t>財政調整基金</t>
    <rPh sb="0" eb="2">
      <t>ザイセイ</t>
    </rPh>
    <rPh sb="2" eb="4">
      <t>チョウセイ</t>
    </rPh>
    <rPh sb="4" eb="6">
      <t>キキン</t>
    </rPh>
    <phoneticPr fontId="2"/>
  </si>
  <si>
    <t>減債基金</t>
    <rPh sb="0" eb="2">
      <t>ゲンサイ</t>
    </rPh>
    <rPh sb="2" eb="4">
      <t>キキン</t>
    </rPh>
    <phoneticPr fontId="2"/>
  </si>
  <si>
    <t>小　計</t>
    <rPh sb="0" eb="1">
      <t>ショウ</t>
    </rPh>
    <rPh sb="2" eb="3">
      <t>ケイ</t>
    </rPh>
    <phoneticPr fontId="2"/>
  </si>
  <si>
    <t>災害救助基金</t>
    <rPh sb="0" eb="2">
      <t>サイガイ</t>
    </rPh>
    <rPh sb="2" eb="4">
      <t>キュウジョ</t>
    </rPh>
    <rPh sb="4" eb="6">
      <t>キキン</t>
    </rPh>
    <phoneticPr fontId="2"/>
  </si>
  <si>
    <t>公営企業に設けられた基金</t>
    <rPh sb="0" eb="2">
      <t>コウエイ</t>
    </rPh>
    <rPh sb="2" eb="4">
      <t>キギョウ</t>
    </rPh>
    <rPh sb="5" eb="6">
      <t>モウ</t>
    </rPh>
    <rPh sb="10" eb="12">
      <t>キキン</t>
    </rPh>
    <phoneticPr fontId="2"/>
  </si>
  <si>
    <t>実質赤字比率</t>
    <rPh sb="0" eb="2">
      <t>ジッシツ</t>
    </rPh>
    <rPh sb="2" eb="4">
      <t>アカジ</t>
    </rPh>
    <rPh sb="4" eb="6">
      <t>ヒリツ</t>
    </rPh>
    <phoneticPr fontId="2"/>
  </si>
  <si>
    <t>連結実質赤字比率</t>
    <rPh sb="0" eb="2">
      <t>レンケツ</t>
    </rPh>
    <rPh sb="2" eb="4">
      <t>ジッシツ</t>
    </rPh>
    <rPh sb="4" eb="6">
      <t>アカジ</t>
    </rPh>
    <rPh sb="6" eb="8">
      <t>ヒリツ</t>
    </rPh>
    <phoneticPr fontId="2"/>
  </si>
  <si>
    <t>将来負担比率</t>
    <rPh sb="0" eb="2">
      <t>ショウライ</t>
    </rPh>
    <rPh sb="2" eb="4">
      <t>フタン</t>
    </rPh>
    <rPh sb="4" eb="6">
      <t>ヒリツ</t>
    </rPh>
    <phoneticPr fontId="2"/>
  </si>
  <si>
    <t>歳入総額
(1)</t>
    <rPh sb="0" eb="2">
      <t>サイニュウ</t>
    </rPh>
    <rPh sb="2" eb="4">
      <t>ソウガク</t>
    </rPh>
    <phoneticPr fontId="2"/>
  </si>
  <si>
    <t>歳出総額
(2)</t>
    <rPh sb="0" eb="2">
      <t>サイシュツ</t>
    </rPh>
    <rPh sb="2" eb="4">
      <t>ソウガク</t>
    </rPh>
    <phoneticPr fontId="2"/>
  </si>
  <si>
    <t>継続費
逓次繰越額 (5)</t>
    <rPh sb="0" eb="2">
      <t>ケイゾク</t>
    </rPh>
    <rPh sb="2" eb="3">
      <t>ヒ</t>
    </rPh>
    <rPh sb="4" eb="5">
      <t>テイ</t>
    </rPh>
    <rPh sb="5" eb="6">
      <t>ツギ</t>
    </rPh>
    <rPh sb="6" eb="8">
      <t>クリコシ</t>
    </rPh>
    <rPh sb="8" eb="9">
      <t>ガク</t>
    </rPh>
    <phoneticPr fontId="2"/>
  </si>
  <si>
    <t>繰越明許費
繰越額　(6)</t>
    <rPh sb="0" eb="2">
      <t>クリコシ</t>
    </rPh>
    <rPh sb="2" eb="3">
      <t>アキ</t>
    </rPh>
    <rPh sb="3" eb="4">
      <t>ユル</t>
    </rPh>
    <rPh sb="4" eb="5">
      <t>ヒ</t>
    </rPh>
    <rPh sb="6" eb="8">
      <t>クリコシ</t>
    </rPh>
    <rPh sb="8" eb="9">
      <t>ガク</t>
    </rPh>
    <phoneticPr fontId="2"/>
  </si>
  <si>
    <t>事故繰越
繰越額　(7)</t>
    <rPh sb="0" eb="2">
      <t>ジコ</t>
    </rPh>
    <rPh sb="2" eb="4">
      <t>クリコシ</t>
    </rPh>
    <rPh sb="5" eb="7">
      <t>クリコシ</t>
    </rPh>
    <rPh sb="7" eb="8">
      <t>ガク</t>
    </rPh>
    <phoneticPr fontId="2"/>
  </si>
  <si>
    <t>事業繰越額
(8)</t>
    <rPh sb="0" eb="2">
      <t>ジギョウ</t>
    </rPh>
    <rPh sb="2" eb="4">
      <t>クリコシ</t>
    </rPh>
    <rPh sb="4" eb="5">
      <t>ガク</t>
    </rPh>
    <phoneticPr fontId="2"/>
  </si>
  <si>
    <t>支払繰延額
(9)</t>
    <rPh sb="0" eb="2">
      <t>シハライ</t>
    </rPh>
    <rPh sb="2" eb="4">
      <t>クリノベ</t>
    </rPh>
    <rPh sb="4" eb="5">
      <t>ガク</t>
    </rPh>
    <phoneticPr fontId="2"/>
  </si>
  <si>
    <t>会　計　名</t>
    <rPh sb="0" eb="1">
      <t>カイ</t>
    </rPh>
    <rPh sb="2" eb="3">
      <t>ケイ</t>
    </rPh>
    <rPh sb="4" eb="5">
      <t>メイ</t>
    </rPh>
    <phoneticPr fontId="2"/>
  </si>
  <si>
    <t>充当可能基金から
除かれるべき基金</t>
    <rPh sb="0" eb="2">
      <t>ジュウトウ</t>
    </rPh>
    <rPh sb="2" eb="4">
      <t>カノウ</t>
    </rPh>
    <rPh sb="4" eb="6">
      <t>キキン</t>
    </rPh>
    <rPh sb="9" eb="10">
      <t>ノゾ</t>
    </rPh>
    <rPh sb="15" eb="17">
      <t>キキン</t>
    </rPh>
    <phoneticPr fontId="2"/>
  </si>
  <si>
    <t>一般会計等に属する特別会計</t>
    <rPh sb="0" eb="2">
      <t>イッパン</t>
    </rPh>
    <rPh sb="2" eb="5">
      <t>カイケイトウ</t>
    </rPh>
    <rPh sb="6" eb="7">
      <t>ゾク</t>
    </rPh>
    <rPh sb="9" eb="10">
      <t>トク</t>
    </rPh>
    <rPh sb="10" eb="11">
      <t>ベツ</t>
    </rPh>
    <rPh sb="11" eb="13">
      <t>カイケイ</t>
    </rPh>
    <phoneticPr fontId="2"/>
  </si>
  <si>
    <t>翌年度に繰り
越すべき財源(4)
 (5～9-10)</t>
    <rPh sb="0" eb="3">
      <t>ヨクネンド</t>
    </rPh>
    <rPh sb="4" eb="5">
      <t>ク</t>
    </rPh>
    <rPh sb="7" eb="8">
      <t>コ</t>
    </rPh>
    <rPh sb="11" eb="13">
      <t>ザイゲン</t>
    </rPh>
    <phoneticPr fontId="2"/>
  </si>
  <si>
    <t>実質収支額(11)
(3)-(4)</t>
    <rPh sb="0" eb="2">
      <t>ジッシツ</t>
    </rPh>
    <rPh sb="2" eb="4">
      <t>シュウシ</t>
    </rPh>
    <rPh sb="4" eb="5">
      <t>ガク</t>
    </rPh>
    <phoneticPr fontId="2"/>
  </si>
  <si>
    <t>地方債
現在高(12)</t>
    <rPh sb="0" eb="3">
      <t>チホウサイ</t>
    </rPh>
    <rPh sb="4" eb="7">
      <t>ゲンザイダカ</t>
    </rPh>
    <phoneticPr fontId="2"/>
  </si>
  <si>
    <t>基　金　名</t>
    <rPh sb="0" eb="1">
      <t>モト</t>
    </rPh>
    <rPh sb="2" eb="3">
      <t>キン</t>
    </rPh>
    <rPh sb="4" eb="5">
      <t>メイ</t>
    </rPh>
    <phoneticPr fontId="2"/>
  </si>
  <si>
    <t>うち要返還額 (3)</t>
    <rPh sb="2" eb="3">
      <t>ヨウ</t>
    </rPh>
    <rPh sb="3" eb="5">
      <t>ヘンカン</t>
    </rPh>
    <rPh sb="5" eb="6">
      <t>ガク</t>
    </rPh>
    <phoneticPr fontId="2"/>
  </si>
  <si>
    <t>国債・地方債
・政府保証債等 (4)</t>
    <rPh sb="0" eb="2">
      <t>コクサイ</t>
    </rPh>
    <rPh sb="3" eb="6">
      <t>チホウサイ</t>
    </rPh>
    <rPh sb="8" eb="10">
      <t>セイフ</t>
    </rPh>
    <rPh sb="10" eb="13">
      <t>ホショウサイ</t>
    </rPh>
    <rPh sb="13" eb="14">
      <t>トウ</t>
    </rPh>
    <phoneticPr fontId="2"/>
  </si>
  <si>
    <t>うち要返還額 (5)</t>
    <rPh sb="2" eb="3">
      <t>ヨウ</t>
    </rPh>
    <rPh sb="3" eb="5">
      <t>ヘンカン</t>
    </rPh>
    <rPh sb="5" eb="6">
      <t>ガク</t>
    </rPh>
    <phoneticPr fontId="2"/>
  </si>
  <si>
    <t>その他 (6)</t>
    <rPh sb="2" eb="3">
      <t>ホカ</t>
    </rPh>
    <phoneticPr fontId="2"/>
  </si>
  <si>
    <t>うち貸付金 (7)</t>
    <rPh sb="2" eb="4">
      <t>カシツケ</t>
    </rPh>
    <rPh sb="4" eb="5">
      <t>キン</t>
    </rPh>
    <phoneticPr fontId="2"/>
  </si>
  <si>
    <t>うち不動産 (8)</t>
    <rPh sb="2" eb="4">
      <t>フドウ</t>
    </rPh>
    <rPh sb="4" eb="5">
      <t>サン</t>
    </rPh>
    <phoneticPr fontId="2"/>
  </si>
  <si>
    <r>
      <t xml:space="preserve">充当可能基金(9)
</t>
    </r>
    <r>
      <rPr>
        <sz val="6"/>
        <rFont val="ＭＳ Ｐ明朝"/>
        <family val="1"/>
        <charset val="128"/>
      </rPr>
      <t>(2)-(3)+(4)-(5)</t>
    </r>
    <rPh sb="0" eb="2">
      <t>ジュウトウ</t>
    </rPh>
    <rPh sb="2" eb="4">
      <t>カノウ</t>
    </rPh>
    <rPh sb="4" eb="6">
      <t>キキン</t>
    </rPh>
    <phoneticPr fontId="2"/>
  </si>
  <si>
    <t>財政安定化基金（後期高齢者医療制度）</t>
    <rPh sb="0" eb="2">
      <t>ザイセイ</t>
    </rPh>
    <rPh sb="2" eb="5">
      <t>アンテイカ</t>
    </rPh>
    <rPh sb="5" eb="7">
      <t>キキン</t>
    </rPh>
    <rPh sb="8" eb="10">
      <t>コウキ</t>
    </rPh>
    <rPh sb="10" eb="13">
      <t>コウレイシャ</t>
    </rPh>
    <rPh sb="13" eb="15">
      <t>イリョウ</t>
    </rPh>
    <rPh sb="15" eb="17">
      <t>セイド</t>
    </rPh>
    <phoneticPr fontId="2"/>
  </si>
  <si>
    <t>財政安定化基金（介護保険制度）</t>
    <rPh sb="0" eb="2">
      <t>ザイセイ</t>
    </rPh>
    <rPh sb="2" eb="5">
      <t>アンテイカ</t>
    </rPh>
    <rPh sb="5" eb="7">
      <t>キキン</t>
    </rPh>
    <rPh sb="8" eb="10">
      <t>カイゴ</t>
    </rPh>
    <rPh sb="10" eb="12">
      <t>ホケン</t>
    </rPh>
    <rPh sb="12" eb="14">
      <t>セイド</t>
    </rPh>
    <phoneticPr fontId="2"/>
  </si>
  <si>
    <r>
      <t xml:space="preserve">基 金 計 (1)
</t>
    </r>
    <r>
      <rPr>
        <sz val="6"/>
        <rFont val="ＭＳ Ｐ明朝"/>
        <family val="1"/>
        <charset val="128"/>
      </rPr>
      <t>(2)+(4)+(6)</t>
    </r>
    <rPh sb="0" eb="1">
      <t>モト</t>
    </rPh>
    <rPh sb="2" eb="3">
      <t>キン</t>
    </rPh>
    <rPh sb="4" eb="5">
      <t>ケイ</t>
    </rPh>
    <phoneticPr fontId="2"/>
  </si>
  <si>
    <t>現金・預金(2)</t>
    <rPh sb="0" eb="2">
      <t>ゲンキン</t>
    </rPh>
    <rPh sb="3" eb="5">
      <t>ヨキン</t>
    </rPh>
    <phoneticPr fontId="2"/>
  </si>
  <si>
    <t>歳入歳出差引額(3)
(1)-(2)</t>
    <rPh sb="0" eb="2">
      <t>サイニュウ</t>
    </rPh>
    <rPh sb="2" eb="4">
      <t>サイシュツ</t>
    </rPh>
    <rPh sb="4" eb="6">
      <t>サシヒ</t>
    </rPh>
    <rPh sb="6" eb="7">
      <t>ガク</t>
    </rPh>
    <phoneticPr fontId="2"/>
  </si>
  <si>
    <r>
      <t>(5)～(9)に係る
未収入特定財源</t>
    </r>
    <r>
      <rPr>
        <sz val="8"/>
        <rFont val="ＭＳ Ｐ明朝"/>
        <family val="1"/>
        <charset val="128"/>
      </rPr>
      <t xml:space="preserve">
(10)</t>
    </r>
    <rPh sb="8" eb="9">
      <t>カカ</t>
    </rPh>
    <rPh sb="11" eb="13">
      <t>ミシュウ</t>
    </rPh>
    <rPh sb="13" eb="14">
      <t>ニュウ</t>
    </rPh>
    <rPh sb="14" eb="16">
      <t>トクテイ</t>
    </rPh>
    <rPh sb="16" eb="18">
      <t>ザイゲン</t>
    </rPh>
    <phoneticPr fontId="2"/>
  </si>
  <si>
    <t>事項：</t>
    <rPh sb="0" eb="2">
      <t>ジコウ</t>
    </rPh>
    <phoneticPr fontId="2"/>
  </si>
  <si>
    <t>H</t>
  </si>
  <si>
    <t>～</t>
  </si>
  <si>
    <t>～</t>
    <phoneticPr fontId="2"/>
  </si>
  <si>
    <t>エラーチェック</t>
    <phoneticPr fontId="2"/>
  </si>
  <si>
    <t>地方公共団体
コード</t>
    <rPh sb="0" eb="2">
      <t>チホウ</t>
    </rPh>
    <rPh sb="2" eb="4">
      <t>コウキョウ</t>
    </rPh>
    <rPh sb="4" eb="6">
      <t>ダンタイ</t>
    </rPh>
    <phoneticPr fontId="2"/>
  </si>
  <si>
    <t>（単位：％）</t>
    <rPh sb="1" eb="3">
      <t>タンイ</t>
    </rPh>
    <phoneticPr fontId="2"/>
  </si>
  <si>
    <t>標準財政規模</t>
    <rPh sb="0" eb="2">
      <t>ヒョウジュン</t>
    </rPh>
    <rPh sb="2" eb="4">
      <t>ザイセイ</t>
    </rPh>
    <rPh sb="4" eb="6">
      <t>キボ</t>
    </rPh>
    <phoneticPr fontId="2"/>
  </si>
  <si>
    <t>将来負担額</t>
    <rPh sb="0" eb="2">
      <t>ショウライ</t>
    </rPh>
    <rPh sb="2" eb="4">
      <t>フタン</t>
    </rPh>
    <rPh sb="4" eb="5">
      <t>ガク</t>
    </rPh>
    <phoneticPr fontId="2"/>
  </si>
  <si>
    <t>評価方法</t>
    <rPh sb="0" eb="2">
      <t>ヒョウカ</t>
    </rPh>
    <rPh sb="2" eb="4">
      <t>ホウホウ</t>
    </rPh>
    <phoneticPr fontId="2"/>
  </si>
  <si>
    <t>エラーメッセージ</t>
    <phoneticPr fontId="2"/>
  </si>
  <si>
    <t>A</t>
    <phoneticPr fontId="2"/>
  </si>
  <si>
    <t>負担の考え方 (5)</t>
    <rPh sb="0" eb="2">
      <t>フタン</t>
    </rPh>
    <rPh sb="3" eb="4">
      <t>カンガ</t>
    </rPh>
    <rPh sb="5" eb="6">
      <t>カタ</t>
    </rPh>
    <phoneticPr fontId="2"/>
  </si>
  <si>
    <t>事業名</t>
    <rPh sb="0" eb="2">
      <t>ジギョウ</t>
    </rPh>
    <rPh sb="2" eb="3">
      <t>メイ</t>
    </rPh>
    <phoneticPr fontId="2"/>
  </si>
  <si>
    <t>会計名 (2)</t>
    <rPh sb="0" eb="2">
      <t>カイケイ</t>
    </rPh>
    <rPh sb="2" eb="3">
      <t>メイ</t>
    </rPh>
    <phoneticPr fontId="2"/>
  </si>
  <si>
    <t>実質赤字（黒字）額・資金不足（剰余）額 (3)</t>
    <rPh sb="0" eb="2">
      <t>ジッシツ</t>
    </rPh>
    <rPh sb="2" eb="4">
      <t>アカジ</t>
    </rPh>
    <rPh sb="5" eb="7">
      <t>クロジ</t>
    </rPh>
    <rPh sb="8" eb="9">
      <t>ガク</t>
    </rPh>
    <rPh sb="10" eb="12">
      <t>シキン</t>
    </rPh>
    <rPh sb="12" eb="14">
      <t>フソク</t>
    </rPh>
    <rPh sb="15" eb="17">
      <t>ジョウヨ</t>
    </rPh>
    <rPh sb="18" eb="19">
      <t>ガク</t>
    </rPh>
    <phoneticPr fontId="2"/>
  </si>
  <si>
    <t>連結実質赤字額 (4)</t>
    <rPh sb="0" eb="2">
      <t>レンケツ</t>
    </rPh>
    <rPh sb="2" eb="4">
      <t>ジッシツ</t>
    </rPh>
    <rPh sb="4" eb="7">
      <t>アカジガク</t>
    </rPh>
    <phoneticPr fontId="2"/>
  </si>
  <si>
    <t>理　由 (8)</t>
    <rPh sb="0" eb="1">
      <t>リ</t>
    </rPh>
    <rPh sb="2" eb="3">
      <t>ヨシ</t>
    </rPh>
    <phoneticPr fontId="2"/>
  </si>
  <si>
    <t>会計名 (10)</t>
    <rPh sb="0" eb="2">
      <t>カイケイ</t>
    </rPh>
    <rPh sb="2" eb="3">
      <t>メイ</t>
    </rPh>
    <phoneticPr fontId="2"/>
  </si>
  <si>
    <t>実質赤字（黒字）額・資金不足（剰余）額 (11)</t>
    <rPh sb="0" eb="2">
      <t>ジッシツ</t>
    </rPh>
    <rPh sb="2" eb="4">
      <t>アカジ</t>
    </rPh>
    <rPh sb="5" eb="7">
      <t>クロジ</t>
    </rPh>
    <rPh sb="8" eb="9">
      <t>ガク</t>
    </rPh>
    <rPh sb="10" eb="12">
      <t>シキン</t>
    </rPh>
    <rPh sb="12" eb="14">
      <t>フソク</t>
    </rPh>
    <rPh sb="15" eb="17">
      <t>ジョウヨ</t>
    </rPh>
    <rPh sb="18" eb="19">
      <t>ガク</t>
    </rPh>
    <phoneticPr fontId="2"/>
  </si>
  <si>
    <t>連結実質赤字額 (12)</t>
    <rPh sb="0" eb="2">
      <t>レンケツ</t>
    </rPh>
    <rPh sb="2" eb="4">
      <t>ジッシツ</t>
    </rPh>
    <rPh sb="4" eb="7">
      <t>アカジガク</t>
    </rPh>
    <phoneticPr fontId="2"/>
  </si>
  <si>
    <t>理　由 (18)</t>
    <rPh sb="0" eb="1">
      <t>リ</t>
    </rPh>
    <rPh sb="2" eb="3">
      <t>ヨシ</t>
    </rPh>
    <phoneticPr fontId="2"/>
  </si>
  <si>
    <t>地方開発事業団名 (19)</t>
    <rPh sb="0" eb="2">
      <t>チホウ</t>
    </rPh>
    <rPh sb="2" eb="4">
      <t>カイハツ</t>
    </rPh>
    <rPh sb="4" eb="7">
      <t>ジギョウダン</t>
    </rPh>
    <rPh sb="7" eb="8">
      <t>メイ</t>
    </rPh>
    <phoneticPr fontId="2"/>
  </si>
  <si>
    <t>事業名 (20)</t>
    <rPh sb="0" eb="2">
      <t>ジギョウ</t>
    </rPh>
    <rPh sb="2" eb="3">
      <t>メイ</t>
    </rPh>
    <phoneticPr fontId="2"/>
  </si>
  <si>
    <t>実質赤字（黒字）額・資金不足（剰余）額 (21)</t>
    <rPh sb="0" eb="2">
      <t>ジッシツ</t>
    </rPh>
    <rPh sb="2" eb="4">
      <t>アカジ</t>
    </rPh>
    <rPh sb="5" eb="7">
      <t>クロジ</t>
    </rPh>
    <rPh sb="8" eb="9">
      <t>ガク</t>
    </rPh>
    <rPh sb="10" eb="12">
      <t>シキン</t>
    </rPh>
    <rPh sb="12" eb="14">
      <t>フソク</t>
    </rPh>
    <rPh sb="15" eb="17">
      <t>ジョウヨ</t>
    </rPh>
    <rPh sb="18" eb="19">
      <t>ガク</t>
    </rPh>
    <phoneticPr fontId="2"/>
  </si>
  <si>
    <t>連結実質赤字額 (22)</t>
    <rPh sb="0" eb="2">
      <t>レンケツ</t>
    </rPh>
    <rPh sb="2" eb="4">
      <t>ジッシツ</t>
    </rPh>
    <rPh sb="4" eb="7">
      <t>アカジガク</t>
    </rPh>
    <phoneticPr fontId="2"/>
  </si>
  <si>
    <t>理　由 (26)</t>
    <rPh sb="0" eb="1">
      <t>リ</t>
    </rPh>
    <rPh sb="2" eb="3">
      <t>ヨシ</t>
    </rPh>
    <phoneticPr fontId="2"/>
  </si>
  <si>
    <t>４　将来負担額</t>
    <rPh sb="2" eb="4">
      <t>ショウライ</t>
    </rPh>
    <rPh sb="4" eb="7">
      <t>フタンガク</t>
    </rPh>
    <phoneticPr fontId="2"/>
  </si>
  <si>
    <t>(6)の計算用</t>
    <rPh sb="4" eb="6">
      <t>ケイサン</t>
    </rPh>
    <rPh sb="6" eb="7">
      <t>ヨウ</t>
    </rPh>
    <phoneticPr fontId="2"/>
  </si>
  <si>
    <t>(7)の計算用</t>
    <rPh sb="4" eb="6">
      <t>ケイサン</t>
    </rPh>
    <rPh sb="6" eb="7">
      <t>ヨウ</t>
    </rPh>
    <phoneticPr fontId="2"/>
  </si>
  <si>
    <t>※(3)欄と(6)・(7)欄は符号が逆になるので注意してください。</t>
    <rPh sb="4" eb="5">
      <t>ラン</t>
    </rPh>
    <rPh sb="13" eb="14">
      <t>ラン</t>
    </rPh>
    <rPh sb="15" eb="17">
      <t>フゴウ</t>
    </rPh>
    <rPh sb="18" eb="19">
      <t>ギャク</t>
    </rPh>
    <rPh sb="24" eb="26">
      <t>チュウイ</t>
    </rPh>
    <phoneticPr fontId="2"/>
  </si>
  <si>
    <t>(16)の計算用</t>
    <rPh sb="5" eb="7">
      <t>ケイサン</t>
    </rPh>
    <rPh sb="7" eb="8">
      <t>ヨウ</t>
    </rPh>
    <phoneticPr fontId="2"/>
  </si>
  <si>
    <t>(17)の計算用</t>
    <rPh sb="5" eb="7">
      <t>ケイサン</t>
    </rPh>
    <rPh sb="7" eb="8">
      <t>ヨウ</t>
    </rPh>
    <phoneticPr fontId="2"/>
  </si>
  <si>
    <t>(24)の計算用</t>
    <rPh sb="5" eb="7">
      <t>ケイサン</t>
    </rPh>
    <rPh sb="7" eb="8">
      <t>ヨウ</t>
    </rPh>
    <phoneticPr fontId="2"/>
  </si>
  <si>
    <t>(25)の計算用</t>
    <rPh sb="5" eb="7">
      <t>ケイサン</t>
    </rPh>
    <rPh sb="7" eb="8">
      <t>ヨウ</t>
    </rPh>
    <phoneticPr fontId="2"/>
  </si>
  <si>
    <t>※(21)欄と(24)・(25)欄は符号が逆になるので注意してください。</t>
    <rPh sb="5" eb="6">
      <t>ラン</t>
    </rPh>
    <rPh sb="16" eb="17">
      <t>ラン</t>
    </rPh>
    <rPh sb="18" eb="20">
      <t>フゴウ</t>
    </rPh>
    <rPh sb="21" eb="22">
      <t>ギャク</t>
    </rPh>
    <rPh sb="27" eb="29">
      <t>チュウイ</t>
    </rPh>
    <phoneticPr fontId="2"/>
  </si>
  <si>
    <t>※(11)欄と(16)・(17)欄は符号が逆になるので注意してください。</t>
    <rPh sb="5" eb="6">
      <t>ラン</t>
    </rPh>
    <rPh sb="16" eb="17">
      <t>ラン</t>
    </rPh>
    <rPh sb="18" eb="20">
      <t>フゴウ</t>
    </rPh>
    <rPh sb="21" eb="22">
      <t>ギャク</t>
    </rPh>
    <rPh sb="27" eb="29">
      <t>チュウイ</t>
    </rPh>
    <phoneticPr fontId="2"/>
  </si>
  <si>
    <t>うち基本額</t>
    <rPh sb="2" eb="5">
      <t>キホンガク</t>
    </rPh>
    <phoneticPr fontId="2"/>
  </si>
  <si>
    <t>うち調整額</t>
    <rPh sb="2" eb="5">
      <t>チョウセイガク</t>
    </rPh>
    <phoneticPr fontId="2"/>
  </si>
  <si>
    <t>水道事業</t>
    <rPh sb="0" eb="2">
      <t>スイドウ</t>
    </rPh>
    <rPh sb="2" eb="4">
      <t>ジギョウ</t>
    </rPh>
    <phoneticPr fontId="2"/>
  </si>
  <si>
    <t>観光施設事業</t>
    <rPh sb="0" eb="2">
      <t>カンコウ</t>
    </rPh>
    <rPh sb="2" eb="4">
      <t>シセツ</t>
    </rPh>
    <rPh sb="4" eb="6">
      <t>ジギョウ</t>
    </rPh>
    <phoneticPr fontId="2"/>
  </si>
  <si>
    <t>簡易水道事業</t>
    <rPh sb="0" eb="2">
      <t>カンイ</t>
    </rPh>
    <rPh sb="2" eb="4">
      <t>スイドウ</t>
    </rPh>
    <rPh sb="4" eb="6">
      <t>ジギョウ</t>
    </rPh>
    <phoneticPr fontId="2"/>
  </si>
  <si>
    <t>その他の法適用事業</t>
    <rPh sb="2" eb="3">
      <t>タ</t>
    </rPh>
    <rPh sb="4" eb="7">
      <t>ホウテキヨウ</t>
    </rPh>
    <rPh sb="7" eb="9">
      <t>ジギョウ</t>
    </rPh>
    <phoneticPr fontId="2"/>
  </si>
  <si>
    <t>工業用水道事業</t>
    <rPh sb="0" eb="3">
      <t>コウギョウヨウ</t>
    </rPh>
    <rPh sb="3" eb="5">
      <t>スイドウ</t>
    </rPh>
    <rPh sb="5" eb="7">
      <t>ジギョウ</t>
    </rPh>
    <phoneticPr fontId="2"/>
  </si>
  <si>
    <t>国民健康保険事業</t>
    <rPh sb="0" eb="2">
      <t>コクミン</t>
    </rPh>
    <rPh sb="2" eb="4">
      <t>ケンコウ</t>
    </rPh>
    <rPh sb="4" eb="6">
      <t>ホケン</t>
    </rPh>
    <rPh sb="6" eb="8">
      <t>ジギョウ</t>
    </rPh>
    <phoneticPr fontId="2"/>
  </si>
  <si>
    <t>交通事業</t>
    <rPh sb="0" eb="2">
      <t>コウツウ</t>
    </rPh>
    <rPh sb="2" eb="4">
      <t>ジギョウ</t>
    </rPh>
    <phoneticPr fontId="2"/>
  </si>
  <si>
    <t>老人保健医療事業</t>
    <rPh sb="0" eb="2">
      <t>ロウジン</t>
    </rPh>
    <rPh sb="2" eb="4">
      <t>ホケン</t>
    </rPh>
    <rPh sb="4" eb="6">
      <t>イリョウ</t>
    </rPh>
    <rPh sb="6" eb="8">
      <t>ジギョウ</t>
    </rPh>
    <phoneticPr fontId="2"/>
  </si>
  <si>
    <t>電気事業</t>
    <rPh sb="0" eb="2">
      <t>デンキ</t>
    </rPh>
    <rPh sb="2" eb="4">
      <t>ジギョウ</t>
    </rPh>
    <phoneticPr fontId="2"/>
  </si>
  <si>
    <t>介護保険事業</t>
    <rPh sb="0" eb="2">
      <t>カイゴ</t>
    </rPh>
    <rPh sb="2" eb="4">
      <t>ホケン</t>
    </rPh>
    <rPh sb="4" eb="6">
      <t>ジギョウ</t>
    </rPh>
    <phoneticPr fontId="2"/>
  </si>
  <si>
    <t>ガス事業</t>
    <rPh sb="2" eb="4">
      <t>ジギョウ</t>
    </rPh>
    <phoneticPr fontId="2"/>
  </si>
  <si>
    <t>農業共済事業</t>
    <rPh sb="0" eb="2">
      <t>ノウギョウ</t>
    </rPh>
    <rPh sb="2" eb="4">
      <t>キョウサイ</t>
    </rPh>
    <rPh sb="4" eb="6">
      <t>ジギョウ</t>
    </rPh>
    <phoneticPr fontId="2"/>
  </si>
  <si>
    <t>港湾整備事業</t>
    <rPh sb="0" eb="2">
      <t>コウワン</t>
    </rPh>
    <rPh sb="2" eb="4">
      <t>セイビ</t>
    </rPh>
    <rPh sb="4" eb="6">
      <t>ジギョウ</t>
    </rPh>
    <phoneticPr fontId="2"/>
  </si>
  <si>
    <t>交通災害共済事業</t>
    <rPh sb="0" eb="2">
      <t>コウツウ</t>
    </rPh>
    <rPh sb="2" eb="4">
      <t>サイガイ</t>
    </rPh>
    <rPh sb="4" eb="6">
      <t>キョウサイ</t>
    </rPh>
    <rPh sb="6" eb="8">
      <t>ジギョウ</t>
    </rPh>
    <phoneticPr fontId="2"/>
  </si>
  <si>
    <t>病院事業</t>
    <rPh sb="0" eb="2">
      <t>ビョウイン</t>
    </rPh>
    <rPh sb="2" eb="4">
      <t>ジギョウ</t>
    </rPh>
    <phoneticPr fontId="2"/>
  </si>
  <si>
    <t>市場事業</t>
    <rPh sb="0" eb="2">
      <t>シジョウ</t>
    </rPh>
    <rPh sb="2" eb="4">
      <t>ジギョウ</t>
    </rPh>
    <phoneticPr fontId="2"/>
  </si>
  <si>
    <t>収益事業</t>
    <rPh sb="0" eb="2">
      <t>シュウエキ</t>
    </rPh>
    <rPh sb="2" eb="4">
      <t>ジギョウ</t>
    </rPh>
    <phoneticPr fontId="2"/>
  </si>
  <si>
    <t>と畜場事業</t>
    <rPh sb="1" eb="2">
      <t>チク</t>
    </rPh>
    <rPh sb="2" eb="3">
      <t>バ</t>
    </rPh>
    <rPh sb="3" eb="5">
      <t>ジギョウ</t>
    </rPh>
    <phoneticPr fontId="2"/>
  </si>
  <si>
    <t>法非適介護サービス事業</t>
    <rPh sb="0" eb="1">
      <t>ホウ</t>
    </rPh>
    <rPh sb="1" eb="2">
      <t>ヒ</t>
    </rPh>
    <rPh sb="2" eb="3">
      <t>テキ</t>
    </rPh>
    <rPh sb="3" eb="5">
      <t>カイゴ</t>
    </rPh>
    <rPh sb="9" eb="11">
      <t>ジギョウ</t>
    </rPh>
    <phoneticPr fontId="2"/>
  </si>
  <si>
    <t>地域開発事業</t>
    <rPh sb="0" eb="2">
      <t>チイキ</t>
    </rPh>
    <rPh sb="2" eb="4">
      <t>カイハツ</t>
    </rPh>
    <rPh sb="4" eb="6">
      <t>ジギョウ</t>
    </rPh>
    <phoneticPr fontId="2"/>
  </si>
  <si>
    <t>法非適有料道路事業</t>
    <rPh sb="0" eb="1">
      <t>ホウ</t>
    </rPh>
    <rPh sb="1" eb="2">
      <t>ヒ</t>
    </rPh>
    <rPh sb="2" eb="3">
      <t>テキ</t>
    </rPh>
    <rPh sb="3" eb="5">
      <t>ユウリョウ</t>
    </rPh>
    <rPh sb="5" eb="7">
      <t>ドウロ</t>
    </rPh>
    <rPh sb="7" eb="9">
      <t>ジギョウ</t>
    </rPh>
    <phoneticPr fontId="2"/>
  </si>
  <si>
    <t>下水道事業</t>
    <rPh sb="0" eb="3">
      <t>ゲスイドウ</t>
    </rPh>
    <rPh sb="3" eb="5">
      <t>ジギョウ</t>
    </rPh>
    <phoneticPr fontId="2"/>
  </si>
  <si>
    <t>法非適駐車場整備事業</t>
    <rPh sb="0" eb="1">
      <t>ホウ</t>
    </rPh>
    <rPh sb="1" eb="2">
      <t>ヒ</t>
    </rPh>
    <rPh sb="2" eb="3">
      <t>テキ</t>
    </rPh>
    <rPh sb="3" eb="6">
      <t>チュウシャジョウ</t>
    </rPh>
    <rPh sb="6" eb="8">
      <t>セイビ</t>
    </rPh>
    <rPh sb="8" eb="10">
      <t>ジギョウ</t>
    </rPh>
    <phoneticPr fontId="2"/>
  </si>
  <si>
    <t>勤続年数（年）</t>
    <rPh sb="0" eb="2">
      <t>キンゾク</t>
    </rPh>
    <rPh sb="2" eb="4">
      <t>ネンスウ</t>
    </rPh>
    <rPh sb="5" eb="6">
      <t>ネン</t>
    </rPh>
    <phoneticPr fontId="2"/>
  </si>
  <si>
    <t>勤続年数別職員数（人）</t>
    <rPh sb="0" eb="2">
      <t>キンゾク</t>
    </rPh>
    <rPh sb="2" eb="4">
      <t>ネンスウ</t>
    </rPh>
    <rPh sb="4" eb="5">
      <t>ベツ</t>
    </rPh>
    <rPh sb="5" eb="8">
      <t>ショクインスウ</t>
    </rPh>
    <phoneticPr fontId="2"/>
  </si>
  <si>
    <t>勤続年数別給料月額総額</t>
    <rPh sb="0" eb="2">
      <t>キンゾク</t>
    </rPh>
    <rPh sb="2" eb="4">
      <t>ネンスウ</t>
    </rPh>
    <rPh sb="4" eb="5">
      <t>ベツ</t>
    </rPh>
    <rPh sb="5" eb="7">
      <t>キュウリョウ</t>
    </rPh>
    <rPh sb="7" eb="9">
      <t>ゲツガク</t>
    </rPh>
    <rPh sb="9" eb="11">
      <t>ソウガク</t>
    </rPh>
    <phoneticPr fontId="2"/>
  </si>
  <si>
    <t>勤続年数別自己都合退職支給率</t>
    <rPh sb="0" eb="2">
      <t>キンゾク</t>
    </rPh>
    <rPh sb="2" eb="4">
      <t>ネンスウ</t>
    </rPh>
    <rPh sb="4" eb="5">
      <t>ベツ</t>
    </rPh>
    <rPh sb="5" eb="7">
      <t>ジコ</t>
    </rPh>
    <rPh sb="7" eb="9">
      <t>ツゴウ</t>
    </rPh>
    <rPh sb="9" eb="11">
      <t>タイショク</t>
    </rPh>
    <rPh sb="11" eb="14">
      <t>シキュウリツ</t>
    </rPh>
    <phoneticPr fontId="2"/>
  </si>
  <si>
    <t>勤続年数別退職手当支給予定額（基本額）</t>
    <rPh sb="0" eb="2">
      <t>キンゾク</t>
    </rPh>
    <rPh sb="2" eb="4">
      <t>ネンスウ</t>
    </rPh>
    <rPh sb="4" eb="5">
      <t>ベツ</t>
    </rPh>
    <rPh sb="5" eb="7">
      <t>タイショク</t>
    </rPh>
    <rPh sb="7" eb="9">
      <t>テアテ</t>
    </rPh>
    <rPh sb="9" eb="11">
      <t>シキュウ</t>
    </rPh>
    <rPh sb="11" eb="13">
      <t>ヨテイ</t>
    </rPh>
    <rPh sb="13" eb="14">
      <t>ガク</t>
    </rPh>
    <rPh sb="15" eb="18">
      <t>キホンガク</t>
    </rPh>
    <phoneticPr fontId="2"/>
  </si>
  <si>
    <t>n</t>
    <phoneticPr fontId="2"/>
  </si>
  <si>
    <t>Ａn</t>
    <phoneticPr fontId="2"/>
  </si>
  <si>
    <t>Ｂn</t>
    <phoneticPr fontId="2"/>
  </si>
  <si>
    <t>Cn=An*Bn*50</t>
    <phoneticPr fontId="2"/>
  </si>
  <si>
    <t>En=Cn+Dn</t>
    <phoneticPr fontId="2"/>
  </si>
  <si>
    <t>Ｆn</t>
    <phoneticPr fontId="2"/>
  </si>
  <si>
    <t>Gn=
An*Fn*50/2</t>
    <phoneticPr fontId="2"/>
  </si>
  <si>
    <t>Hn=
A(n-1)*Fn*10/2</t>
    <phoneticPr fontId="2"/>
  </si>
  <si>
    <t>職員区分別調整額合計</t>
    <rPh sb="0" eb="2">
      <t>ショクイン</t>
    </rPh>
    <rPh sb="2" eb="4">
      <t>クブン</t>
    </rPh>
    <rPh sb="4" eb="5">
      <t>ベツ</t>
    </rPh>
    <rPh sb="5" eb="8">
      <t>チョウセイガク</t>
    </rPh>
    <rPh sb="8" eb="10">
      <t>ゴウケイ</t>
    </rPh>
    <phoneticPr fontId="2"/>
  </si>
  <si>
    <t>特別職名</t>
    <rPh sb="0" eb="2">
      <t>トクベツ</t>
    </rPh>
    <rPh sb="2" eb="4">
      <t>ショクメイ</t>
    </rPh>
    <phoneticPr fontId="2"/>
  </si>
  <si>
    <t>退職手当支給予定額</t>
    <rPh sb="0" eb="2">
      <t>タイショク</t>
    </rPh>
    <rPh sb="2" eb="4">
      <t>テアテ</t>
    </rPh>
    <rPh sb="4" eb="6">
      <t>シキュウ</t>
    </rPh>
    <rPh sb="6" eb="9">
      <t>ヨテイガク</t>
    </rPh>
    <phoneticPr fontId="2"/>
  </si>
  <si>
    <t>特別職合計</t>
    <rPh sb="0" eb="3">
      <t>トクベツショク</t>
    </rPh>
    <rPh sb="3" eb="5">
      <t>ゴウケイ</t>
    </rPh>
    <phoneticPr fontId="2"/>
  </si>
  <si>
    <t>一部事務組合名</t>
    <rPh sb="0" eb="2">
      <t>イチブ</t>
    </rPh>
    <rPh sb="2" eb="4">
      <t>ジム</t>
    </rPh>
    <rPh sb="4" eb="6">
      <t>クミアイ</t>
    </rPh>
    <rPh sb="6" eb="7">
      <t>メイ</t>
    </rPh>
    <phoneticPr fontId="2"/>
  </si>
  <si>
    <t>総括表</t>
    <rPh sb="0" eb="2">
      <t>ソウカツ</t>
    </rPh>
    <rPh sb="2" eb="3">
      <t>ヒョウ</t>
    </rPh>
    <phoneticPr fontId="2"/>
  </si>
  <si>
    <t>１　職員数</t>
    <rPh sb="2" eb="5">
      <t>ショクインスウ</t>
    </rPh>
    <phoneticPr fontId="2"/>
  </si>
  <si>
    <t>４　特別職</t>
    <rPh sb="2" eb="5">
      <t>トクベツショク</t>
    </rPh>
    <phoneticPr fontId="2"/>
  </si>
  <si>
    <t>５　退職手当支給業務の処理組合</t>
    <rPh sb="2" eb="4">
      <t>タイショク</t>
    </rPh>
    <rPh sb="4" eb="6">
      <t>テアテ</t>
    </rPh>
    <rPh sb="6" eb="8">
      <t>シキュウ</t>
    </rPh>
    <rPh sb="8" eb="10">
      <t>ギョウム</t>
    </rPh>
    <rPh sb="11" eb="13">
      <t>ショリ</t>
    </rPh>
    <rPh sb="13" eb="15">
      <t>クミアイ</t>
    </rPh>
    <phoneticPr fontId="2"/>
  </si>
  <si>
    <t>（単位：人）</t>
    <rPh sb="1" eb="3">
      <t>タンイ</t>
    </rPh>
    <rPh sb="4" eb="5">
      <t>ニン</t>
    </rPh>
    <phoneticPr fontId="2"/>
  </si>
  <si>
    <t>２　基本額</t>
    <rPh sb="2" eb="4">
      <t>キホン</t>
    </rPh>
    <rPh sb="4" eb="5">
      <t>ガク</t>
    </rPh>
    <phoneticPr fontId="2"/>
  </si>
  <si>
    <t>An</t>
    <phoneticPr fontId="2"/>
  </si>
  <si>
    <t>Bn</t>
    <phoneticPr fontId="2"/>
  </si>
  <si>
    <t>Cn</t>
    <phoneticPr fontId="2"/>
  </si>
  <si>
    <t>Dn=Bn*Cn</t>
    <phoneticPr fontId="2"/>
  </si>
  <si>
    <t>（単位：人、千円）</t>
    <rPh sb="1" eb="3">
      <t>タンイ</t>
    </rPh>
    <rPh sb="4" eb="5">
      <t>ニン</t>
    </rPh>
    <rPh sb="6" eb="8">
      <t>センエン</t>
    </rPh>
    <phoneticPr fontId="2"/>
  </si>
  <si>
    <t>一般職（基本額）合計額</t>
    <rPh sb="0" eb="3">
      <t>イッパンショク</t>
    </rPh>
    <rPh sb="4" eb="7">
      <t>キホンガク</t>
    </rPh>
    <rPh sb="8" eb="11">
      <t>ゴウケイガク</t>
    </rPh>
    <phoneticPr fontId="2"/>
  </si>
  <si>
    <t>現在の該当区分の調整月額
50か月分</t>
    <rPh sb="0" eb="2">
      <t>ゲンザイ</t>
    </rPh>
    <rPh sb="3" eb="5">
      <t>ガイトウ</t>
    </rPh>
    <rPh sb="5" eb="7">
      <t>クブン</t>
    </rPh>
    <rPh sb="8" eb="10">
      <t>チョウセイ</t>
    </rPh>
    <rPh sb="10" eb="12">
      <t>ゲツガク</t>
    </rPh>
    <rPh sb="16" eb="17">
      <t>ゲツ</t>
    </rPh>
    <rPh sb="17" eb="18">
      <t>ブン</t>
    </rPh>
    <phoneticPr fontId="2"/>
  </si>
  <si>
    <t>現在の該当区分の調整月額
5０か月分の１／２の額</t>
    <rPh sb="0" eb="2">
      <t>ゲンザイ</t>
    </rPh>
    <rPh sb="3" eb="5">
      <t>ガイトウ</t>
    </rPh>
    <rPh sb="5" eb="7">
      <t>クブン</t>
    </rPh>
    <rPh sb="8" eb="10">
      <t>チョウセイ</t>
    </rPh>
    <rPh sb="10" eb="12">
      <t>ゲツガク</t>
    </rPh>
    <rPh sb="16" eb="17">
      <t>ゲツ</t>
    </rPh>
    <rPh sb="17" eb="18">
      <t>ブン</t>
    </rPh>
    <rPh sb="23" eb="24">
      <t>ガク</t>
    </rPh>
    <phoneticPr fontId="2"/>
  </si>
  <si>
    <t>現在の該当区分より１号低い区分の調整月額1０か月分の
１／２の額（円）</t>
    <rPh sb="0" eb="2">
      <t>ゲンザイ</t>
    </rPh>
    <rPh sb="3" eb="5">
      <t>ガイトウ</t>
    </rPh>
    <rPh sb="5" eb="7">
      <t>クブン</t>
    </rPh>
    <rPh sb="10" eb="11">
      <t>ゴウ</t>
    </rPh>
    <rPh sb="11" eb="12">
      <t>ヒク</t>
    </rPh>
    <rPh sb="13" eb="15">
      <t>クブン</t>
    </rPh>
    <rPh sb="16" eb="18">
      <t>チョウセイ</t>
    </rPh>
    <rPh sb="18" eb="20">
      <t>ゲツガク</t>
    </rPh>
    <rPh sb="23" eb="24">
      <t>ゲツ</t>
    </rPh>
    <rPh sb="24" eb="25">
      <t>ブン</t>
    </rPh>
    <rPh sb="31" eb="32">
      <t>ガク</t>
    </rPh>
    <rPh sb="33" eb="34">
      <t>エン</t>
    </rPh>
    <phoneticPr fontId="2"/>
  </si>
  <si>
    <t>現在の該当区分より１号低い
区分の調整月額10か月分</t>
    <rPh sb="0" eb="2">
      <t>ゲンザイ</t>
    </rPh>
    <rPh sb="3" eb="5">
      <t>ガイトウ</t>
    </rPh>
    <rPh sb="5" eb="7">
      <t>クブン</t>
    </rPh>
    <rPh sb="10" eb="11">
      <t>ゴウ</t>
    </rPh>
    <rPh sb="11" eb="12">
      <t>ヒク</t>
    </rPh>
    <rPh sb="14" eb="16">
      <t>クブン</t>
    </rPh>
    <rPh sb="17" eb="19">
      <t>チョウセイ</t>
    </rPh>
    <rPh sb="19" eb="21">
      <t>ゲツガク</t>
    </rPh>
    <rPh sb="24" eb="25">
      <t>ゲツ</t>
    </rPh>
    <rPh sb="25" eb="26">
      <t>ブン</t>
    </rPh>
    <phoneticPr fontId="2"/>
  </si>
  <si>
    <t>職員区分
（区分１は各団体において最も調整月額の少ない職員区分を表します）</t>
    <rPh sb="0" eb="2">
      <t>ショクイン</t>
    </rPh>
    <rPh sb="2" eb="4">
      <t>クブン</t>
    </rPh>
    <rPh sb="6" eb="8">
      <t>クブン</t>
    </rPh>
    <rPh sb="32" eb="33">
      <t>アラワ</t>
    </rPh>
    <phoneticPr fontId="2"/>
  </si>
  <si>
    <t>In=Gn+Hn</t>
    <phoneticPr fontId="2"/>
  </si>
  <si>
    <t>Jn=En+In</t>
    <phoneticPr fontId="2"/>
  </si>
  <si>
    <t>将来負担額(27)
(7)+(17)+(25)</t>
    <rPh sb="0" eb="2">
      <t>ショウライ</t>
    </rPh>
    <rPh sb="2" eb="5">
      <t>フタンガク</t>
    </rPh>
    <phoneticPr fontId="2"/>
  </si>
  <si>
    <t>地方道路公社名</t>
    <rPh sb="0" eb="2">
      <t>チホウ</t>
    </rPh>
    <rPh sb="2" eb="4">
      <t>ドウロ</t>
    </rPh>
    <rPh sb="4" eb="6">
      <t>コウシャ</t>
    </rPh>
    <rPh sb="6" eb="7">
      <t>メイ</t>
    </rPh>
    <phoneticPr fontId="2"/>
  </si>
  <si>
    <t>１　道路整備特別措置法に係る業務</t>
    <rPh sb="2" eb="4">
      <t>ドウロ</t>
    </rPh>
    <rPh sb="4" eb="6">
      <t>セイビ</t>
    </rPh>
    <rPh sb="6" eb="8">
      <t>トクベツ</t>
    </rPh>
    <rPh sb="8" eb="11">
      <t>ソチホウ</t>
    </rPh>
    <rPh sb="12" eb="13">
      <t>カカ</t>
    </rPh>
    <rPh sb="14" eb="16">
      <t>ギョウム</t>
    </rPh>
    <phoneticPr fontId="2"/>
  </si>
  <si>
    <t>道路特措法上の有料道路名</t>
    <rPh sb="0" eb="2">
      <t>ドウロ</t>
    </rPh>
    <rPh sb="2" eb="5">
      <t>トクソホウ</t>
    </rPh>
    <rPh sb="5" eb="6">
      <t>ジョウ</t>
    </rPh>
    <rPh sb="7" eb="9">
      <t>ユウリョウ</t>
    </rPh>
    <rPh sb="9" eb="11">
      <t>ドウロ</t>
    </rPh>
    <rPh sb="11" eb="12">
      <t>メイ</t>
    </rPh>
    <phoneticPr fontId="2"/>
  </si>
  <si>
    <t>道路特措法上の事業に係る借入金残高　</t>
    <rPh sb="0" eb="2">
      <t>ドウロ</t>
    </rPh>
    <rPh sb="2" eb="5">
      <t>トクソホウ</t>
    </rPh>
    <rPh sb="5" eb="6">
      <t>ウエ</t>
    </rPh>
    <rPh sb="7" eb="9">
      <t>ジギョウ</t>
    </rPh>
    <rPh sb="10" eb="11">
      <t>カカ</t>
    </rPh>
    <rPh sb="12" eb="15">
      <t>カリイレキン</t>
    </rPh>
    <rPh sb="15" eb="17">
      <t>ザンダカ</t>
    </rPh>
    <phoneticPr fontId="2"/>
  </si>
  <si>
    <t>収支予算の明細（収入）</t>
    <rPh sb="0" eb="2">
      <t>シュウシ</t>
    </rPh>
    <rPh sb="2" eb="4">
      <t>ヨサン</t>
    </rPh>
    <rPh sb="5" eb="7">
      <t>メイサイ</t>
    </rPh>
    <rPh sb="8" eb="10">
      <t>シュウニュウ</t>
    </rPh>
    <phoneticPr fontId="2"/>
  </si>
  <si>
    <t>収支予算の明細（支出）</t>
    <rPh sb="0" eb="2">
      <t>シュウシ</t>
    </rPh>
    <rPh sb="2" eb="4">
      <t>ヨサン</t>
    </rPh>
    <rPh sb="5" eb="7">
      <t>メイサイ</t>
    </rPh>
    <rPh sb="8" eb="10">
      <t>シシュツ</t>
    </rPh>
    <phoneticPr fontId="2"/>
  </si>
  <si>
    <t xml:space="preserve">将来収支
見込額
</t>
    <rPh sb="0" eb="2">
      <t>ショウライ</t>
    </rPh>
    <rPh sb="2" eb="4">
      <t>シュウシ</t>
    </rPh>
    <rPh sb="5" eb="8">
      <t>ミコミガク</t>
    </rPh>
    <phoneticPr fontId="2"/>
  </si>
  <si>
    <t>計画上の収入</t>
    <rPh sb="0" eb="3">
      <t>ケイカクジョウ</t>
    </rPh>
    <rPh sb="4" eb="6">
      <t>シュウニュウ</t>
    </rPh>
    <phoneticPr fontId="2"/>
  </si>
  <si>
    <t>収入実績</t>
    <rPh sb="0" eb="2">
      <t>シュウニュウ</t>
    </rPh>
    <rPh sb="2" eb="4">
      <t>ジッセキ</t>
    </rPh>
    <phoneticPr fontId="2"/>
  </si>
  <si>
    <t>収入乖離率</t>
    <rPh sb="0" eb="2">
      <t>シュウニュウ</t>
    </rPh>
    <rPh sb="2" eb="5">
      <t>カイリリツ</t>
    </rPh>
    <phoneticPr fontId="2"/>
  </si>
  <si>
    <t>将来収入
見込額
（計画値）</t>
    <rPh sb="0" eb="2">
      <t>ショウライ</t>
    </rPh>
    <rPh sb="2" eb="4">
      <t>シュウニュウ</t>
    </rPh>
    <rPh sb="5" eb="8">
      <t>ミコミガク</t>
    </rPh>
    <rPh sb="10" eb="12">
      <t>ケイカク</t>
    </rPh>
    <rPh sb="12" eb="13">
      <t>アタイ</t>
    </rPh>
    <phoneticPr fontId="2"/>
  </si>
  <si>
    <t>将来収入
見込額
（補正値）</t>
    <rPh sb="0" eb="2">
      <t>ショウライ</t>
    </rPh>
    <rPh sb="2" eb="4">
      <t>シュウニュウ</t>
    </rPh>
    <rPh sb="5" eb="8">
      <t>ミコミガク</t>
    </rPh>
    <rPh sb="10" eb="12">
      <t>ホセイ</t>
    </rPh>
    <rPh sb="12" eb="13">
      <t>アタイ</t>
    </rPh>
    <phoneticPr fontId="2"/>
  </si>
  <si>
    <t>計画上の支出</t>
    <rPh sb="0" eb="3">
      <t>ケイカクジョウ</t>
    </rPh>
    <rPh sb="4" eb="6">
      <t>シシュツ</t>
    </rPh>
    <phoneticPr fontId="2"/>
  </si>
  <si>
    <t>支出実績</t>
    <rPh sb="0" eb="2">
      <t>シシュツ</t>
    </rPh>
    <rPh sb="2" eb="4">
      <t>ジッセキ</t>
    </rPh>
    <phoneticPr fontId="2"/>
  </si>
  <si>
    <t>支出乖離率</t>
    <rPh sb="0" eb="2">
      <t>シシュツ</t>
    </rPh>
    <rPh sb="2" eb="5">
      <t>カイリリツ</t>
    </rPh>
    <phoneticPr fontId="2"/>
  </si>
  <si>
    <t>将来支出
見込額
（計画値）</t>
    <rPh sb="0" eb="2">
      <t>ショウライ</t>
    </rPh>
    <rPh sb="2" eb="4">
      <t>シシュツ</t>
    </rPh>
    <rPh sb="5" eb="8">
      <t>ミコミガク</t>
    </rPh>
    <rPh sb="10" eb="12">
      <t>ケイカク</t>
    </rPh>
    <rPh sb="12" eb="13">
      <t>アタイ</t>
    </rPh>
    <phoneticPr fontId="2"/>
  </si>
  <si>
    <t>将来支出
見込額
（補正値）</t>
    <rPh sb="0" eb="2">
      <t>ショウライ</t>
    </rPh>
    <rPh sb="2" eb="4">
      <t>シシュツ</t>
    </rPh>
    <rPh sb="5" eb="8">
      <t>ミコミガク</t>
    </rPh>
    <rPh sb="10" eb="12">
      <t>ホセイ</t>
    </rPh>
    <rPh sb="12" eb="13">
      <t>アタイ</t>
    </rPh>
    <phoneticPr fontId="2"/>
  </si>
  <si>
    <t>Ｂ①</t>
    <phoneticPr fontId="2"/>
  </si>
  <si>
    <t>Ｂ②</t>
    <phoneticPr fontId="2"/>
  </si>
  <si>
    <t>C①</t>
    <phoneticPr fontId="2"/>
  </si>
  <si>
    <t>C②</t>
    <phoneticPr fontId="2"/>
  </si>
  <si>
    <t>C③</t>
    <phoneticPr fontId="2"/>
  </si>
  <si>
    <t>D①</t>
  </si>
  <si>
    <t>D②</t>
    <phoneticPr fontId="2"/>
  </si>
  <si>
    <t>D③</t>
    <phoneticPr fontId="2"/>
  </si>
  <si>
    <t>Ｅ＝（Ｄ①／Ｃ①＋Ｄ②／Ｃ②＋Ｄ③／Ｃ③）／３</t>
    <phoneticPr fontId="2"/>
  </si>
  <si>
    <t>Ｆ</t>
    <phoneticPr fontId="2"/>
  </si>
  <si>
    <t>Ｇ＝Ｆ×Ｅ</t>
    <phoneticPr fontId="2"/>
  </si>
  <si>
    <t>Ｈ①</t>
    <phoneticPr fontId="2"/>
  </si>
  <si>
    <t>Ｈ②</t>
    <phoneticPr fontId="2"/>
  </si>
  <si>
    <t>Ｈ③</t>
    <phoneticPr fontId="2"/>
  </si>
  <si>
    <t>Ｉ①</t>
    <phoneticPr fontId="2"/>
  </si>
  <si>
    <t>Ｉ②</t>
    <phoneticPr fontId="2"/>
  </si>
  <si>
    <t>Ｉ③</t>
    <phoneticPr fontId="2"/>
  </si>
  <si>
    <t>Ｊ＝（Ｉ①／Ｈ①＋Ｉ②／Ｈ②＋Ｉ③／Ｈ③）／３</t>
    <phoneticPr fontId="2"/>
  </si>
  <si>
    <t>Ｋ</t>
    <phoneticPr fontId="2"/>
  </si>
  <si>
    <t>Ｌ＝Ｊ×Ｋ</t>
    <phoneticPr fontId="2"/>
  </si>
  <si>
    <t>Ｍ＝Ｇ－Ｌ</t>
    <phoneticPr fontId="2"/>
  </si>
  <si>
    <t>特定の年度の数値を用いないこととした場合の理由</t>
    <phoneticPr fontId="2"/>
  </si>
  <si>
    <t>Ｄ④</t>
    <phoneticPr fontId="2"/>
  </si>
  <si>
    <t>Ｉ④</t>
    <phoneticPr fontId="2"/>
  </si>
  <si>
    <t>２　１以外の業務</t>
    <rPh sb="3" eb="5">
      <t>イガイ</t>
    </rPh>
    <rPh sb="6" eb="8">
      <t>ギョウム</t>
    </rPh>
    <phoneticPr fontId="2"/>
  </si>
  <si>
    <t>３　地方道路公社に係る将来負担額算定</t>
    <rPh sb="2" eb="4">
      <t>チホウ</t>
    </rPh>
    <rPh sb="4" eb="6">
      <t>ドウロ</t>
    </rPh>
    <rPh sb="6" eb="8">
      <t>コウシャ</t>
    </rPh>
    <rPh sb="9" eb="10">
      <t>カカ</t>
    </rPh>
    <rPh sb="11" eb="13">
      <t>ショウライ</t>
    </rPh>
    <rPh sb="13" eb="16">
      <t>フタンガク</t>
    </rPh>
    <rPh sb="16" eb="18">
      <t>サンテイ</t>
    </rPh>
    <phoneticPr fontId="2"/>
  </si>
  <si>
    <t>業務名</t>
    <rPh sb="0" eb="2">
      <t>ギョウム</t>
    </rPh>
    <rPh sb="2" eb="3">
      <t>メイ</t>
    </rPh>
    <phoneticPr fontId="2"/>
  </si>
  <si>
    <t>収入実績（収入支出決算）</t>
    <rPh sb="0" eb="2">
      <t>シュウニュウ</t>
    </rPh>
    <rPh sb="2" eb="4">
      <t>ジッセキ</t>
    </rPh>
    <rPh sb="5" eb="7">
      <t>シュウニュウ</t>
    </rPh>
    <rPh sb="7" eb="9">
      <t>シシュツ</t>
    </rPh>
    <rPh sb="9" eb="11">
      <t>ケッサン</t>
    </rPh>
    <phoneticPr fontId="2"/>
  </si>
  <si>
    <t>支出実績（収入支出決算）</t>
    <rPh sb="0" eb="2">
      <t>シシュツ</t>
    </rPh>
    <rPh sb="2" eb="4">
      <t>ジッセキ</t>
    </rPh>
    <rPh sb="5" eb="7">
      <t>シュウニュウ</t>
    </rPh>
    <rPh sb="7" eb="9">
      <t>シシュツ</t>
    </rPh>
    <rPh sb="9" eb="11">
      <t>ケッサン</t>
    </rPh>
    <phoneticPr fontId="2"/>
  </si>
  <si>
    <t>年数算定根拠</t>
    <rPh sb="0" eb="2">
      <t>ネンスウ</t>
    </rPh>
    <rPh sb="2" eb="4">
      <t>サンテイ</t>
    </rPh>
    <rPh sb="4" eb="6">
      <t>コンキョ</t>
    </rPh>
    <phoneticPr fontId="2"/>
  </si>
  <si>
    <t>将来収支
見込額</t>
    <rPh sb="0" eb="2">
      <t>ショウライ</t>
    </rPh>
    <rPh sb="2" eb="3">
      <t>オサム</t>
    </rPh>
    <rPh sb="3" eb="4">
      <t>ササ</t>
    </rPh>
    <rPh sb="5" eb="7">
      <t>ミコミ</t>
    </rPh>
    <rPh sb="7" eb="8">
      <t>ガク</t>
    </rPh>
    <phoneticPr fontId="2"/>
  </si>
  <si>
    <t>１の事業に係る借入金残高</t>
    <rPh sb="2" eb="4">
      <t>ジギョウ</t>
    </rPh>
    <rPh sb="5" eb="6">
      <t>カカ</t>
    </rPh>
    <rPh sb="7" eb="10">
      <t>カリイレキン</t>
    </rPh>
    <rPh sb="10" eb="12">
      <t>ザンダカ</t>
    </rPh>
    <phoneticPr fontId="2"/>
  </si>
  <si>
    <t>２の事業に係る借入金残高</t>
    <rPh sb="2" eb="4">
      <t>ジギョウ</t>
    </rPh>
    <rPh sb="5" eb="6">
      <t>カカ</t>
    </rPh>
    <rPh sb="7" eb="10">
      <t>カリイレキン</t>
    </rPh>
    <rPh sb="10" eb="12">
      <t>ザンダカ</t>
    </rPh>
    <phoneticPr fontId="2"/>
  </si>
  <si>
    <t>１の事業に係る将来収支見込額（再掲）</t>
    <rPh sb="2" eb="4">
      <t>ジギョウ</t>
    </rPh>
    <rPh sb="5" eb="6">
      <t>カカワ</t>
    </rPh>
    <rPh sb="7" eb="9">
      <t>ショウライ</t>
    </rPh>
    <rPh sb="9" eb="11">
      <t>シュウシ</t>
    </rPh>
    <rPh sb="11" eb="13">
      <t>ミコミ</t>
    </rPh>
    <rPh sb="13" eb="14">
      <t>ガク</t>
    </rPh>
    <rPh sb="15" eb="17">
      <t>サイケイ</t>
    </rPh>
    <phoneticPr fontId="2"/>
  </si>
  <si>
    <t>３か年平均</t>
    <rPh sb="2" eb="5">
      <t>ネンヘイキン</t>
    </rPh>
    <phoneticPr fontId="2"/>
  </si>
  <si>
    <t>T＝Ｂ①－Ｂ②</t>
    <phoneticPr fontId="2"/>
  </si>
  <si>
    <t>U</t>
    <phoneticPr fontId="2"/>
  </si>
  <si>
    <t>N</t>
    <phoneticPr fontId="2"/>
  </si>
  <si>
    <t>O①</t>
    <phoneticPr fontId="2"/>
  </si>
  <si>
    <t>O②</t>
    <phoneticPr fontId="2"/>
  </si>
  <si>
    <t>O③</t>
    <phoneticPr fontId="2"/>
  </si>
  <si>
    <t>P①</t>
    <phoneticPr fontId="2"/>
  </si>
  <si>
    <t>P②</t>
    <phoneticPr fontId="2"/>
  </si>
  <si>
    <t>P③</t>
    <phoneticPr fontId="2"/>
  </si>
  <si>
    <t>Q</t>
    <phoneticPr fontId="2"/>
  </si>
  <si>
    <t>R</t>
    <phoneticPr fontId="2"/>
  </si>
  <si>
    <t>S＝（O-P）＊Q</t>
    <phoneticPr fontId="2"/>
  </si>
  <si>
    <t>２の事業に係る将来収支見込額（再掲）</t>
    <rPh sb="2" eb="4">
      <t>ジギョウ</t>
    </rPh>
    <rPh sb="5" eb="6">
      <t>カカ</t>
    </rPh>
    <rPh sb="7" eb="9">
      <t>ショウライ</t>
    </rPh>
    <rPh sb="9" eb="11">
      <t>シュウシ</t>
    </rPh>
    <rPh sb="11" eb="14">
      <t>ミコミガク</t>
    </rPh>
    <rPh sb="15" eb="17">
      <t>サイケイ</t>
    </rPh>
    <phoneticPr fontId="2"/>
  </si>
  <si>
    <r>
      <t>将来負担額</t>
    </r>
    <r>
      <rPr>
        <sz val="8"/>
        <rFont val="ＭＳ Ｐ明朝"/>
        <family val="1"/>
        <charset val="128"/>
      </rPr>
      <t>（共同設立以外）</t>
    </r>
    <rPh sb="0" eb="2">
      <t>ショウライ</t>
    </rPh>
    <rPh sb="2" eb="5">
      <t>フタンガク</t>
    </rPh>
    <rPh sb="6" eb="8">
      <t>キョウドウ</t>
    </rPh>
    <rPh sb="8" eb="10">
      <t>セツリツ</t>
    </rPh>
    <rPh sb="10" eb="12">
      <t>イガイ</t>
    </rPh>
    <phoneticPr fontId="2"/>
  </si>
  <si>
    <t>４　共同設立法人の将来負担額あん分</t>
    <phoneticPr fontId="2"/>
  </si>
  <si>
    <t>団体名</t>
    <phoneticPr fontId="2"/>
  </si>
  <si>
    <t>団体別将来負担額</t>
    <phoneticPr fontId="2"/>
  </si>
  <si>
    <t>AA</t>
    <phoneticPr fontId="2"/>
  </si>
  <si>
    <t>AＢ</t>
    <phoneticPr fontId="2"/>
  </si>
  <si>
    <t>AＣ</t>
    <phoneticPr fontId="2"/>
  </si>
  <si>
    <t>特定の年度の数値を
用いないこととした場合の理由</t>
    <phoneticPr fontId="2"/>
  </si>
  <si>
    <t>(参考) B/S上の負債額</t>
    <rPh sb="1" eb="3">
      <t>サンコウ</t>
    </rPh>
    <rPh sb="8" eb="9">
      <t>ジョウ</t>
    </rPh>
    <rPh sb="10" eb="13">
      <t>フサイガク</t>
    </rPh>
    <phoneticPr fontId="2"/>
  </si>
  <si>
    <t>O④</t>
    <phoneticPr fontId="2"/>
  </si>
  <si>
    <t>P④</t>
    <phoneticPr fontId="2"/>
  </si>
  <si>
    <t>Ｂ／Ｓ上の負債額</t>
    <rPh sb="3" eb="4">
      <t>ジョウ</t>
    </rPh>
    <rPh sb="5" eb="7">
      <t>フサイ</t>
    </rPh>
    <phoneticPr fontId="2"/>
  </si>
  <si>
    <t>土地開発公社名</t>
    <rPh sb="0" eb="2">
      <t>トチ</t>
    </rPh>
    <rPh sb="2" eb="4">
      <t>カイハツ</t>
    </rPh>
    <rPh sb="4" eb="6">
      <t>コウシャ</t>
    </rPh>
    <rPh sb="6" eb="7">
      <t>メイ</t>
    </rPh>
    <phoneticPr fontId="2"/>
  </si>
  <si>
    <t>負債の額
(1)</t>
    <rPh sb="0" eb="2">
      <t>フサイ</t>
    </rPh>
    <rPh sb="3" eb="4">
      <t>ガク</t>
    </rPh>
    <phoneticPr fontId="2"/>
  </si>
  <si>
    <t>項番</t>
    <rPh sb="0" eb="2">
      <t>コウバン</t>
    </rPh>
    <phoneticPr fontId="2"/>
  </si>
  <si>
    <t>借入開始期日</t>
    <rPh sb="0" eb="2">
      <t>カリイレ</t>
    </rPh>
    <rPh sb="2" eb="4">
      <t>カイシ</t>
    </rPh>
    <rPh sb="4" eb="6">
      <t>キジツ</t>
    </rPh>
    <phoneticPr fontId="2"/>
  </si>
  <si>
    <t>最終償還期日</t>
    <rPh sb="0" eb="2">
      <t>サイシュウ</t>
    </rPh>
    <rPh sb="2" eb="4">
      <t>ショウカン</t>
    </rPh>
    <rPh sb="4" eb="6">
      <t>キジツ</t>
    </rPh>
    <phoneticPr fontId="2"/>
  </si>
  <si>
    <t>借入金残高</t>
    <rPh sb="0" eb="2">
      <t>カリイレ</t>
    </rPh>
    <rPh sb="2" eb="3">
      <t>キン</t>
    </rPh>
    <rPh sb="3" eb="5">
      <t>ザンダカ</t>
    </rPh>
    <phoneticPr fontId="2"/>
  </si>
  <si>
    <t>（用地/事業名）</t>
    <rPh sb="1" eb="3">
      <t>ヨウチ</t>
    </rPh>
    <rPh sb="4" eb="6">
      <t>ジギョウ</t>
    </rPh>
    <rPh sb="6" eb="7">
      <t>メイ</t>
    </rPh>
    <phoneticPr fontId="2"/>
  </si>
  <si>
    <t>取得価額</t>
    <rPh sb="0" eb="2">
      <t>シュトク</t>
    </rPh>
    <rPh sb="2" eb="4">
      <t>カガク</t>
    </rPh>
    <phoneticPr fontId="2"/>
  </si>
  <si>
    <t>時価評価額</t>
    <rPh sb="0" eb="2">
      <t>ジカ</t>
    </rPh>
    <rPh sb="2" eb="5">
      <t>ヒョウカガク</t>
    </rPh>
    <phoneticPr fontId="2"/>
  </si>
  <si>
    <t>取得価額又は時価評価額
のうちいずれか少ない額</t>
    <rPh sb="0" eb="2">
      <t>シュトク</t>
    </rPh>
    <rPh sb="2" eb="4">
      <t>カガク</t>
    </rPh>
    <rPh sb="4" eb="5">
      <t>マタ</t>
    </rPh>
    <rPh sb="6" eb="8">
      <t>ジカ</t>
    </rPh>
    <rPh sb="8" eb="11">
      <t>ヒョウカガク</t>
    </rPh>
    <rPh sb="19" eb="20">
      <t>スク</t>
    </rPh>
    <rPh sb="22" eb="23">
      <t>ガク</t>
    </rPh>
    <phoneticPr fontId="2"/>
  </si>
  <si>
    <t>H . .</t>
    <phoneticPr fontId="2"/>
  </si>
  <si>
    <t>債務者</t>
    <rPh sb="0" eb="3">
      <t>サイムシャ</t>
    </rPh>
    <phoneticPr fontId="2"/>
  </si>
  <si>
    <t>未収金額</t>
    <rPh sb="0" eb="3">
      <t>ミシュウキン</t>
    </rPh>
    <rPh sb="3" eb="4">
      <t>ガク</t>
    </rPh>
    <phoneticPr fontId="2"/>
  </si>
  <si>
    <t>買取主体</t>
    <rPh sb="0" eb="2">
      <t>カイトリ</t>
    </rPh>
    <rPh sb="2" eb="4">
      <t>シュタイ</t>
    </rPh>
    <phoneticPr fontId="2"/>
  </si>
  <si>
    <t>事　項</t>
    <rPh sb="0" eb="1">
      <t>コト</t>
    </rPh>
    <rPh sb="2" eb="3">
      <t>コウ</t>
    </rPh>
    <phoneticPr fontId="2"/>
  </si>
  <si>
    <t>科　目</t>
    <rPh sb="0" eb="1">
      <t>カ</t>
    </rPh>
    <rPh sb="2" eb="3">
      <t>メ</t>
    </rPh>
    <phoneticPr fontId="2"/>
  </si>
  <si>
    <t>金　額</t>
    <rPh sb="0" eb="1">
      <t>キン</t>
    </rPh>
    <rPh sb="2" eb="3">
      <t>ガク</t>
    </rPh>
    <phoneticPr fontId="2"/>
  </si>
  <si>
    <t>地方公共団体名</t>
    <rPh sb="0" eb="2">
      <t>チホウ</t>
    </rPh>
    <rPh sb="2" eb="4">
      <t>コウキョウ</t>
    </rPh>
    <rPh sb="4" eb="6">
      <t>ダンタイ</t>
    </rPh>
    <rPh sb="6" eb="7">
      <t>メイ</t>
    </rPh>
    <phoneticPr fontId="2"/>
  </si>
  <si>
    <t>割　合</t>
    <rPh sb="0" eb="1">
      <t>ワリ</t>
    </rPh>
    <rPh sb="2" eb="3">
      <t>ゴウ</t>
    </rPh>
    <phoneticPr fontId="2"/>
  </si>
  <si>
    <t>Dn=A(n-1)
*Bn*10</t>
    <phoneticPr fontId="2"/>
  </si>
  <si>
    <r>
      <t xml:space="preserve">職員区分毎の調整月額 </t>
    </r>
    <r>
      <rPr>
        <b/>
        <sz val="10"/>
        <color indexed="10"/>
        <rFont val="ＭＳ Ｐゴシック"/>
        <family val="3"/>
        <charset val="128"/>
      </rPr>
      <t>（円）</t>
    </r>
    <rPh sb="0" eb="2">
      <t>ショクイン</t>
    </rPh>
    <rPh sb="2" eb="4">
      <t>クブン</t>
    </rPh>
    <rPh sb="4" eb="5">
      <t>ゴト</t>
    </rPh>
    <rPh sb="6" eb="8">
      <t>チョウセイ</t>
    </rPh>
    <rPh sb="8" eb="10">
      <t>ゲツガク</t>
    </rPh>
    <rPh sb="12" eb="13">
      <t>エン</t>
    </rPh>
    <phoneticPr fontId="2"/>
  </si>
  <si>
    <t>一般職に属する職員　(1)</t>
    <rPh sb="0" eb="3">
      <t>イッパンショク</t>
    </rPh>
    <rPh sb="4" eb="5">
      <t>ゾク</t>
    </rPh>
    <rPh sb="7" eb="9">
      <t>ショクイン</t>
    </rPh>
    <phoneticPr fontId="2"/>
  </si>
  <si>
    <t>特別職に属する
職員 (2)</t>
    <rPh sb="0" eb="3">
      <t>トクベツショク</t>
    </rPh>
    <rPh sb="4" eb="5">
      <t>ゾク</t>
    </rPh>
    <rPh sb="8" eb="10">
      <t>ショクイン</t>
    </rPh>
    <phoneticPr fontId="2"/>
  </si>
  <si>
    <t>組合等積立額
・積立不足額 (3)</t>
    <rPh sb="0" eb="2">
      <t>クミアイ</t>
    </rPh>
    <rPh sb="2" eb="3">
      <t>トウ</t>
    </rPh>
    <rPh sb="3" eb="5">
      <t>ツミタテ</t>
    </rPh>
    <rPh sb="5" eb="6">
      <t>ガク</t>
    </rPh>
    <rPh sb="8" eb="10">
      <t>ツミタテ</t>
    </rPh>
    <rPh sb="10" eb="12">
      <t>ブソク</t>
    </rPh>
    <rPh sb="12" eb="13">
      <t>ガク</t>
    </rPh>
    <phoneticPr fontId="2"/>
  </si>
  <si>
    <t>地方独立行政法人名 (1)</t>
    <rPh sb="0" eb="2">
      <t>チホウ</t>
    </rPh>
    <rPh sb="2" eb="4">
      <t>ドクリツ</t>
    </rPh>
    <rPh sb="4" eb="6">
      <t>ギョウセイ</t>
    </rPh>
    <rPh sb="6" eb="8">
      <t>ホウジン</t>
    </rPh>
    <rPh sb="8" eb="9">
      <t>メイ</t>
    </rPh>
    <phoneticPr fontId="2"/>
  </si>
  <si>
    <t>繰越欠損金額 (2)</t>
    <rPh sb="0" eb="2">
      <t>クリコシ</t>
    </rPh>
    <rPh sb="2" eb="4">
      <t>ケッソン</t>
    </rPh>
    <rPh sb="4" eb="6">
      <t>キンガク</t>
    </rPh>
    <phoneticPr fontId="2"/>
  </si>
  <si>
    <t>地方道路公社</t>
    <rPh sb="0" eb="2">
      <t>チホウ</t>
    </rPh>
    <rPh sb="2" eb="4">
      <t>ドウロ</t>
    </rPh>
    <rPh sb="4" eb="6">
      <t>コウシャ</t>
    </rPh>
    <phoneticPr fontId="2"/>
  </si>
  <si>
    <t>充当可能基金</t>
    <rPh sb="0" eb="2">
      <t>ジュウトウ</t>
    </rPh>
    <rPh sb="2" eb="4">
      <t>カノウ</t>
    </rPh>
    <rPh sb="4" eb="6">
      <t>キキン</t>
    </rPh>
    <phoneticPr fontId="2"/>
  </si>
  <si>
    <t>地方債の現在高</t>
    <rPh sb="0" eb="3">
      <t>チホウサイ</t>
    </rPh>
    <rPh sb="4" eb="6">
      <t>ゲンザイ</t>
    </rPh>
    <rPh sb="6" eb="7">
      <t>ダカ</t>
    </rPh>
    <phoneticPr fontId="2"/>
  </si>
  <si>
    <t>債務負担行為に
基づく支出予定額</t>
    <rPh sb="0" eb="2">
      <t>サイム</t>
    </rPh>
    <rPh sb="2" eb="4">
      <t>フタン</t>
    </rPh>
    <rPh sb="4" eb="6">
      <t>コウイ</t>
    </rPh>
    <rPh sb="8" eb="9">
      <t>モト</t>
    </rPh>
    <rPh sb="11" eb="13">
      <t>シシュツ</t>
    </rPh>
    <rPh sb="13" eb="15">
      <t>ヨテイ</t>
    </rPh>
    <rPh sb="15" eb="16">
      <t>ガク</t>
    </rPh>
    <phoneticPr fontId="2"/>
  </si>
  <si>
    <t>公営企業債等
繰入見込額</t>
    <rPh sb="0" eb="2">
      <t>コウエイ</t>
    </rPh>
    <rPh sb="2" eb="4">
      <t>キギョウ</t>
    </rPh>
    <rPh sb="4" eb="5">
      <t>サイ</t>
    </rPh>
    <rPh sb="5" eb="6">
      <t>トウ</t>
    </rPh>
    <rPh sb="7" eb="9">
      <t>クリイレ</t>
    </rPh>
    <rPh sb="9" eb="11">
      <t>ミコミ</t>
    </rPh>
    <rPh sb="11" eb="12">
      <t>ガク</t>
    </rPh>
    <phoneticPr fontId="2"/>
  </si>
  <si>
    <t>退職手当
負担見込額</t>
    <rPh sb="0" eb="2">
      <t>タイショク</t>
    </rPh>
    <rPh sb="2" eb="4">
      <t>テアテ</t>
    </rPh>
    <rPh sb="5" eb="7">
      <t>フタン</t>
    </rPh>
    <rPh sb="7" eb="9">
      <t>ミコミ</t>
    </rPh>
    <rPh sb="9" eb="10">
      <t>ガク</t>
    </rPh>
    <phoneticPr fontId="2"/>
  </si>
  <si>
    <t>連結実質
赤字額</t>
    <rPh sb="0" eb="2">
      <t>レンケツ</t>
    </rPh>
    <rPh sb="2" eb="4">
      <t>ジッシツ</t>
    </rPh>
    <rPh sb="5" eb="8">
      <t>アカジガク</t>
    </rPh>
    <phoneticPr fontId="2"/>
  </si>
  <si>
    <t>うち都市計画税</t>
    <rPh sb="2" eb="4">
      <t>トシ</t>
    </rPh>
    <rPh sb="4" eb="6">
      <t>ケイカク</t>
    </rPh>
    <rPh sb="6" eb="7">
      <t>ゼイ</t>
    </rPh>
    <phoneticPr fontId="2"/>
  </si>
  <si>
    <t>基準財政需要額
算入見込額</t>
    <rPh sb="0" eb="2">
      <t>キジュン</t>
    </rPh>
    <rPh sb="2" eb="4">
      <t>ザイセイ</t>
    </rPh>
    <rPh sb="4" eb="6">
      <t>ジュヨウ</t>
    </rPh>
    <rPh sb="6" eb="7">
      <t>ガク</t>
    </rPh>
    <rPh sb="8" eb="10">
      <t>サンニュウ</t>
    </rPh>
    <rPh sb="10" eb="12">
      <t>ミコミ</t>
    </rPh>
    <rPh sb="12" eb="13">
      <t>ガク</t>
    </rPh>
    <phoneticPr fontId="2"/>
  </si>
  <si>
    <t>将来負担額　A</t>
    <rPh sb="0" eb="2">
      <t>ショウライ</t>
    </rPh>
    <rPh sb="2" eb="4">
      <t>フタン</t>
    </rPh>
    <rPh sb="4" eb="5">
      <t>ガク</t>
    </rPh>
    <phoneticPr fontId="2"/>
  </si>
  <si>
    <t>標準財政規模　Ｃ</t>
    <rPh sb="0" eb="2">
      <t>ヒョウジュン</t>
    </rPh>
    <rPh sb="2" eb="4">
      <t>ザイセイ</t>
    </rPh>
    <rPh sb="4" eb="6">
      <t>キボ</t>
    </rPh>
    <phoneticPr fontId="2"/>
  </si>
  <si>
    <t>算入公債費等の額　Ｄ</t>
    <rPh sb="0" eb="2">
      <t>サンニュウ</t>
    </rPh>
    <rPh sb="2" eb="4">
      <t>コウサイ</t>
    </rPh>
    <rPh sb="4" eb="5">
      <t>ヒ</t>
    </rPh>
    <rPh sb="5" eb="6">
      <t>トウ</t>
    </rPh>
    <rPh sb="7" eb="8">
      <t>ガク</t>
    </rPh>
    <phoneticPr fontId="2"/>
  </si>
  <si>
    <t>Ａ　－　Ｂ</t>
    <phoneticPr fontId="2"/>
  </si>
  <si>
    <t>Ｃ　－　Ｄ</t>
    <phoneticPr fontId="2"/>
  </si>
  <si>
    <t>将来負担比率　（％）</t>
    <rPh sb="0" eb="2">
      <t>ショウライ</t>
    </rPh>
    <rPh sb="2" eb="4">
      <t>フタン</t>
    </rPh>
    <rPh sb="4" eb="6">
      <t>ヒリツ</t>
    </rPh>
    <phoneticPr fontId="2"/>
  </si>
  <si>
    <t>実質公債費比率</t>
    <rPh sb="0" eb="2">
      <t>ジッシツ</t>
    </rPh>
    <rPh sb="2" eb="5">
      <t>コウサイヒ</t>
    </rPh>
    <rPh sb="5" eb="7">
      <t>ヒリツ</t>
    </rPh>
    <phoneticPr fontId="2"/>
  </si>
  <si>
    <t>一</t>
    <rPh sb="0" eb="1">
      <t>イチ</t>
    </rPh>
    <phoneticPr fontId="2"/>
  </si>
  <si>
    <t>般</t>
    <rPh sb="0" eb="1">
      <t>ハン</t>
    </rPh>
    <phoneticPr fontId="2"/>
  </si>
  <si>
    <t>会</t>
    <rPh sb="0" eb="1">
      <t>カイ</t>
    </rPh>
    <phoneticPr fontId="2"/>
  </si>
  <si>
    <t>計</t>
    <rPh sb="0" eb="1">
      <t>ケイ</t>
    </rPh>
    <phoneticPr fontId="2"/>
  </si>
  <si>
    <t>等</t>
    <rPh sb="0" eb="1">
      <t>トウ</t>
    </rPh>
    <phoneticPr fontId="2"/>
  </si>
  <si>
    <t>法</t>
    <rPh sb="0" eb="1">
      <t>ホウ</t>
    </rPh>
    <phoneticPr fontId="2"/>
  </si>
  <si>
    <t>適</t>
    <rPh sb="0" eb="1">
      <t>テキ</t>
    </rPh>
    <phoneticPr fontId="2"/>
  </si>
  <si>
    <t>用</t>
    <rPh sb="0" eb="1">
      <t>ヨウ</t>
    </rPh>
    <phoneticPr fontId="2"/>
  </si>
  <si>
    <t>企</t>
    <rPh sb="0" eb="1">
      <t>キ</t>
    </rPh>
    <phoneticPr fontId="2"/>
  </si>
  <si>
    <t>業</t>
    <rPh sb="0" eb="1">
      <t>ギョウ</t>
    </rPh>
    <phoneticPr fontId="2"/>
  </si>
  <si>
    <t>非</t>
    <rPh sb="0" eb="1">
      <t>ヒ</t>
    </rPh>
    <phoneticPr fontId="2"/>
  </si>
  <si>
    <t>一般会計等に属する特別会計</t>
    <rPh sb="0" eb="2">
      <t>イッパン</t>
    </rPh>
    <rPh sb="2" eb="5">
      <t>カイケイトウ</t>
    </rPh>
    <rPh sb="6" eb="7">
      <t>ゾク</t>
    </rPh>
    <rPh sb="9" eb="11">
      <t>トクベツ</t>
    </rPh>
    <rPh sb="11" eb="13">
      <t>カイケイ</t>
    </rPh>
    <phoneticPr fontId="2"/>
  </si>
  <si>
    <t>一般会計等以外の特別会計のうち
公営企業に係る特別会計以外の会計</t>
    <rPh sb="0" eb="2">
      <t>イッパン</t>
    </rPh>
    <rPh sb="2" eb="5">
      <t>カイケイトウ</t>
    </rPh>
    <rPh sb="5" eb="7">
      <t>イガイ</t>
    </rPh>
    <rPh sb="8" eb="10">
      <t>トクベツ</t>
    </rPh>
    <rPh sb="10" eb="12">
      <t>カイケイ</t>
    </rPh>
    <rPh sb="16" eb="18">
      <t>コウエイ</t>
    </rPh>
    <rPh sb="18" eb="20">
      <t>キギョウ</t>
    </rPh>
    <rPh sb="21" eb="22">
      <t>カカ</t>
    </rPh>
    <rPh sb="23" eb="25">
      <t>トクベツ</t>
    </rPh>
    <rPh sb="25" eb="27">
      <t>カイケイ</t>
    </rPh>
    <rPh sb="27" eb="29">
      <t>イガイ</t>
    </rPh>
    <rPh sb="30" eb="32">
      <t>カイケイ</t>
    </rPh>
    <phoneticPr fontId="2"/>
  </si>
  <si>
    <t>標準財政規模（再掲）</t>
    <rPh sb="0" eb="2">
      <t>ヒョウジュン</t>
    </rPh>
    <rPh sb="2" eb="4">
      <t>ザイセイ</t>
    </rPh>
    <rPh sb="4" eb="6">
      <t>キボ</t>
    </rPh>
    <rPh sb="7" eb="9">
      <t>サイケイ</t>
    </rPh>
    <phoneticPr fontId="2"/>
  </si>
  <si>
    <t>会　　計　　名</t>
    <rPh sb="0" eb="1">
      <t>カイ</t>
    </rPh>
    <rPh sb="3" eb="4">
      <t>ケイ</t>
    </rPh>
    <rPh sb="6" eb="7">
      <t>メイ</t>
    </rPh>
    <phoneticPr fontId="2"/>
  </si>
  <si>
    <t>合　　　　　計</t>
    <rPh sb="0" eb="1">
      <t>ゴウ</t>
    </rPh>
    <rPh sb="6" eb="7">
      <t>ケイ</t>
    </rPh>
    <phoneticPr fontId="2"/>
  </si>
  <si>
    <t>連結実質赤字比率　（％）</t>
    <rPh sb="0" eb="2">
      <t>レンケツ</t>
    </rPh>
    <rPh sb="2" eb="4">
      <t>ジッシツ</t>
    </rPh>
    <rPh sb="4" eb="6">
      <t>アカジ</t>
    </rPh>
    <rPh sb="6" eb="8">
      <t>ヒリツ</t>
    </rPh>
    <phoneticPr fontId="2"/>
  </si>
  <si>
    <t>小　　　計</t>
    <rPh sb="0" eb="1">
      <t>ショウ</t>
    </rPh>
    <rPh sb="4" eb="5">
      <t>ケイ</t>
    </rPh>
    <phoneticPr fontId="2"/>
  </si>
  <si>
    <t>実質赤字比率　（％）</t>
    <rPh sb="0" eb="2">
      <t>ジッシツ</t>
    </rPh>
    <rPh sb="2" eb="4">
      <t>アカジ</t>
    </rPh>
    <rPh sb="4" eb="6">
      <t>ヒリツ</t>
    </rPh>
    <phoneticPr fontId="2"/>
  </si>
  <si>
    <t>実質収支額</t>
    <rPh sb="0" eb="2">
      <t>ジッシツ</t>
    </rPh>
    <rPh sb="2" eb="4">
      <t>シュウシ</t>
    </rPh>
    <rPh sb="4" eb="5">
      <t>ガク</t>
    </rPh>
    <phoneticPr fontId="2"/>
  </si>
  <si>
    <t>資金不足・剰余額</t>
    <rPh sb="0" eb="2">
      <t>シキン</t>
    </rPh>
    <rPh sb="2" eb="4">
      <t>フソク</t>
    </rPh>
    <rPh sb="5" eb="7">
      <t>ジョウヨ</t>
    </rPh>
    <rPh sb="7" eb="8">
      <t>ガク</t>
    </rPh>
    <phoneticPr fontId="2"/>
  </si>
  <si>
    <t>早期健全化基準</t>
    <rPh sb="0" eb="2">
      <t>ソウキ</t>
    </rPh>
    <rPh sb="2" eb="5">
      <t>ケンゼンカ</t>
    </rPh>
    <rPh sb="5" eb="7">
      <t>キジュン</t>
    </rPh>
    <phoneticPr fontId="2"/>
  </si>
  <si>
    <t>財政再生基準</t>
    <rPh sb="0" eb="2">
      <t>ザイセイ</t>
    </rPh>
    <rPh sb="2" eb="4">
      <t>サイセイ</t>
    </rPh>
    <rPh sb="4" eb="6">
      <t>キジュン</t>
    </rPh>
    <phoneticPr fontId="2"/>
  </si>
  <si>
    <r>
      <t xml:space="preserve">標準財政規模
</t>
    </r>
    <r>
      <rPr>
        <sz val="8"/>
        <rFont val="ＭＳ Ｐ明朝"/>
        <family val="1"/>
        <charset val="128"/>
      </rPr>
      <t>（千円）</t>
    </r>
    <rPh sb="0" eb="2">
      <t>ヒョウジュン</t>
    </rPh>
    <rPh sb="2" eb="4">
      <t>ザイセイ</t>
    </rPh>
    <rPh sb="4" eb="6">
      <t>キボ</t>
    </rPh>
    <rPh sb="8" eb="10">
      <t>センエン</t>
    </rPh>
    <phoneticPr fontId="2"/>
  </si>
  <si>
    <t>うち臨時財政対策債
発行可能額</t>
    <rPh sb="2" eb="4">
      <t>リンジ</t>
    </rPh>
    <rPh sb="4" eb="6">
      <t>ザイセイ</t>
    </rPh>
    <rPh sb="6" eb="8">
      <t>タイサク</t>
    </rPh>
    <rPh sb="8" eb="9">
      <t>サイ</t>
    </rPh>
    <rPh sb="10" eb="12">
      <t>ハッコウ</t>
    </rPh>
    <rPh sb="12" eb="14">
      <t>カノウ</t>
    </rPh>
    <rPh sb="14" eb="15">
      <t>ガク</t>
    </rPh>
    <phoneticPr fontId="2"/>
  </si>
  <si>
    <t>４　都市計画税収</t>
    <rPh sb="2" eb="4">
      <t>トシ</t>
    </rPh>
    <rPh sb="4" eb="6">
      <t>ケイカク</t>
    </rPh>
    <rPh sb="6" eb="8">
      <t>ゼイシュウ</t>
    </rPh>
    <phoneticPr fontId="28"/>
  </si>
  <si>
    <t>（単位：千円）</t>
    <rPh sb="1" eb="3">
      <t>タンイ</t>
    </rPh>
    <rPh sb="4" eb="6">
      <t>センエン</t>
    </rPh>
    <phoneticPr fontId="28"/>
  </si>
  <si>
    <t>充当率</t>
    <rPh sb="0" eb="2">
      <t>ジュウトウ</t>
    </rPh>
    <rPh sb="2" eb="3">
      <t>リツ</t>
    </rPh>
    <phoneticPr fontId="28"/>
  </si>
  <si>
    <t>合計</t>
    <rPh sb="0" eb="2">
      <t>ゴウケイ</t>
    </rPh>
    <phoneticPr fontId="28"/>
  </si>
  <si>
    <t>充当実績額</t>
    <rPh sb="0" eb="2">
      <t>ジュウトウ</t>
    </rPh>
    <rPh sb="2" eb="4">
      <t>ジッセキ</t>
    </rPh>
    <rPh sb="4" eb="5">
      <t>ガク</t>
    </rPh>
    <phoneticPr fontId="28"/>
  </si>
  <si>
    <t>合　計</t>
    <rPh sb="0" eb="1">
      <t>ゴウ</t>
    </rPh>
    <rPh sb="2" eb="3">
      <t>ケイ</t>
    </rPh>
    <phoneticPr fontId="28"/>
  </si>
  <si>
    <t>１　国庫支出金等</t>
    <rPh sb="2" eb="4">
      <t>コッコ</t>
    </rPh>
    <rPh sb="4" eb="7">
      <t>シシュツキン</t>
    </rPh>
    <rPh sb="7" eb="8">
      <t>トウ</t>
    </rPh>
    <phoneticPr fontId="28"/>
  </si>
  <si>
    <t>種類</t>
    <rPh sb="0" eb="2">
      <t>シュルイ</t>
    </rPh>
    <phoneticPr fontId="28"/>
  </si>
  <si>
    <t>２　地方債を財源とする貸付金の償還金</t>
    <rPh sb="2" eb="5">
      <t>チホウサイ</t>
    </rPh>
    <phoneticPr fontId="28"/>
  </si>
  <si>
    <t>※　実質収支又は連結実質収支が黒字である場合、</t>
    <rPh sb="2" eb="4">
      <t>ジッシツ</t>
    </rPh>
    <rPh sb="4" eb="6">
      <t>シュウシ</t>
    </rPh>
    <rPh sb="6" eb="7">
      <t>マタ</t>
    </rPh>
    <rPh sb="8" eb="10">
      <t>レンケツ</t>
    </rPh>
    <rPh sb="10" eb="12">
      <t>ジッシツ</t>
    </rPh>
    <rPh sb="12" eb="14">
      <t>シュウシ</t>
    </rPh>
    <rPh sb="15" eb="17">
      <t>クロジ</t>
    </rPh>
    <rPh sb="20" eb="22">
      <t>バアイ</t>
    </rPh>
    <phoneticPr fontId="2"/>
  </si>
  <si>
    <t>ロ</t>
    <phoneticPr fontId="28"/>
  </si>
  <si>
    <t>ハ</t>
    <phoneticPr fontId="28"/>
  </si>
  <si>
    <t>イ</t>
    <phoneticPr fontId="28"/>
  </si>
  <si>
    <t>ニ</t>
    <phoneticPr fontId="28"/>
  </si>
  <si>
    <t>負担額 (6)※</t>
    <rPh sb="0" eb="3">
      <t>フタンガク</t>
    </rPh>
    <phoneticPr fontId="2"/>
  </si>
  <si>
    <t>一般会計等
負担額 (7)※</t>
    <rPh sb="0" eb="2">
      <t>イッパン</t>
    </rPh>
    <rPh sb="2" eb="4">
      <t>カイケイ</t>
    </rPh>
    <rPh sb="4" eb="5">
      <t>トウ</t>
    </rPh>
    <rPh sb="6" eb="9">
      <t>フタンガク</t>
    </rPh>
    <phoneticPr fontId="2"/>
  </si>
  <si>
    <t>負担額 (16)</t>
    <rPh sb="0" eb="3">
      <t>フタンガク</t>
    </rPh>
    <phoneticPr fontId="2"/>
  </si>
  <si>
    <t>一般会計等
負担額 (17)</t>
    <rPh sb="0" eb="2">
      <t>イッパン</t>
    </rPh>
    <rPh sb="2" eb="4">
      <t>カイケイ</t>
    </rPh>
    <rPh sb="4" eb="5">
      <t>トウ</t>
    </rPh>
    <rPh sb="6" eb="9">
      <t>フタンガク</t>
    </rPh>
    <phoneticPr fontId="2"/>
  </si>
  <si>
    <t>負担額 (24)</t>
    <rPh sb="0" eb="3">
      <t>フタンガク</t>
    </rPh>
    <phoneticPr fontId="2"/>
  </si>
  <si>
    <t>一般会計等
負担額 (25)</t>
    <rPh sb="0" eb="2">
      <t>イッパン</t>
    </rPh>
    <rPh sb="2" eb="4">
      <t>カイケイ</t>
    </rPh>
    <rPh sb="4" eb="5">
      <t>トウ</t>
    </rPh>
    <rPh sb="6" eb="9">
      <t>フタンガク</t>
    </rPh>
    <phoneticPr fontId="2"/>
  </si>
  <si>
    <t>充当可能
特定歳入</t>
    <rPh sb="0" eb="2">
      <t>ジュウトウ</t>
    </rPh>
    <rPh sb="2" eb="4">
      <t>カノウ</t>
    </rPh>
    <rPh sb="5" eb="7">
      <t>トクテイ</t>
    </rPh>
    <rPh sb="7" eb="9">
      <t>サイニュウ</t>
    </rPh>
    <phoneticPr fontId="2"/>
  </si>
  <si>
    <t>充当可能財源等</t>
    <rPh sb="0" eb="2">
      <t>ジュウトウ</t>
    </rPh>
    <rPh sb="2" eb="4">
      <t>カノウ</t>
    </rPh>
    <rPh sb="4" eb="6">
      <t>ザイゲン</t>
    </rPh>
    <rPh sb="6" eb="7">
      <t>トウ</t>
    </rPh>
    <phoneticPr fontId="2"/>
  </si>
  <si>
    <t>P=（P①＋P②＋P③）/3</t>
    <phoneticPr fontId="2"/>
  </si>
  <si>
    <t>O=（O①＋O②＋O③）/3</t>
    <phoneticPr fontId="2"/>
  </si>
  <si>
    <t>番号</t>
    <rPh sb="0" eb="2">
      <t>バンゴウ</t>
    </rPh>
    <phoneticPr fontId="2"/>
  </si>
  <si>
    <t>勤続期間25年以上の職員数（人）</t>
    <rPh sb="0" eb="2">
      <t>キンゾク</t>
    </rPh>
    <rPh sb="2" eb="4">
      <t>キカン</t>
    </rPh>
    <rPh sb="6" eb="7">
      <t>ネン</t>
    </rPh>
    <rPh sb="7" eb="9">
      <t>イジョウ</t>
    </rPh>
    <rPh sb="10" eb="13">
      <t>ショクインスウ</t>
    </rPh>
    <rPh sb="14" eb="15">
      <t>ニン</t>
    </rPh>
    <phoneticPr fontId="2"/>
  </si>
  <si>
    <t>勤続期間25年以上調整額合計</t>
    <rPh sb="0" eb="2">
      <t>キンゾク</t>
    </rPh>
    <rPh sb="2" eb="4">
      <t>キカン</t>
    </rPh>
    <rPh sb="6" eb="7">
      <t>ネン</t>
    </rPh>
    <rPh sb="7" eb="9">
      <t>イジョウ</t>
    </rPh>
    <rPh sb="9" eb="12">
      <t>チョウセイガク</t>
    </rPh>
    <rPh sb="12" eb="14">
      <t>ゴウケイ</t>
    </rPh>
    <phoneticPr fontId="2"/>
  </si>
  <si>
    <t>勤続期間10年以上25年未満
の職員数（人）</t>
    <rPh sb="0" eb="2">
      <t>キンゾク</t>
    </rPh>
    <rPh sb="2" eb="4">
      <t>キカン</t>
    </rPh>
    <rPh sb="6" eb="7">
      <t>ネン</t>
    </rPh>
    <rPh sb="7" eb="9">
      <t>イジョウ</t>
    </rPh>
    <rPh sb="11" eb="12">
      <t>ネン</t>
    </rPh>
    <rPh sb="12" eb="14">
      <t>ミマン</t>
    </rPh>
    <rPh sb="16" eb="19">
      <t>ショクインスウ</t>
    </rPh>
    <rPh sb="20" eb="21">
      <t>ニン</t>
    </rPh>
    <phoneticPr fontId="2"/>
  </si>
  <si>
    <t>勤続期間10年以上25年未満の調整額合計</t>
    <rPh sb="0" eb="2">
      <t>キンゾク</t>
    </rPh>
    <rPh sb="2" eb="4">
      <t>キカン</t>
    </rPh>
    <rPh sb="6" eb="7">
      <t>ネン</t>
    </rPh>
    <rPh sb="7" eb="9">
      <t>イジョウ</t>
    </rPh>
    <rPh sb="11" eb="12">
      <t>ネン</t>
    </rPh>
    <rPh sb="12" eb="14">
      <t>ミマン</t>
    </rPh>
    <rPh sb="15" eb="18">
      <t>チョウセイガク</t>
    </rPh>
    <rPh sb="18" eb="20">
      <t>ゴウケイ</t>
    </rPh>
    <phoneticPr fontId="2"/>
  </si>
  <si>
    <t>３　調整額（その１）</t>
    <rPh sb="2" eb="4">
      <t>チョウセイ</t>
    </rPh>
    <rPh sb="4" eb="5">
      <t>ガク</t>
    </rPh>
    <phoneticPr fontId="2"/>
  </si>
  <si>
    <t>調整額を支給されない職員
に係る退職手当支給総額 b</t>
    <rPh sb="0" eb="2">
      <t>チョウセイ</t>
    </rPh>
    <rPh sb="2" eb="3">
      <t>ガク</t>
    </rPh>
    <rPh sb="4" eb="6">
      <t>シキュウ</t>
    </rPh>
    <rPh sb="10" eb="12">
      <t>ショクイン</t>
    </rPh>
    <rPh sb="14" eb="15">
      <t>カカ</t>
    </rPh>
    <rPh sb="16" eb="18">
      <t>タイショク</t>
    </rPh>
    <rPh sb="18" eb="20">
      <t>テアテ</t>
    </rPh>
    <rPh sb="20" eb="22">
      <t>シキュウ</t>
    </rPh>
    <rPh sb="22" eb="24">
      <t>ソウガク</t>
    </rPh>
    <phoneticPr fontId="2"/>
  </si>
  <si>
    <t>調整額を支給されない職員
に係る基本額総額 c</t>
    <rPh sb="0" eb="2">
      <t>チョウセイ</t>
    </rPh>
    <rPh sb="2" eb="3">
      <t>ガク</t>
    </rPh>
    <rPh sb="4" eb="6">
      <t>シキュウ</t>
    </rPh>
    <rPh sb="10" eb="12">
      <t>ショクイン</t>
    </rPh>
    <rPh sb="14" eb="15">
      <t>カカ</t>
    </rPh>
    <rPh sb="16" eb="18">
      <t>キホン</t>
    </rPh>
    <rPh sb="18" eb="19">
      <t>ガク</t>
    </rPh>
    <rPh sb="19" eb="21">
      <t>ソウガク</t>
    </rPh>
    <phoneticPr fontId="2"/>
  </si>
  <si>
    <t>前年度の自己都合退職者に
係る基本額総額　B</t>
    <rPh sb="0" eb="3">
      <t>ゼンネンド</t>
    </rPh>
    <rPh sb="4" eb="6">
      <t>ジコ</t>
    </rPh>
    <rPh sb="6" eb="8">
      <t>ツゴウ</t>
    </rPh>
    <rPh sb="8" eb="11">
      <t>タイショクシャ</t>
    </rPh>
    <rPh sb="13" eb="14">
      <t>カカ</t>
    </rPh>
    <rPh sb="15" eb="17">
      <t>キホン</t>
    </rPh>
    <rPh sb="17" eb="18">
      <t>ガク</t>
    </rPh>
    <rPh sb="18" eb="20">
      <t>ソウガク</t>
    </rPh>
    <phoneticPr fontId="2"/>
  </si>
  <si>
    <t>a + ( b - c )　　Ａ</t>
    <phoneticPr fontId="2"/>
  </si>
  <si>
    <t>Ａ／Ｂ</t>
    <phoneticPr fontId="2"/>
  </si>
  <si>
    <t>一般職（基本額）合計額
（４⑤Ｂ表）</t>
    <rPh sb="0" eb="2">
      <t>イッパン</t>
    </rPh>
    <rPh sb="2" eb="3">
      <t>ショク</t>
    </rPh>
    <rPh sb="4" eb="6">
      <t>キホン</t>
    </rPh>
    <rPh sb="6" eb="7">
      <t>ガク</t>
    </rPh>
    <rPh sb="8" eb="10">
      <t>ゴウケイ</t>
    </rPh>
    <rPh sb="10" eb="11">
      <t>ガク</t>
    </rPh>
    <rPh sb="16" eb="17">
      <t>ヒョウ</t>
    </rPh>
    <phoneticPr fontId="2"/>
  </si>
  <si>
    <t>前年度に自己都合退職者に
対して支給した調整額の総額 a</t>
    <phoneticPr fontId="2"/>
  </si>
  <si>
    <t>一般職（調整額）合計額
（その１）</t>
    <rPh sb="0" eb="2">
      <t>イッパン</t>
    </rPh>
    <rPh sb="2" eb="3">
      <t>ショク</t>
    </rPh>
    <rPh sb="4" eb="6">
      <t>チョウセイ</t>
    </rPh>
    <rPh sb="6" eb="7">
      <t>ガク</t>
    </rPh>
    <rPh sb="8" eb="10">
      <t>ゴウケイ</t>
    </rPh>
    <rPh sb="10" eb="11">
      <t>ガク</t>
    </rPh>
    <phoneticPr fontId="2"/>
  </si>
  <si>
    <t>一般職（調整額）合計額
（その２）</t>
    <rPh sb="0" eb="2">
      <t>イッパン</t>
    </rPh>
    <rPh sb="2" eb="3">
      <t>ショク</t>
    </rPh>
    <rPh sb="4" eb="6">
      <t>チョウセイ</t>
    </rPh>
    <rPh sb="6" eb="7">
      <t>ガク</t>
    </rPh>
    <rPh sb="8" eb="10">
      <t>ゴウケイ</t>
    </rPh>
    <rPh sb="10" eb="11">
      <t>ガク</t>
    </rPh>
    <phoneticPr fontId="2"/>
  </si>
  <si>
    <t>充当可能財源等　Ｂ</t>
    <rPh sb="0" eb="2">
      <t>ジュウトウ</t>
    </rPh>
    <rPh sb="2" eb="4">
      <t>カノウ</t>
    </rPh>
    <rPh sb="4" eb="6">
      <t>ザイゲン</t>
    </rPh>
    <rPh sb="6" eb="7">
      <t>トウ</t>
    </rPh>
    <phoneticPr fontId="2"/>
  </si>
  <si>
    <t>(4)の小計</t>
    <rPh sb="4" eb="6">
      <t>ショウケイ</t>
    </rPh>
    <phoneticPr fontId="2"/>
  </si>
  <si>
    <t>(8)の小計</t>
    <rPh sb="4" eb="6">
      <t>ショウケイ</t>
    </rPh>
    <phoneticPr fontId="2"/>
  </si>
  <si>
    <t>合計</t>
    <rPh sb="0" eb="2">
      <t>ゴウケイ</t>
    </rPh>
    <phoneticPr fontId="2"/>
  </si>
  <si>
    <t>合計</t>
    <rPh sb="0" eb="2">
      <t>ゴウケイ</t>
    </rPh>
    <phoneticPr fontId="2"/>
  </si>
  <si>
    <t>エラーメッセージ</t>
  </si>
  <si>
    <t>エラーメッセージ</t>
    <phoneticPr fontId="2"/>
  </si>
  <si>
    <t>前年度の
負担割合 (15)</t>
    <rPh sb="0" eb="3">
      <t>ゼンネンド</t>
    </rPh>
    <rPh sb="5" eb="7">
      <t>フタン</t>
    </rPh>
    <rPh sb="7" eb="9">
      <t>ワリアイ</t>
    </rPh>
    <phoneticPr fontId="2"/>
  </si>
  <si>
    <t>国庫支出金等の名称 (1)</t>
    <rPh sb="0" eb="2">
      <t>コッコ</t>
    </rPh>
    <rPh sb="2" eb="5">
      <t>シシュツキン</t>
    </rPh>
    <rPh sb="5" eb="6">
      <t>トウ</t>
    </rPh>
    <rPh sb="7" eb="9">
      <t>メイショウ</t>
    </rPh>
    <phoneticPr fontId="28"/>
  </si>
  <si>
    <t>地方債の
現在高等(2)</t>
    <rPh sb="0" eb="3">
      <t>チホウサイ</t>
    </rPh>
    <rPh sb="5" eb="7">
      <t>ゲンザイ</t>
    </rPh>
    <rPh sb="7" eb="8">
      <t>ダカ</t>
    </rPh>
    <rPh sb="8" eb="9">
      <t>トウ</t>
    </rPh>
    <phoneticPr fontId="28"/>
  </si>
  <si>
    <t>充当が確実
である額 (3)</t>
    <rPh sb="0" eb="2">
      <t>ジュウトウ</t>
    </rPh>
    <rPh sb="3" eb="5">
      <t>カクジツ</t>
    </rPh>
    <rPh sb="9" eb="10">
      <t>ガク</t>
    </rPh>
    <phoneticPr fontId="28"/>
  </si>
  <si>
    <t>平均
充当率(4)</t>
    <rPh sb="0" eb="2">
      <t>ヘイキン</t>
    </rPh>
    <rPh sb="3" eb="5">
      <t>ジュウトウ</t>
    </rPh>
    <rPh sb="5" eb="6">
      <t>リツ</t>
    </rPh>
    <phoneticPr fontId="28"/>
  </si>
  <si>
    <t>充当見込
上限額(5)</t>
    <rPh sb="0" eb="2">
      <t>ジュウトウ</t>
    </rPh>
    <rPh sb="2" eb="4">
      <t>ミコミ</t>
    </rPh>
    <rPh sb="5" eb="7">
      <t>ジョウゲン</t>
    </rPh>
    <rPh sb="7" eb="8">
      <t>ガク</t>
    </rPh>
    <phoneticPr fontId="28"/>
  </si>
  <si>
    <t>充当
見込額(6)</t>
    <rPh sb="0" eb="2">
      <t>ジュウトウ</t>
    </rPh>
    <rPh sb="3" eb="5">
      <t>ミコミ</t>
    </rPh>
    <rPh sb="5" eb="6">
      <t>ガク</t>
    </rPh>
    <phoneticPr fontId="28"/>
  </si>
  <si>
    <t>貸付金の償還金の名称 (1)</t>
    <rPh sb="0" eb="2">
      <t>カシツケ</t>
    </rPh>
    <rPh sb="2" eb="3">
      <t>キン</t>
    </rPh>
    <rPh sb="4" eb="6">
      <t>ショウカン</t>
    </rPh>
    <rPh sb="6" eb="7">
      <t>キン</t>
    </rPh>
    <rPh sb="8" eb="10">
      <t>メイショウ</t>
    </rPh>
    <phoneticPr fontId="28"/>
  </si>
  <si>
    <t>貸付金を支出した会計の名称 (2)</t>
    <rPh sb="0" eb="2">
      <t>カシツケ</t>
    </rPh>
    <rPh sb="2" eb="3">
      <t>キン</t>
    </rPh>
    <rPh sb="4" eb="6">
      <t>シシュツ</t>
    </rPh>
    <rPh sb="8" eb="10">
      <t>カイケイ</t>
    </rPh>
    <rPh sb="11" eb="13">
      <t>メイショウ</t>
    </rPh>
    <phoneticPr fontId="28"/>
  </si>
  <si>
    <t>貸付金の財源とした地方債の名称 (3)</t>
    <rPh sb="0" eb="2">
      <t>カシツケ</t>
    </rPh>
    <rPh sb="2" eb="3">
      <t>キン</t>
    </rPh>
    <rPh sb="4" eb="6">
      <t>ザイゲン</t>
    </rPh>
    <rPh sb="9" eb="12">
      <t>チホウサイ</t>
    </rPh>
    <rPh sb="13" eb="15">
      <t>メイショウ</t>
    </rPh>
    <phoneticPr fontId="28"/>
  </si>
  <si>
    <t>地方債の現在高(4)</t>
    <rPh sb="0" eb="3">
      <t>チホウサイ</t>
    </rPh>
    <rPh sb="4" eb="6">
      <t>ゲンザイ</t>
    </rPh>
    <rPh sb="6" eb="7">
      <t>ダカ</t>
    </rPh>
    <phoneticPr fontId="28"/>
  </si>
  <si>
    <t>貸付残高(5)</t>
    <rPh sb="0" eb="2">
      <t>カシツケ</t>
    </rPh>
    <rPh sb="2" eb="4">
      <t>ザンダカ</t>
    </rPh>
    <phoneticPr fontId="28"/>
  </si>
  <si>
    <t>償還見込額(6)</t>
    <rPh sb="0" eb="2">
      <t>ショウカン</t>
    </rPh>
    <rPh sb="2" eb="4">
      <t>ミコミ</t>
    </rPh>
    <rPh sb="4" eb="5">
      <t>ガク</t>
    </rPh>
    <phoneticPr fontId="28"/>
  </si>
  <si>
    <t>償還見込額が貸付残高を下回る理由(7)</t>
    <rPh sb="0" eb="2">
      <t>ショウカン</t>
    </rPh>
    <rPh sb="2" eb="4">
      <t>ミコ</t>
    </rPh>
    <rPh sb="4" eb="5">
      <t>ガク</t>
    </rPh>
    <rPh sb="6" eb="8">
      <t>カシツケ</t>
    </rPh>
    <rPh sb="8" eb="10">
      <t>ザンダカ</t>
    </rPh>
    <rPh sb="11" eb="13">
      <t>シタマワ</t>
    </rPh>
    <rPh sb="14" eb="16">
      <t>リユウ</t>
    </rPh>
    <phoneticPr fontId="28"/>
  </si>
  <si>
    <t>賃貸料・使用料の名称 (1)</t>
    <rPh sb="0" eb="3">
      <t>チンタイリョウ</t>
    </rPh>
    <rPh sb="4" eb="7">
      <t>シヨウリョウ</t>
    </rPh>
    <rPh sb="8" eb="10">
      <t>メイショウ</t>
    </rPh>
    <phoneticPr fontId="28"/>
  </si>
  <si>
    <t>平均
充当率(3)</t>
    <rPh sb="0" eb="2">
      <t>ヘイキン</t>
    </rPh>
    <rPh sb="3" eb="5">
      <t>ジュウトウ</t>
    </rPh>
    <rPh sb="5" eb="6">
      <t>リツ</t>
    </rPh>
    <phoneticPr fontId="28"/>
  </si>
  <si>
    <t>充当
見込額(4)</t>
    <rPh sb="0" eb="2">
      <t>ジュウトウ</t>
    </rPh>
    <rPh sb="3" eb="5">
      <t>ミコ</t>
    </rPh>
    <rPh sb="5" eb="6">
      <t>ガク</t>
    </rPh>
    <phoneticPr fontId="28"/>
  </si>
  <si>
    <t>３　公営住宅の賃貸料等</t>
    <rPh sb="2" eb="4">
      <t>コウエイ</t>
    </rPh>
    <rPh sb="4" eb="6">
      <t>ジュウタク</t>
    </rPh>
    <rPh sb="7" eb="10">
      <t>チンタイリョウ</t>
    </rPh>
    <rPh sb="10" eb="11">
      <t>トウ</t>
    </rPh>
    <phoneticPr fontId="28"/>
  </si>
  <si>
    <t>都市計画税収
(1)</t>
    <rPh sb="0" eb="2">
      <t>トシ</t>
    </rPh>
    <rPh sb="2" eb="4">
      <t>ケイカク</t>
    </rPh>
    <rPh sb="4" eb="6">
      <t>ゼイシュウ</t>
    </rPh>
    <phoneticPr fontId="28"/>
  </si>
  <si>
    <t>都市計画事業費
(2)</t>
    <rPh sb="0" eb="2">
      <t>トシ</t>
    </rPh>
    <rPh sb="2" eb="4">
      <t>ケイカク</t>
    </rPh>
    <rPh sb="4" eb="7">
      <t>ジギョウヒ</t>
    </rPh>
    <phoneticPr fontId="28"/>
  </si>
  <si>
    <t>特定財源
(3)</t>
    <rPh sb="0" eb="2">
      <t>トクテイ</t>
    </rPh>
    <rPh sb="2" eb="4">
      <t>ザイゲン</t>
    </rPh>
    <phoneticPr fontId="28"/>
  </si>
  <si>
    <t>合 計 (5)</t>
    <rPh sb="0" eb="1">
      <t>ゴウ</t>
    </rPh>
    <rPh sb="2" eb="3">
      <t>ケイ</t>
    </rPh>
    <phoneticPr fontId="28"/>
  </si>
  <si>
    <t>充当率 (6)</t>
    <rPh sb="0" eb="2">
      <t>ジュウトウ</t>
    </rPh>
    <rPh sb="2" eb="3">
      <t>リツ</t>
    </rPh>
    <phoneticPr fontId="28"/>
  </si>
  <si>
    <t>平均充当率(7)</t>
    <rPh sb="0" eb="5">
      <t>ヘイキンジュウトウリツ</t>
    </rPh>
    <phoneticPr fontId="28"/>
  </si>
  <si>
    <t>都市計画事業に係る
地方債の現在高等(8)</t>
    <rPh sb="0" eb="2">
      <t>トシ</t>
    </rPh>
    <rPh sb="2" eb="4">
      <t>ケイカク</t>
    </rPh>
    <rPh sb="4" eb="6">
      <t>ジギョウ</t>
    </rPh>
    <rPh sb="7" eb="8">
      <t>カカ</t>
    </rPh>
    <rPh sb="10" eb="13">
      <t>チホウサイ</t>
    </rPh>
    <rPh sb="14" eb="16">
      <t>ゲンザイ</t>
    </rPh>
    <rPh sb="16" eb="17">
      <t>ダカ</t>
    </rPh>
    <rPh sb="17" eb="18">
      <t>トウ</t>
    </rPh>
    <phoneticPr fontId="28"/>
  </si>
  <si>
    <t>充当見込額(9)</t>
    <rPh sb="0" eb="2">
      <t>ジュウトウ</t>
    </rPh>
    <rPh sb="2" eb="4">
      <t>ミコミ</t>
    </rPh>
    <rPh sb="4" eb="5">
      <t>ガク</t>
    </rPh>
    <phoneticPr fontId="28"/>
  </si>
  <si>
    <t>都市計画事業に係る地方債の元金償還金等 (4)</t>
    <rPh sb="0" eb="2">
      <t>トシ</t>
    </rPh>
    <rPh sb="2" eb="4">
      <t>ケイカク</t>
    </rPh>
    <rPh sb="4" eb="6">
      <t>ジギョウ</t>
    </rPh>
    <rPh sb="7" eb="8">
      <t>カカ</t>
    </rPh>
    <rPh sb="9" eb="12">
      <t>チホウサイ</t>
    </rPh>
    <rPh sb="13" eb="15">
      <t>ガンキン</t>
    </rPh>
    <rPh sb="15" eb="17">
      <t>ショウカン</t>
    </rPh>
    <rPh sb="17" eb="18">
      <t>キン</t>
    </rPh>
    <rPh sb="18" eb="19">
      <t>トウ</t>
    </rPh>
    <phoneticPr fontId="28"/>
  </si>
  <si>
    <t>元金償還金等</t>
    <rPh sb="0" eb="2">
      <t>ガンキン</t>
    </rPh>
    <rPh sb="2" eb="5">
      <t>ショウカンキン</t>
    </rPh>
    <rPh sb="5" eb="6">
      <t>トウ</t>
    </rPh>
    <phoneticPr fontId="28"/>
  </si>
  <si>
    <r>
      <t>※赤字額を</t>
    </r>
    <r>
      <rPr>
        <sz val="10"/>
        <color indexed="10"/>
        <rFont val="ＭＳ Ｐ明朝"/>
        <family val="1"/>
        <charset val="128"/>
      </rPr>
      <t>負の値</t>
    </r>
    <r>
      <rPr>
        <sz val="10"/>
        <rFont val="ＭＳ Ｐ明朝"/>
        <family val="1"/>
        <charset val="128"/>
      </rPr>
      <t>で、黒字額を正の値で入力してください。</t>
    </r>
    <rPh sb="1" eb="4">
      <t>アカジガク</t>
    </rPh>
    <rPh sb="5" eb="6">
      <t>フ</t>
    </rPh>
    <rPh sb="7" eb="8">
      <t>アタイ</t>
    </rPh>
    <rPh sb="10" eb="12">
      <t>クロジ</t>
    </rPh>
    <rPh sb="12" eb="13">
      <t>ガク</t>
    </rPh>
    <rPh sb="14" eb="15">
      <t>セイ</t>
    </rPh>
    <rPh sb="16" eb="17">
      <t>アタイ</t>
    </rPh>
    <rPh sb="18" eb="20">
      <t>ニュウリョク</t>
    </rPh>
    <phoneticPr fontId="2"/>
  </si>
  <si>
    <t>（分母比）</t>
    <rPh sb="1" eb="3">
      <t>ブンボ</t>
    </rPh>
    <rPh sb="3" eb="4">
      <t>ヒ</t>
    </rPh>
    <phoneticPr fontId="2"/>
  </si>
  <si>
    <t>（分母比）</t>
    <phoneticPr fontId="2"/>
  </si>
  <si>
    <t>（構成比）</t>
    <rPh sb="1" eb="4">
      <t>コウセイヒ</t>
    </rPh>
    <phoneticPr fontId="2"/>
  </si>
  <si>
    <t>将来負担額（合計）</t>
    <rPh sb="0" eb="2">
      <t>ショウライ</t>
    </rPh>
    <rPh sb="2" eb="4">
      <t>フタン</t>
    </rPh>
    <rPh sb="4" eb="5">
      <t>ガク</t>
    </rPh>
    <rPh sb="6" eb="8">
      <t>ゴウケイ</t>
    </rPh>
    <phoneticPr fontId="2"/>
  </si>
  <si>
    <r>
      <t>　「実質赤字比率（％）」又は「連結実質赤字比率（％）」は</t>
    </r>
    <r>
      <rPr>
        <sz val="9"/>
        <color indexed="10"/>
        <rFont val="ＭＳ Ｐゴシック"/>
        <family val="3"/>
        <charset val="128"/>
      </rPr>
      <t>負の値</t>
    </r>
    <r>
      <rPr>
        <sz val="9"/>
        <rFont val="ＭＳ Ｐゴシック"/>
        <family val="3"/>
        <charset val="128"/>
      </rPr>
      <t>で表示されます。</t>
    </r>
    <rPh sb="2" eb="4">
      <t>ジッシツ</t>
    </rPh>
    <rPh sb="4" eb="6">
      <t>アカジ</t>
    </rPh>
    <rPh sb="6" eb="8">
      <t>ヒリツ</t>
    </rPh>
    <rPh sb="12" eb="13">
      <t>マタ</t>
    </rPh>
    <rPh sb="15" eb="17">
      <t>レンケツ</t>
    </rPh>
    <rPh sb="17" eb="19">
      <t>ジッシツ</t>
    </rPh>
    <rPh sb="19" eb="21">
      <t>アカジ</t>
    </rPh>
    <rPh sb="21" eb="23">
      <t>ヒリツ</t>
    </rPh>
    <rPh sb="28" eb="29">
      <t>フ</t>
    </rPh>
    <rPh sb="30" eb="31">
      <t>アタイ</t>
    </rPh>
    <rPh sb="32" eb="34">
      <t>ヒョウジ</t>
    </rPh>
    <phoneticPr fontId="2"/>
  </si>
  <si>
    <t>①国民健康保健事業</t>
    <phoneticPr fontId="2"/>
  </si>
  <si>
    <t>②介護保険事業</t>
    <phoneticPr fontId="2"/>
  </si>
  <si>
    <t>③後期高齢者医療事業</t>
    <phoneticPr fontId="2"/>
  </si>
  <si>
    <t>④農業共済事業</t>
    <phoneticPr fontId="2"/>
  </si>
  <si>
    <t>⑤老人保健医療事業</t>
    <phoneticPr fontId="2"/>
  </si>
  <si>
    <t>⑥介護サービス事業</t>
    <phoneticPr fontId="2"/>
  </si>
  <si>
    <t>⑦駐車場事業</t>
    <phoneticPr fontId="2"/>
  </si>
  <si>
    <t>⑧交通災害共済事業</t>
    <phoneticPr fontId="2"/>
  </si>
  <si>
    <t>⑨公営競技に関する事業</t>
    <phoneticPr fontId="2"/>
  </si>
  <si>
    <t>（参考）</t>
    <rPh sb="1" eb="3">
      <t>サンコウ</t>
    </rPh>
    <phoneticPr fontId="2"/>
  </si>
  <si>
    <t>①　ＰＦＩ事業に係る債務負担行為に係るもの</t>
    <phoneticPr fontId="2"/>
  </si>
  <si>
    <t>②　いわゆる五省協定等により、利便施設及び公共施設を買い取るために行った債務負担行為に係るもの</t>
    <phoneticPr fontId="2"/>
  </si>
  <si>
    <t>③　国営土地改良事業に対する負担金</t>
    <phoneticPr fontId="2"/>
  </si>
  <si>
    <t>⑤　地方公務員等共済組合が建設した職員住宅等の無償譲渡を受けるために支払う賃借料</t>
    <phoneticPr fontId="2"/>
  </si>
  <si>
    <t>⑥　土地開発公社に依頼した土地の買い戻しに係るもの</t>
    <rPh sb="2" eb="4">
      <t>トチ</t>
    </rPh>
    <rPh sb="4" eb="6">
      <t>カイハツ</t>
    </rPh>
    <rPh sb="6" eb="8">
      <t>コウシャ</t>
    </rPh>
    <rPh sb="9" eb="11">
      <t>イライ</t>
    </rPh>
    <rPh sb="13" eb="15">
      <t>トチ</t>
    </rPh>
    <rPh sb="16" eb="17">
      <t>カ</t>
    </rPh>
    <rPh sb="18" eb="19">
      <t>モド</t>
    </rPh>
    <rPh sb="21" eb="22">
      <t>カカ</t>
    </rPh>
    <phoneticPr fontId="2"/>
  </si>
  <si>
    <t>イ　一般会計等に係る地方債の現在高</t>
    <phoneticPr fontId="2"/>
  </si>
  <si>
    <t>ロ　債務負担行為に基づく一般会計等の支出予定額</t>
    <phoneticPr fontId="2"/>
  </si>
  <si>
    <t>ハ　一般会計等以外の特別会計に係る地方債の元金償還額に対する一般会計等からの
繰入れ見込額</t>
    <phoneticPr fontId="2"/>
  </si>
  <si>
    <t>（参考）　地方債の現在高等</t>
    <rPh sb="1" eb="3">
      <t>サンコウ</t>
    </rPh>
    <rPh sb="5" eb="8">
      <t>チホウサイ</t>
    </rPh>
    <rPh sb="9" eb="11">
      <t>ゲンザイ</t>
    </rPh>
    <rPh sb="11" eb="12">
      <t>ダカ</t>
    </rPh>
    <rPh sb="12" eb="13">
      <t>トウ</t>
    </rPh>
    <phoneticPr fontId="2"/>
  </si>
  <si>
    <t>（参考）　地方債の元金償還金等</t>
    <rPh sb="1" eb="3">
      <t>サンコウ</t>
    </rPh>
    <rPh sb="5" eb="8">
      <t>チホウサイ</t>
    </rPh>
    <rPh sb="9" eb="11">
      <t>ガンキン</t>
    </rPh>
    <rPh sb="11" eb="13">
      <t>ショウカン</t>
    </rPh>
    <rPh sb="13" eb="14">
      <t>キン</t>
    </rPh>
    <rPh sb="14" eb="15">
      <t>トウ</t>
    </rPh>
    <phoneticPr fontId="2"/>
  </si>
  <si>
    <t>ロ　債務負担行為に基づく一般会計等の支出額</t>
    <phoneticPr fontId="2"/>
  </si>
  <si>
    <t>イ　一般会計等に係る地方債の元金償還額</t>
    <phoneticPr fontId="2"/>
  </si>
  <si>
    <t>ハ　一般会計等以外の特別会計に係る地方債の元金償還額に対する一般会計等からの繰入額</t>
    <rPh sb="38" eb="40">
      <t>クリイレ</t>
    </rPh>
    <rPh sb="40" eb="41">
      <t>ガク</t>
    </rPh>
    <phoneticPr fontId="2"/>
  </si>
  <si>
    <t>①　一般職・一般会計等対象職員数</t>
    <rPh sb="2" eb="5">
      <t>イッパンショク</t>
    </rPh>
    <rPh sb="6" eb="8">
      <t>イッパン</t>
    </rPh>
    <rPh sb="8" eb="10">
      <t>カイケイ</t>
    </rPh>
    <rPh sb="10" eb="11">
      <t>トウ</t>
    </rPh>
    <rPh sb="11" eb="13">
      <t>タイショウ</t>
    </rPh>
    <rPh sb="13" eb="15">
      <t>ショクイン</t>
    </rPh>
    <rPh sb="15" eb="16">
      <t>カズ</t>
    </rPh>
    <phoneticPr fontId="2"/>
  </si>
  <si>
    <t>④　特別職・公営事業に係る会計対象職員数</t>
    <rPh sb="2" eb="5">
      <t>トクベツショク</t>
    </rPh>
    <rPh sb="6" eb="8">
      <t>コウエイ</t>
    </rPh>
    <rPh sb="8" eb="10">
      <t>ジギョウ</t>
    </rPh>
    <rPh sb="11" eb="12">
      <t>カカ</t>
    </rPh>
    <rPh sb="13" eb="15">
      <t>カイケイ</t>
    </rPh>
    <rPh sb="15" eb="17">
      <t>タイショウ</t>
    </rPh>
    <rPh sb="17" eb="20">
      <t>ショクインスウ</t>
    </rPh>
    <phoneticPr fontId="2"/>
  </si>
  <si>
    <t>１①のうち勤続期間が６か月未満の職員数</t>
    <rPh sb="5" eb="7">
      <t>キンゾク</t>
    </rPh>
    <rPh sb="7" eb="9">
      <t>キカン</t>
    </rPh>
    <rPh sb="12" eb="13">
      <t>ゲツ</t>
    </rPh>
    <rPh sb="13" eb="15">
      <t>ミマン</t>
    </rPh>
    <rPh sb="16" eb="18">
      <t>ショクイン</t>
    </rPh>
    <rPh sb="18" eb="19">
      <t>スウ</t>
    </rPh>
    <phoneticPr fontId="2"/>
  </si>
  <si>
    <t>１①の職員数</t>
    <rPh sb="3" eb="6">
      <t>ショクインスウ</t>
    </rPh>
    <phoneticPr fontId="2"/>
  </si>
  <si>
    <t>⑤　対象職員数</t>
    <rPh sb="2" eb="4">
      <t>タイショウ</t>
    </rPh>
    <rPh sb="4" eb="7">
      <t>ショクインスウ</t>
    </rPh>
    <phoneticPr fontId="2"/>
  </si>
  <si>
    <t>本表の対象となる１①の職員数</t>
    <rPh sb="0" eb="1">
      <t>ホン</t>
    </rPh>
    <rPh sb="1" eb="2">
      <t>ヒョウ</t>
    </rPh>
    <rPh sb="3" eb="5">
      <t>タイショウ</t>
    </rPh>
    <rPh sb="11" eb="14">
      <t>ショクインスウ</t>
    </rPh>
    <phoneticPr fontId="2"/>
  </si>
  <si>
    <t>エラーメッセージ</t>
    <phoneticPr fontId="2"/>
  </si>
  <si>
    <t>３　調整額（その２）</t>
    <rPh sb="2" eb="4">
      <t>チョウセイ</t>
    </rPh>
    <rPh sb="4" eb="5">
      <t>ガク</t>
    </rPh>
    <phoneticPr fontId="2"/>
  </si>
  <si>
    <t>②　特別職・一般会計等対象職員数</t>
    <phoneticPr fontId="2"/>
  </si>
  <si>
    <t>　　 一般会計等対象職員数（合計） 　①＋②</t>
    <rPh sb="3" eb="5">
      <t>イッパン</t>
    </rPh>
    <rPh sb="5" eb="7">
      <t>カイケイ</t>
    </rPh>
    <rPh sb="7" eb="8">
      <t>トウ</t>
    </rPh>
    <rPh sb="8" eb="10">
      <t>タイショウ</t>
    </rPh>
    <rPh sb="10" eb="13">
      <t>ショクインスウ</t>
    </rPh>
    <rPh sb="14" eb="16">
      <t>ゴウケイ</t>
    </rPh>
    <phoneticPr fontId="2"/>
  </si>
  <si>
    <t>③　一般職・公営事業に係る会計対象職員数</t>
    <rPh sb="2" eb="4">
      <t>イッパン</t>
    </rPh>
    <rPh sb="4" eb="5">
      <t>ショク</t>
    </rPh>
    <rPh sb="6" eb="8">
      <t>コウエイ</t>
    </rPh>
    <rPh sb="8" eb="10">
      <t>ジギョウ</t>
    </rPh>
    <rPh sb="11" eb="12">
      <t>カカ</t>
    </rPh>
    <rPh sb="13" eb="15">
      <t>カイケイ</t>
    </rPh>
    <rPh sb="15" eb="17">
      <t>タイショウ</t>
    </rPh>
    <rPh sb="17" eb="19">
      <t>ショクイン</t>
    </rPh>
    <rPh sb="19" eb="20">
      <t>スウ</t>
    </rPh>
    <phoneticPr fontId="2"/>
  </si>
  <si>
    <t>（③一般職・公営事業に係る会計対象職員数の内訳）</t>
    <rPh sb="2" eb="4">
      <t>イッパン</t>
    </rPh>
    <rPh sb="4" eb="5">
      <t>ショク</t>
    </rPh>
    <rPh sb="21" eb="23">
      <t>ウチワケ</t>
    </rPh>
    <phoneticPr fontId="2"/>
  </si>
  <si>
    <t>職員数（合計）①+②+③+④</t>
    <rPh sb="0" eb="3">
      <t>ショクインスウ</t>
    </rPh>
    <rPh sb="4" eb="6">
      <t>ゴウケイ</t>
    </rPh>
    <phoneticPr fontId="2"/>
  </si>
  <si>
    <t>全構成団体から
組合への負担金累積額
A</t>
    <rPh sb="0" eb="1">
      <t>ゼン</t>
    </rPh>
    <rPh sb="1" eb="3">
      <t>コウセイ</t>
    </rPh>
    <rPh sb="3" eb="5">
      <t>ダンタイ</t>
    </rPh>
    <rPh sb="8" eb="10">
      <t>クミアイ</t>
    </rPh>
    <rPh sb="12" eb="15">
      <t>フタンキン</t>
    </rPh>
    <rPh sb="15" eb="17">
      <t>ルイセキ</t>
    </rPh>
    <rPh sb="17" eb="18">
      <t>ガク</t>
    </rPh>
    <phoneticPr fontId="2"/>
  </si>
  <si>
    <t>組合から全構成団体
への給付金累積額
B</t>
    <rPh sb="0" eb="2">
      <t>クミアイ</t>
    </rPh>
    <rPh sb="4" eb="5">
      <t>ゼン</t>
    </rPh>
    <rPh sb="5" eb="7">
      <t>コウセイ</t>
    </rPh>
    <rPh sb="7" eb="9">
      <t>ダンタイ</t>
    </rPh>
    <rPh sb="12" eb="15">
      <t>キュウフキン</t>
    </rPh>
    <rPh sb="15" eb="17">
      <t>ルイセキ</t>
    </rPh>
    <rPh sb="17" eb="18">
      <t>ガク</t>
    </rPh>
    <phoneticPr fontId="2"/>
  </si>
  <si>
    <t>組合の積立金残高
X</t>
    <rPh sb="0" eb="2">
      <t>クミアイ</t>
    </rPh>
    <rPh sb="3" eb="5">
      <t>ツミタテ</t>
    </rPh>
    <rPh sb="5" eb="6">
      <t>キン</t>
    </rPh>
    <rPh sb="6" eb="8">
      <t>ザンダカ</t>
    </rPh>
    <phoneticPr fontId="2"/>
  </si>
  <si>
    <t>組合積立額・積立不足額
c  + Y×( c /C' )</t>
    <rPh sb="0" eb="2">
      <t>クミアイ</t>
    </rPh>
    <rPh sb="2" eb="4">
      <t>ツミタテ</t>
    </rPh>
    <rPh sb="4" eb="5">
      <t>ガク</t>
    </rPh>
    <rPh sb="6" eb="8">
      <t>ツミタテ</t>
    </rPh>
    <rPh sb="8" eb="10">
      <t>フソク</t>
    </rPh>
    <rPh sb="10" eb="11">
      <t>ガク</t>
    </rPh>
    <phoneticPr fontId="2"/>
  </si>
  <si>
    <t>精算後積立金残高
（案分対象積立金）
( X-C)  Y</t>
    <rPh sb="0" eb="2">
      <t>セイサン</t>
    </rPh>
    <rPh sb="2" eb="3">
      <t>ゴ</t>
    </rPh>
    <rPh sb="3" eb="5">
      <t>ツミタテ</t>
    </rPh>
    <rPh sb="5" eb="6">
      <t>キン</t>
    </rPh>
    <rPh sb="6" eb="8">
      <t>ザンダカ</t>
    </rPh>
    <rPh sb="10" eb="12">
      <t>アンブン</t>
    </rPh>
    <rPh sb="12" eb="14">
      <t>タイショウ</t>
    </rPh>
    <rPh sb="14" eb="16">
      <t>ツミタテ</t>
    </rPh>
    <rPh sb="16" eb="17">
      <t>キン</t>
    </rPh>
    <phoneticPr fontId="2"/>
  </si>
  <si>
    <t>全構成団体の累積
負担・給付差額 C
(A-B)</t>
    <rPh sb="0" eb="1">
      <t>ゼン</t>
    </rPh>
    <rPh sb="1" eb="3">
      <t>コウセイ</t>
    </rPh>
    <rPh sb="3" eb="5">
      <t>ダンタイ</t>
    </rPh>
    <rPh sb="6" eb="8">
      <t>ルイセキ</t>
    </rPh>
    <rPh sb="9" eb="11">
      <t>フタン</t>
    </rPh>
    <rPh sb="12" eb="14">
      <t>キュウフ</t>
    </rPh>
    <rPh sb="14" eb="16">
      <t>サガク</t>
    </rPh>
    <phoneticPr fontId="2"/>
  </si>
  <si>
    <t>※積立不足額の場合は負の値で記入してください。</t>
    <rPh sb="1" eb="3">
      <t>ツミタテ</t>
    </rPh>
    <rPh sb="3" eb="5">
      <t>フソク</t>
    </rPh>
    <rPh sb="5" eb="6">
      <t>ガク</t>
    </rPh>
    <rPh sb="7" eb="9">
      <t>バアイ</t>
    </rPh>
    <rPh sb="10" eb="11">
      <t>フ</t>
    </rPh>
    <rPh sb="12" eb="13">
      <t>アタイ</t>
    </rPh>
    <rPh sb="14" eb="16">
      <t>キニュウ</t>
    </rPh>
    <phoneticPr fontId="2"/>
  </si>
  <si>
    <t>特別職名</t>
    <rPh sb="0" eb="2">
      <t>トクベツ</t>
    </rPh>
    <rPh sb="2" eb="3">
      <t>ショク</t>
    </rPh>
    <rPh sb="3" eb="4">
      <t>メイ</t>
    </rPh>
    <phoneticPr fontId="2"/>
  </si>
  <si>
    <t>組合解散時の残余財産の構成団体間の配分方法 (1)</t>
    <rPh sb="0" eb="2">
      <t>クミアイ</t>
    </rPh>
    <rPh sb="2" eb="4">
      <t>カイサン</t>
    </rPh>
    <rPh sb="4" eb="5">
      <t>トキ</t>
    </rPh>
    <rPh sb="6" eb="8">
      <t>ザンヨ</t>
    </rPh>
    <rPh sb="8" eb="10">
      <t>ザイサン</t>
    </rPh>
    <rPh sb="11" eb="13">
      <t>コウセイ</t>
    </rPh>
    <rPh sb="13" eb="15">
      <t>ダンタイ</t>
    </rPh>
    <rPh sb="15" eb="16">
      <t>アイダ</t>
    </rPh>
    <rPh sb="17" eb="19">
      <t>ハイブン</t>
    </rPh>
    <rPh sb="19" eb="21">
      <t>ホウホウ</t>
    </rPh>
    <phoneticPr fontId="2"/>
  </si>
  <si>
    <t>(1)により算定した
組合積立額・積立不足額 (2)</t>
    <rPh sb="6" eb="8">
      <t>サンテイ</t>
    </rPh>
    <rPh sb="11" eb="13">
      <t>クミアイ</t>
    </rPh>
    <rPh sb="13" eb="15">
      <t>ツミタテ</t>
    </rPh>
    <rPh sb="15" eb="16">
      <t>ガク</t>
    </rPh>
    <rPh sb="17" eb="19">
      <t>ツミタテ</t>
    </rPh>
    <rPh sb="19" eb="21">
      <t>ブソク</t>
    </rPh>
    <rPh sb="21" eb="22">
      <t>ガク</t>
    </rPh>
    <phoneticPr fontId="2"/>
  </si>
  <si>
    <r>
      <t>構成団体</t>
    </r>
    <r>
      <rPr>
        <sz val="8"/>
        <color indexed="10"/>
        <rFont val="ＭＳ Ｐ明朝"/>
        <family val="1"/>
        <charset val="128"/>
      </rPr>
      <t>※</t>
    </r>
    <r>
      <rPr>
        <sz val="8"/>
        <rFont val="ＭＳ Ｐ明朝"/>
        <family val="1"/>
        <charset val="128"/>
      </rPr>
      <t>から
組合への負担金累積額
A'</t>
    </r>
    <rPh sb="0" eb="2">
      <t>コウセイ</t>
    </rPh>
    <rPh sb="2" eb="4">
      <t>ダンタイ</t>
    </rPh>
    <rPh sb="8" eb="10">
      <t>クミアイ</t>
    </rPh>
    <rPh sb="12" eb="15">
      <t>フタンキン</t>
    </rPh>
    <rPh sb="15" eb="17">
      <t>ルイセキ</t>
    </rPh>
    <rPh sb="17" eb="18">
      <t>ガク</t>
    </rPh>
    <phoneticPr fontId="2"/>
  </si>
  <si>
    <r>
      <t>組合から構成団体</t>
    </r>
    <r>
      <rPr>
        <sz val="8"/>
        <color indexed="10"/>
        <rFont val="ＭＳ Ｐ明朝"/>
        <family val="1"/>
        <charset val="128"/>
      </rPr>
      <t>※</t>
    </r>
    <r>
      <rPr>
        <sz val="8"/>
        <rFont val="ＭＳ Ｐ明朝"/>
        <family val="1"/>
        <charset val="128"/>
      </rPr>
      <t xml:space="preserve">
への給付金累積額
B'</t>
    </r>
    <rPh sb="0" eb="2">
      <t>クミアイ</t>
    </rPh>
    <rPh sb="4" eb="6">
      <t>コウセイ</t>
    </rPh>
    <rPh sb="6" eb="8">
      <t>ダンタイ</t>
    </rPh>
    <rPh sb="12" eb="15">
      <t>キュウフキン</t>
    </rPh>
    <rPh sb="15" eb="17">
      <t>ルイセキ</t>
    </rPh>
    <rPh sb="17" eb="18">
      <t>ガク</t>
    </rPh>
    <phoneticPr fontId="2"/>
  </si>
  <si>
    <r>
      <t>構成団体</t>
    </r>
    <r>
      <rPr>
        <sz val="8"/>
        <color indexed="10"/>
        <rFont val="ＭＳ Ｐ明朝"/>
        <family val="1"/>
        <charset val="128"/>
      </rPr>
      <t>※</t>
    </r>
    <r>
      <rPr>
        <sz val="8"/>
        <rFont val="ＭＳ Ｐ明朝"/>
        <family val="1"/>
        <charset val="128"/>
      </rPr>
      <t>に係る累積
負担・給付差額 C'
(A'-B')</t>
    </r>
    <rPh sb="0" eb="2">
      <t>コウセイ</t>
    </rPh>
    <rPh sb="2" eb="4">
      <t>ダンタイ</t>
    </rPh>
    <rPh sb="6" eb="7">
      <t>カカ</t>
    </rPh>
    <rPh sb="8" eb="10">
      <t>ルイセキ</t>
    </rPh>
    <rPh sb="11" eb="13">
      <t>フタン</t>
    </rPh>
    <rPh sb="14" eb="16">
      <t>キュウフ</t>
    </rPh>
    <rPh sb="16" eb="18">
      <t>サガク</t>
    </rPh>
    <phoneticPr fontId="2"/>
  </si>
  <si>
    <t>　　(参考)　組合積立額（積立不足額）の簡便な算定方法</t>
    <rPh sb="11" eb="12">
      <t>ガク</t>
    </rPh>
    <rPh sb="17" eb="18">
      <t>ガク</t>
    </rPh>
    <phoneticPr fontId="2"/>
  </si>
  <si>
    <t>（単位：千円）</t>
    <phoneticPr fontId="2"/>
  </si>
  <si>
    <t>組合積立額・積立不足額
（一般会計等負担分）
(5)</t>
    <rPh sb="0" eb="2">
      <t>クミアイ</t>
    </rPh>
    <rPh sb="2" eb="4">
      <t>ツミタテ</t>
    </rPh>
    <rPh sb="4" eb="5">
      <t>ガク</t>
    </rPh>
    <rPh sb="6" eb="8">
      <t>ツミタテ</t>
    </rPh>
    <rPh sb="8" eb="10">
      <t>ブソク</t>
    </rPh>
    <rPh sb="10" eb="11">
      <t>ガク</t>
    </rPh>
    <rPh sb="13" eb="15">
      <t>イッパン</t>
    </rPh>
    <rPh sb="15" eb="17">
      <t>カイケイ</t>
    </rPh>
    <rPh sb="17" eb="18">
      <t>トウ</t>
    </rPh>
    <rPh sb="18" eb="21">
      <t>フタンブン</t>
    </rPh>
    <phoneticPr fontId="2"/>
  </si>
  <si>
    <t>(3)のうち一般会計等がその退職手当を
負担すべき職員数 (4)</t>
    <rPh sb="6" eb="8">
      <t>イッパン</t>
    </rPh>
    <rPh sb="8" eb="11">
      <t>カイケイナド</t>
    </rPh>
    <rPh sb="14" eb="16">
      <t>タイショク</t>
    </rPh>
    <rPh sb="16" eb="18">
      <t>テアテ</t>
    </rPh>
    <rPh sb="20" eb="22">
      <t>フタン</t>
    </rPh>
    <rPh sb="25" eb="28">
      <t>ショクインスウ</t>
    </rPh>
    <phoneticPr fontId="2"/>
  </si>
  <si>
    <t>組合対象職員数
(3)</t>
    <rPh sb="0" eb="2">
      <t>クミアイ</t>
    </rPh>
    <rPh sb="2" eb="4">
      <t>タイショウ</t>
    </rPh>
    <rPh sb="4" eb="7">
      <t>ショクインスウ</t>
    </rPh>
    <phoneticPr fontId="2"/>
  </si>
  <si>
    <r>
      <t>※累積負担・給付差額「c」が
　</t>
    </r>
    <r>
      <rPr>
        <sz val="9"/>
        <color indexed="10"/>
        <rFont val="ＭＳ Ｐ明朝"/>
        <family val="1"/>
        <charset val="128"/>
      </rPr>
      <t>負の値</t>
    </r>
    <r>
      <rPr>
        <sz val="9"/>
        <rFont val="ＭＳ Ｐ明朝"/>
        <family val="1"/>
        <charset val="128"/>
      </rPr>
      <t>となる団体は「c」の額。</t>
    </r>
    <rPh sb="1" eb="3">
      <t>ルイセキ</t>
    </rPh>
    <rPh sb="3" eb="5">
      <t>フタン</t>
    </rPh>
    <rPh sb="6" eb="8">
      <t>キュウフ</t>
    </rPh>
    <rPh sb="8" eb="10">
      <t>サガク</t>
    </rPh>
    <rPh sb="16" eb="17">
      <t>フ</t>
    </rPh>
    <rPh sb="18" eb="19">
      <t>アタイ</t>
    </rPh>
    <rPh sb="22" eb="24">
      <t>ダンタイ</t>
    </rPh>
    <rPh sb="29" eb="30">
      <t>ガク</t>
    </rPh>
    <phoneticPr fontId="2"/>
  </si>
  <si>
    <r>
      <t>※累積負担・給付差額「c」が</t>
    </r>
    <r>
      <rPr>
        <sz val="9"/>
        <color indexed="10"/>
        <rFont val="ＭＳ Ｐ明朝"/>
        <family val="1"/>
        <charset val="128"/>
      </rPr>
      <t>負の値</t>
    </r>
    <r>
      <rPr>
        <sz val="9"/>
        <rFont val="ＭＳ Ｐ明朝"/>
        <family val="1"/>
        <charset val="128"/>
      </rPr>
      <t>となる団体を除いた構成団体。</t>
    </r>
    <rPh sb="1" eb="3">
      <t>ルイセキ</t>
    </rPh>
    <rPh sb="3" eb="5">
      <t>フタン</t>
    </rPh>
    <rPh sb="6" eb="8">
      <t>キュウフ</t>
    </rPh>
    <rPh sb="8" eb="10">
      <t>サガク</t>
    </rPh>
    <rPh sb="14" eb="15">
      <t>フ</t>
    </rPh>
    <rPh sb="16" eb="17">
      <t>アタイ</t>
    </rPh>
    <rPh sb="20" eb="22">
      <t>ダンタイ</t>
    </rPh>
    <rPh sb="23" eb="24">
      <t>ノゾ</t>
    </rPh>
    <rPh sb="26" eb="28">
      <t>コウセイ</t>
    </rPh>
    <rPh sb="28" eb="30">
      <t>ダンタイ</t>
    </rPh>
    <phoneticPr fontId="2"/>
  </si>
  <si>
    <t>区分</t>
    <rPh sb="0" eb="2">
      <t>クブン</t>
    </rPh>
    <phoneticPr fontId="2"/>
  </si>
  <si>
    <t>事　　　項  (1)</t>
    <rPh sb="0" eb="1">
      <t>コト</t>
    </rPh>
    <rPh sb="4" eb="5">
      <t>コウ</t>
    </rPh>
    <phoneticPr fontId="2"/>
  </si>
  <si>
    <t>期   間 (2)</t>
    <rPh sb="0" eb="1">
      <t>キ</t>
    </rPh>
    <rPh sb="4" eb="5">
      <t>アイダ</t>
    </rPh>
    <phoneticPr fontId="2"/>
  </si>
  <si>
    <t>限  度  額 (3)</t>
    <rPh sb="0" eb="1">
      <t>キリ</t>
    </rPh>
    <rPh sb="3" eb="4">
      <t>ド</t>
    </rPh>
    <rPh sb="6" eb="7">
      <t>ガク</t>
    </rPh>
    <phoneticPr fontId="2"/>
  </si>
  <si>
    <t>支出予定額 (4)</t>
    <rPh sb="0" eb="2">
      <t>シシュツ</t>
    </rPh>
    <rPh sb="2" eb="4">
      <t>ヨテイ</t>
    </rPh>
    <rPh sb="4" eb="5">
      <t>ガク</t>
    </rPh>
    <phoneticPr fontId="2"/>
  </si>
  <si>
    <t>①　ＰＦＩ事業に係るもの</t>
    <rPh sb="5" eb="7">
      <t>ジギョウ</t>
    </rPh>
    <rPh sb="8" eb="9">
      <t>カカ</t>
    </rPh>
    <phoneticPr fontId="2"/>
  </si>
  <si>
    <t>②　いわゆる五省協定等
　　 に係るもの　</t>
    <rPh sb="6" eb="8">
      <t>ゴショウ</t>
    </rPh>
    <rPh sb="8" eb="10">
      <t>キョウテイ</t>
    </rPh>
    <rPh sb="10" eb="11">
      <t>トウ</t>
    </rPh>
    <rPh sb="16" eb="17">
      <t>カカ</t>
    </rPh>
    <phoneticPr fontId="2"/>
  </si>
  <si>
    <t>③　国営土地改良事業
      に係るもの</t>
    <rPh sb="2" eb="4">
      <t>コクエイ</t>
    </rPh>
    <rPh sb="4" eb="6">
      <t>トチ</t>
    </rPh>
    <rPh sb="6" eb="8">
      <t>カイリョウ</t>
    </rPh>
    <rPh sb="8" eb="10">
      <t>ジギョウ</t>
    </rPh>
    <rPh sb="18" eb="19">
      <t>カカ</t>
    </rPh>
    <phoneticPr fontId="2"/>
  </si>
  <si>
    <t>⑤　地方公務員等共済組合
      に係るもの</t>
    <rPh sb="2" eb="4">
      <t>チホウ</t>
    </rPh>
    <rPh sb="4" eb="7">
      <t>コウムイン</t>
    </rPh>
    <rPh sb="7" eb="8">
      <t>トウ</t>
    </rPh>
    <rPh sb="8" eb="10">
      <t>キョウサイ</t>
    </rPh>
    <rPh sb="10" eb="12">
      <t>クミアイ</t>
    </rPh>
    <rPh sb="20" eb="21">
      <t>カカ</t>
    </rPh>
    <phoneticPr fontId="2"/>
  </si>
  <si>
    <t>⑥　依頼土地の
      買い戻しに係るもの</t>
    <rPh sb="2" eb="4">
      <t>イライ</t>
    </rPh>
    <rPh sb="4" eb="6">
      <t>トチ</t>
    </rPh>
    <rPh sb="14" eb="15">
      <t>カ</t>
    </rPh>
    <rPh sb="16" eb="17">
      <t>モド</t>
    </rPh>
    <rPh sb="19" eb="20">
      <t>カカ</t>
    </rPh>
    <phoneticPr fontId="2"/>
  </si>
  <si>
    <t>その他特定の歳入の名称 (1)</t>
    <rPh sb="2" eb="3">
      <t>ホカ</t>
    </rPh>
    <rPh sb="3" eb="5">
      <t>トクテイ</t>
    </rPh>
    <rPh sb="6" eb="8">
      <t>サイニュウ</t>
    </rPh>
    <rPh sb="9" eb="11">
      <t>メイショウ</t>
    </rPh>
    <phoneticPr fontId="28"/>
  </si>
  <si>
    <t>特定歳入の概要</t>
    <rPh sb="0" eb="2">
      <t>トクテイ</t>
    </rPh>
    <rPh sb="2" eb="4">
      <t>サイニュウ</t>
    </rPh>
    <rPh sb="5" eb="7">
      <t>ガイヨウ</t>
    </rPh>
    <phoneticPr fontId="2"/>
  </si>
  <si>
    <t>１
国庫支出金等</t>
    <rPh sb="2" eb="4">
      <t>コッコ</t>
    </rPh>
    <rPh sb="4" eb="7">
      <t>シシュツキン</t>
    </rPh>
    <rPh sb="7" eb="8">
      <t>トウ</t>
    </rPh>
    <phoneticPr fontId="2"/>
  </si>
  <si>
    <t>４
都市計画税収</t>
    <rPh sb="2" eb="4">
      <t>トシ</t>
    </rPh>
    <rPh sb="4" eb="6">
      <t>ケイカク</t>
    </rPh>
    <rPh sb="6" eb="8">
      <t>ゼイシュウ</t>
    </rPh>
    <phoneticPr fontId="2"/>
  </si>
  <si>
    <t>２
転貸債に係る償還金</t>
    <rPh sb="2" eb="4">
      <t>テンタイ</t>
    </rPh>
    <rPh sb="4" eb="5">
      <t>サイ</t>
    </rPh>
    <rPh sb="6" eb="7">
      <t>カカ</t>
    </rPh>
    <rPh sb="8" eb="10">
      <t>ショウカン</t>
    </rPh>
    <rPh sb="10" eb="11">
      <t>キン</t>
    </rPh>
    <phoneticPr fontId="2"/>
  </si>
  <si>
    <t>３
公営住宅の賃貸料等</t>
    <rPh sb="2" eb="6">
      <t>コウエイジュウタク</t>
    </rPh>
    <rPh sb="7" eb="10">
      <t>チンタイリョウ</t>
    </rPh>
    <rPh sb="10" eb="11">
      <t>トウ</t>
    </rPh>
    <phoneticPr fontId="2"/>
  </si>
  <si>
    <t>特定の歳入
見込額（合計）</t>
    <rPh sb="0" eb="2">
      <t>トクテイ</t>
    </rPh>
    <rPh sb="3" eb="5">
      <t>サイニュウ</t>
    </rPh>
    <rPh sb="6" eb="8">
      <t>ミコミ</t>
    </rPh>
    <rPh sb="8" eb="9">
      <t>ガク</t>
    </rPh>
    <rPh sb="10" eb="12">
      <t>ゴウケイ</t>
    </rPh>
    <phoneticPr fontId="2"/>
  </si>
  <si>
    <t>総括表（特定の歳入見込額）</t>
    <rPh sb="0" eb="2">
      <t>ソウカツ</t>
    </rPh>
    <rPh sb="2" eb="3">
      <t>ヒョウ</t>
    </rPh>
    <rPh sb="4" eb="6">
      <t>トクテイ</t>
    </rPh>
    <rPh sb="7" eb="9">
      <t>サイニュウ</t>
    </rPh>
    <rPh sb="9" eb="11">
      <t>ミコミ</t>
    </rPh>
    <rPh sb="11" eb="12">
      <t>ガク</t>
    </rPh>
    <phoneticPr fontId="2"/>
  </si>
  <si>
    <t>エラーチェック</t>
    <phoneticPr fontId="2"/>
  </si>
  <si>
    <t>（分母比）</t>
    <rPh sb="1" eb="3">
      <t>ブンボ</t>
    </rPh>
    <rPh sb="3" eb="4">
      <t>ヒ</t>
    </rPh>
    <phoneticPr fontId="2"/>
  </si>
  <si>
    <t>（分母比）</t>
    <rPh sb="1" eb="3">
      <t>ブンボ</t>
    </rPh>
    <rPh sb="3" eb="4">
      <t>ヒ</t>
    </rPh>
    <phoneticPr fontId="2"/>
  </si>
  <si>
    <t>(分母比)</t>
    <rPh sb="1" eb="3">
      <t>ブンボ</t>
    </rPh>
    <rPh sb="3" eb="4">
      <t>ヒ</t>
    </rPh>
    <phoneticPr fontId="2"/>
  </si>
  <si>
    <t>地方公共団体コード</t>
    <rPh sb="0" eb="2">
      <t>チホウ</t>
    </rPh>
    <rPh sb="2" eb="4">
      <t>コウキョウ</t>
    </rPh>
    <rPh sb="4" eb="6">
      <t>ダンタイ</t>
    </rPh>
    <phoneticPr fontId="2"/>
  </si>
  <si>
    <t>市町村名</t>
    <rPh sb="0" eb="3">
      <t>シチョウソン</t>
    </rPh>
    <rPh sb="3" eb="4">
      <t>メイ</t>
    </rPh>
    <phoneticPr fontId="2"/>
  </si>
  <si>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</si>
  <si>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</si>
  <si>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</si>
  <si>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</si>
  <si>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</si>
  <si>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</si>
  <si>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</si>
  <si>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</si>
  <si>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</si>
  <si>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</si>
  <si>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</si>
  <si>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</si>
  <si>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</si>
  <si>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</si>
  <si>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</si>
  <si>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</si>
  <si>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</si>
  <si>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</si>
  <si>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</si>
  <si>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</si>
  <si>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</si>
  <si>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</si>
  <si>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</si>
  <si>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</si>
  <si>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</si>
  <si>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</si>
  <si>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</si>
  <si>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</si>
  <si>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</si>
  <si>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</si>
  <si>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</si>
  <si>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</si>
  <si>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</si>
  <si>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</si>
  <si>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</si>
  <si>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</si>
  <si>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</si>
  <si>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</si>
  <si>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</si>
  <si>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</si>
  <si>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</si>
  <si>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</si>
  <si>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</si>
  <si>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</si>
  <si>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</si>
  <si>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</si>
  <si>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</si>
  <si>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</si>
  <si>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</si>
  <si>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</si>
  <si>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</si>
  <si>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</si>
  <si>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</si>
  <si>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</si>
  <si>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</si>
  <si>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</si>
  <si>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</si>
  <si>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</si>
  <si>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</si>
  <si>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</si>
  <si>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</si>
  <si>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</si>
  <si>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</si>
  <si>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</si>
  <si>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</si>
  <si>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</si>
  <si>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</si>
  <si>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</si>
  <si>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</si>
  <si>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</si>
  <si>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</si>
  <si>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</si>
  <si>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</si>
  <si>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</si>
  <si>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</si>
  <si>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</si>
  <si>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</si>
  <si>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</si>
  <si>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</si>
  <si>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</si>
  <si>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</si>
  <si>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</si>
  <si>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</si>
  <si>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</si>
  <si>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</si>
  <si>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</si>
  <si>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</si>
  <si>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</si>
  <si>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</si>
  <si>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</si>
  <si>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</si>
  <si>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</si>
  <si>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</si>
  <si>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</si>
  <si>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</si>
  <si>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</si>
  <si>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</si>
  <si>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</si>
  <si>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</si>
  <si>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</si>
  <si>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</si>
  <si>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</si>
  <si>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</si>
  <si>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</si>
  <si>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</si>
  <si>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</si>
  <si>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</si>
  <si>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</si>
  <si>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</si>
  <si>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</si>
  <si>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</si>
  <si>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</si>
  <si>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</si>
  <si>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</si>
  <si>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</si>
  <si>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</si>
  <si>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</si>
  <si>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</si>
  <si>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</si>
  <si>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</si>
  <si>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</si>
  <si>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</si>
  <si>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</si>
  <si>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</si>
  <si>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</si>
  <si>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</si>
  <si>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</si>
  <si>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</si>
  <si>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</si>
  <si>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滝上町</t>
  </si>
  <si>
    <t>興部町</t>
  </si>
  <si>
    <t>西興部村</t>
  </si>
  <si>
    <t>雄武町</t>
  </si>
  <si>
    <t>豊浦町</t>
  </si>
  <si>
    <t>壮瞥町</t>
  </si>
  <si>
    <t>白老町</t>
  </si>
  <si>
    <t>厚真町</t>
  </si>
  <si>
    <t>日高町</t>
  </si>
  <si>
    <t>平取町</t>
  </si>
  <si>
    <t>新冠町</t>
  </si>
  <si>
    <t>浦河町</t>
  </si>
  <si>
    <t>様似町</t>
  </si>
  <si>
    <t>えりも町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</si>
  <si>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</si>
  <si>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</si>
  <si>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</si>
  <si>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</si>
  <si>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</si>
  <si>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</si>
  <si>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</si>
  <si>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</si>
  <si>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</si>
  <si>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</si>
  <si>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</si>
  <si>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</si>
  <si>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</si>
  <si>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</si>
  <si>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</si>
  <si>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</si>
  <si>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</si>
  <si>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</si>
  <si>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</si>
  <si>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</si>
  <si>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</si>
  <si>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</si>
  <si>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</si>
  <si>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</si>
  <si>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</si>
  <si>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</si>
  <si>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</si>
  <si>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</si>
  <si>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</si>
  <si>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青森県</t>
  </si>
  <si>
    <t>岩手県</t>
  </si>
  <si>
    <t>宮城県</t>
  </si>
  <si>
    <t>川崎町</t>
  </si>
  <si>
    <t>美里町</t>
  </si>
  <si>
    <t>女川町</t>
  </si>
  <si>
    <t>秋田県</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</si>
  <si>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</si>
  <si>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</si>
  <si>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</si>
  <si>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</si>
  <si>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</si>
  <si>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</si>
  <si>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</si>
  <si>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</si>
  <si>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</si>
  <si>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</si>
  <si>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</si>
  <si>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</si>
  <si>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</si>
  <si>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</si>
  <si>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</si>
  <si>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</si>
  <si>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</si>
  <si>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</si>
  <si>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</si>
  <si>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</si>
  <si>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</si>
  <si>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</si>
  <si>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</si>
  <si>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</si>
  <si>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</si>
  <si>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</si>
  <si>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</si>
  <si>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</si>
  <si>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</si>
  <si>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</si>
  <si>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</si>
  <si>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</si>
  <si>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</si>
  <si>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</si>
  <si>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福島県</t>
  </si>
  <si>
    <t>茨城県</t>
  </si>
  <si>
    <t>栃木県</t>
  </si>
  <si>
    <t>足利市</t>
  </si>
  <si>
    <t>栃木市</t>
  </si>
  <si>
    <t>佐野市</t>
  </si>
  <si>
    <t>鹿沼市</t>
  </si>
  <si>
    <t>日光市</t>
  </si>
  <si>
    <t>小山市</t>
  </si>
  <si>
    <t>真岡市</t>
  </si>
  <si>
    <t>大田原市</t>
  </si>
  <si>
    <t>矢板市</t>
  </si>
  <si>
    <t>上三川町</t>
  </si>
  <si>
    <t>二宮町</t>
  </si>
  <si>
    <t>益子町</t>
  </si>
  <si>
    <t>茂木町</t>
  </si>
  <si>
    <t>市貝町</t>
  </si>
  <si>
    <t>芳賀町</t>
  </si>
  <si>
    <t>壬生町</t>
  </si>
  <si>
    <t>野木町</t>
  </si>
  <si>
    <t>塩谷町</t>
  </si>
  <si>
    <t>高根沢町</t>
  </si>
  <si>
    <t>那須町</t>
  </si>
  <si>
    <t>那珂川町</t>
  </si>
  <si>
    <t>群馬県</t>
  </si>
  <si>
    <t>南牧村</t>
  </si>
  <si>
    <t>高山村</t>
  </si>
  <si>
    <t>明和町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</si>
  <si>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</si>
  <si>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</si>
  <si>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</si>
  <si>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</si>
  <si>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</si>
  <si>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</si>
  <si>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</si>
  <si>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</si>
  <si>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</si>
  <si>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</si>
  <si>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</si>
  <si>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</si>
  <si>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</si>
  <si>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</si>
  <si>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</si>
  <si>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</si>
  <si>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</si>
  <si>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</si>
  <si>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</si>
  <si>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</si>
  <si>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</si>
  <si>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</si>
  <si>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</si>
  <si>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</si>
  <si>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</si>
  <si>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</si>
  <si>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</si>
  <si>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</si>
  <si>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</si>
  <si>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</si>
  <si>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</si>
  <si>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</si>
  <si>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</si>
  <si>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</si>
  <si>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</si>
  <si>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</si>
  <si>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日高市</t>
  </si>
  <si>
    <t>吉川市</t>
  </si>
  <si>
    <t>伊奈町</t>
  </si>
  <si>
    <t>三芳町</t>
  </si>
  <si>
    <t>毛呂山町</t>
  </si>
  <si>
    <t>越生町</t>
  </si>
  <si>
    <t>滑川町</t>
  </si>
  <si>
    <t>嵐山町</t>
  </si>
  <si>
    <t>小川町</t>
  </si>
  <si>
    <t>川島町</t>
  </si>
  <si>
    <t>吉見町</t>
  </si>
  <si>
    <t>鳩山町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</si>
  <si>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</si>
  <si>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</si>
  <si>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</si>
  <si>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</si>
  <si>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</si>
  <si>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</si>
  <si>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</si>
  <si>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</si>
  <si>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</si>
  <si>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</si>
  <si>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</si>
  <si>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</si>
  <si>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</si>
  <si>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</si>
  <si>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</si>
  <si>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</si>
  <si>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</si>
  <si>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</si>
  <si>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</si>
  <si>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</si>
  <si>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</si>
  <si>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</si>
  <si>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</si>
  <si>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</si>
  <si>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</si>
  <si>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</si>
  <si>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</si>
  <si>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</si>
  <si>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</si>
  <si>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</si>
  <si>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</si>
  <si>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</si>
  <si>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</si>
  <si>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</si>
  <si>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</si>
  <si>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</si>
  <si>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</si>
  <si>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</si>
  <si>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</si>
  <si>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</si>
  <si>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</si>
  <si>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</si>
  <si>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</si>
  <si>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</si>
  <si>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</si>
  <si>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</si>
  <si>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</si>
  <si>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</si>
  <si>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</si>
  <si>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</si>
  <si>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</si>
  <si>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</si>
  <si>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</si>
  <si>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</si>
  <si>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</si>
  <si>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東京都</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</si>
  <si>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</si>
  <si>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</si>
  <si>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</si>
  <si>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</si>
  <si>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</si>
  <si>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</si>
  <si>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</si>
  <si>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</si>
  <si>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</si>
  <si>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</si>
  <si>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</si>
  <si>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</si>
  <si>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</si>
  <si>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</si>
  <si>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</si>
  <si>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</si>
  <si>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</si>
  <si>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</si>
  <si>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</si>
  <si>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</si>
  <si>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</si>
  <si>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</si>
  <si>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</si>
  <si>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</si>
  <si>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</si>
  <si>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</si>
  <si>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</si>
  <si>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</si>
  <si>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</si>
  <si>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</si>
  <si>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</si>
  <si>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</si>
  <si>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</si>
  <si>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</si>
  <si>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</si>
  <si>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</si>
  <si>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</si>
  <si>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</si>
  <si>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</si>
  <si>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</si>
  <si>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</si>
  <si>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</si>
  <si>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</si>
  <si>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</si>
  <si>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</si>
  <si>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</si>
  <si>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五泉市</t>
  </si>
  <si>
    <t>上越市</t>
  </si>
  <si>
    <t>阿賀野市</t>
  </si>
  <si>
    <t>佐渡市</t>
  </si>
  <si>
    <t>聖籠町</t>
  </si>
  <si>
    <t>弥彦村</t>
  </si>
  <si>
    <t>田上町</t>
  </si>
  <si>
    <t>出雲崎町</t>
  </si>
  <si>
    <t>湯沢町</t>
  </si>
  <si>
    <t>津南町</t>
  </si>
  <si>
    <t>刈羽村</t>
  </si>
  <si>
    <t>関川村</t>
  </si>
  <si>
    <t>朝日村</t>
  </si>
  <si>
    <t>粟島浦村</t>
  </si>
  <si>
    <t>富山県</t>
  </si>
  <si>
    <t>石川県</t>
  </si>
  <si>
    <t>宝達志水町</t>
  </si>
  <si>
    <t>福井県</t>
  </si>
  <si>
    <t>山梨県</t>
  </si>
  <si>
    <t>長野県</t>
  </si>
  <si>
    <t>長野市</t>
  </si>
  <si>
    <t>松本市</t>
  </si>
  <si>
    <t>上田市</t>
  </si>
  <si>
    <t>岡谷市</t>
  </si>
  <si>
    <t>飯田市</t>
  </si>
  <si>
    <t>諏訪市</t>
  </si>
  <si>
    <t>須坂市</t>
  </si>
  <si>
    <t>小諸市</t>
  </si>
  <si>
    <t>伊那市</t>
  </si>
  <si>
    <t>中野市</t>
  </si>
  <si>
    <t>大町市</t>
  </si>
  <si>
    <t>飯山市</t>
  </si>
  <si>
    <t>茅野市</t>
  </si>
  <si>
    <t>塩尻市</t>
  </si>
  <si>
    <t>佐久市</t>
  </si>
  <si>
    <t>千曲市</t>
  </si>
  <si>
    <t>東御市</t>
  </si>
  <si>
    <t>小海町</t>
  </si>
  <si>
    <t>川上村</t>
  </si>
  <si>
    <t>南相木村</t>
  </si>
  <si>
    <t>北相木村</t>
  </si>
  <si>
    <t>佐久穂町</t>
  </si>
  <si>
    <t>軽井沢町</t>
  </si>
  <si>
    <t>御代田町</t>
  </si>
  <si>
    <t>立科町</t>
  </si>
  <si>
    <t>青木村</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</si>
  <si>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</si>
  <si>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</si>
  <si>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</si>
  <si>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</si>
  <si>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</si>
  <si>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</si>
  <si>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</si>
  <si>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</si>
  <si>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</si>
  <si>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</si>
  <si>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</si>
  <si>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</si>
  <si>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</si>
  <si>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</si>
  <si>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</si>
  <si>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</si>
  <si>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</si>
  <si>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</si>
  <si>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</si>
  <si>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</si>
  <si>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</si>
  <si>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</si>
  <si>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</si>
  <si>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</si>
  <si>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</si>
  <si>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</si>
  <si>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</si>
  <si>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麻績村</t>
  </si>
  <si>
    <t>生坂村</t>
  </si>
  <si>
    <t>山形村</t>
  </si>
  <si>
    <t>松川村</t>
  </si>
  <si>
    <t>白馬村</t>
  </si>
  <si>
    <t>小谷村</t>
  </si>
  <si>
    <t>坂城町</t>
  </si>
  <si>
    <t>小布施町</t>
  </si>
  <si>
    <t>山ノ内町</t>
  </si>
  <si>
    <t>木島平村</t>
  </si>
  <si>
    <t>野沢温泉村</t>
  </si>
  <si>
    <t>信濃町</t>
  </si>
  <si>
    <t>小川村</t>
  </si>
  <si>
    <t>栄村</t>
  </si>
  <si>
    <t>岐阜県</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</si>
  <si>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</si>
  <si>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</si>
  <si>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</si>
  <si>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</si>
  <si>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</si>
  <si>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</si>
  <si>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</si>
  <si>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</si>
  <si>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</si>
  <si>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</si>
  <si>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</si>
  <si>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</si>
  <si>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</si>
  <si>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</si>
  <si>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</si>
  <si>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</si>
  <si>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</si>
  <si>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</si>
  <si>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</si>
  <si>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東伊豆町</t>
  </si>
  <si>
    <t>河津町</t>
  </si>
  <si>
    <t>南伊豆町</t>
  </si>
  <si>
    <t>松崎町</t>
  </si>
  <si>
    <t>西伊豆町</t>
  </si>
  <si>
    <t>函南町</t>
  </si>
  <si>
    <t>長泉町</t>
  </si>
  <si>
    <t>小山町</t>
  </si>
  <si>
    <t>吉田町</t>
  </si>
  <si>
    <t>愛知県</t>
  </si>
  <si>
    <t>三重県</t>
  </si>
  <si>
    <t>津市</t>
  </si>
  <si>
    <t>四日市市</t>
  </si>
  <si>
    <t>伊勢市</t>
  </si>
  <si>
    <t>松阪市</t>
  </si>
  <si>
    <t>桑名市</t>
  </si>
  <si>
    <t>鈴鹿市</t>
  </si>
  <si>
    <t>名張市</t>
  </si>
  <si>
    <t>尾鷲市</t>
  </si>
  <si>
    <t>亀山市</t>
  </si>
  <si>
    <t>鳥羽市</t>
  </si>
  <si>
    <t>熊野市</t>
  </si>
  <si>
    <t>いなべ市</t>
  </si>
  <si>
    <t>木曽岬町</t>
  </si>
  <si>
    <t>東員町</t>
  </si>
  <si>
    <t>菰野町</t>
  </si>
  <si>
    <t>川越町</t>
  </si>
  <si>
    <t>多気町</t>
  </si>
  <si>
    <t>大台町</t>
  </si>
  <si>
    <t>玉城町</t>
  </si>
  <si>
    <t>度会町</t>
  </si>
  <si>
    <t>御浜町</t>
  </si>
  <si>
    <t>紀宝町</t>
  </si>
  <si>
    <t>滋賀県</t>
  </si>
  <si>
    <t>京都府</t>
  </si>
  <si>
    <t>大阪府</t>
  </si>
  <si>
    <t>兵庫県</t>
  </si>
  <si>
    <t>奈良県</t>
  </si>
  <si>
    <t>奈良市</t>
  </si>
  <si>
    <t>大和高田市</t>
  </si>
  <si>
    <t>大和郡山市</t>
  </si>
  <si>
    <t>天理市</t>
  </si>
  <si>
    <t>橿原市</t>
  </si>
  <si>
    <t>桜井市</t>
  </si>
  <si>
    <t>五條市</t>
  </si>
  <si>
    <t>御所市</t>
  </si>
  <si>
    <t>生駒市</t>
  </si>
  <si>
    <t>香芝市</t>
  </si>
  <si>
    <t>葛城市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</si>
  <si>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</si>
  <si>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</si>
  <si>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</si>
  <si>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</si>
  <si>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</si>
  <si>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</si>
  <si>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</si>
  <si>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</si>
  <si>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</si>
  <si>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</si>
  <si>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</si>
  <si>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</si>
  <si>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</si>
  <si>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</si>
  <si>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</si>
  <si>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</si>
  <si>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</si>
  <si>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</si>
  <si>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</si>
  <si>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</si>
  <si>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</si>
  <si>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</si>
  <si>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</si>
  <si>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</si>
  <si>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</si>
  <si>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</si>
  <si>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広川町</t>
  </si>
  <si>
    <t>鳥取県</t>
  </si>
  <si>
    <t>鳥取市</t>
  </si>
  <si>
    <t>米子市</t>
  </si>
  <si>
    <t>倉吉市</t>
  </si>
  <si>
    <t>境港市</t>
  </si>
  <si>
    <t>岩美町</t>
  </si>
  <si>
    <t>三朝町</t>
  </si>
  <si>
    <t>日吉津村</t>
  </si>
  <si>
    <t>大山町</t>
  </si>
  <si>
    <t>日南町</t>
  </si>
  <si>
    <t>島根県</t>
  </si>
  <si>
    <t>松江市</t>
  </si>
  <si>
    <t>浜田市</t>
  </si>
  <si>
    <t>出雲市</t>
  </si>
  <si>
    <t>益田市</t>
  </si>
  <si>
    <t>大田市</t>
  </si>
  <si>
    <t>安来市</t>
  </si>
  <si>
    <t>江津市</t>
  </si>
  <si>
    <t>川本町</t>
  </si>
  <si>
    <t>津和野町</t>
  </si>
  <si>
    <t>西ノ島町</t>
  </si>
  <si>
    <t>知夫村</t>
  </si>
  <si>
    <t>岡山県</t>
  </si>
  <si>
    <t>広島県</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</si>
  <si>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</si>
  <si>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</si>
  <si>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</si>
  <si>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</si>
  <si>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</si>
  <si>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</si>
  <si>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</si>
  <si>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</si>
  <si>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</si>
  <si>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</si>
  <si>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</si>
  <si>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</si>
  <si>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</si>
  <si>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</si>
  <si>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</si>
  <si>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</si>
  <si>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</si>
  <si>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</si>
  <si>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</si>
  <si>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</si>
  <si>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</si>
  <si>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香川県</t>
  </si>
  <si>
    <t>高松市</t>
  </si>
  <si>
    <t>丸亀市</t>
  </si>
  <si>
    <t>坂出市</t>
  </si>
  <si>
    <t>善通寺市</t>
  </si>
  <si>
    <t>観音寺市</t>
  </si>
  <si>
    <t>土庄町</t>
  </si>
  <si>
    <t>三木町</t>
  </si>
  <si>
    <t>直島町</t>
  </si>
  <si>
    <t>宇多津町</t>
  </si>
  <si>
    <t>琴平町</t>
  </si>
  <si>
    <t>多度津町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</si>
  <si>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</si>
  <si>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</si>
  <si>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</si>
  <si>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</si>
  <si>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</si>
  <si>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</si>
  <si>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</si>
  <si>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</si>
  <si>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</si>
  <si>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</si>
  <si>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</si>
  <si>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</si>
  <si>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</si>
  <si>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</si>
  <si>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</si>
  <si>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</si>
  <si>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</si>
  <si>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</si>
  <si>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</si>
  <si>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</si>
  <si>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</si>
  <si>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</si>
  <si>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</si>
  <si>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</si>
  <si>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</si>
  <si>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</si>
  <si>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</si>
  <si>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</si>
  <si>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</si>
  <si>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東洋町</t>
  </si>
  <si>
    <t>奈半利町</t>
  </si>
  <si>
    <t>田野町</t>
  </si>
  <si>
    <t>安田町</t>
  </si>
  <si>
    <t>北川村</t>
  </si>
  <si>
    <t>馬路村</t>
  </si>
  <si>
    <t>芸西村</t>
  </si>
  <si>
    <t>本山町</t>
  </si>
  <si>
    <t>大豊町</t>
  </si>
  <si>
    <t>土佐町</t>
  </si>
  <si>
    <t>大川村</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</si>
  <si>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</si>
  <si>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</si>
  <si>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</si>
  <si>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</si>
  <si>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</si>
  <si>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</si>
  <si>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</si>
  <si>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</si>
  <si>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</si>
  <si>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</si>
  <si>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</si>
  <si>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</si>
  <si>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</si>
  <si>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</si>
  <si>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</si>
  <si>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</si>
  <si>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</si>
  <si>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</si>
  <si>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</si>
  <si>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</si>
  <si>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</si>
  <si>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</si>
  <si>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宇美町</t>
  </si>
  <si>
    <t>篠栗町</t>
  </si>
  <si>
    <t>志免町</t>
  </si>
  <si>
    <t>須恵町</t>
  </si>
  <si>
    <t>新宮町</t>
  </si>
  <si>
    <t>久山町</t>
  </si>
  <si>
    <t>粕屋町</t>
  </si>
  <si>
    <t>芦屋町</t>
  </si>
  <si>
    <t>水巻町</t>
  </si>
  <si>
    <t>岡垣町</t>
  </si>
  <si>
    <t>遠賀町</t>
  </si>
  <si>
    <t>小竹町</t>
  </si>
  <si>
    <t>鞍手町</t>
  </si>
  <si>
    <t>桂川町</t>
  </si>
  <si>
    <t>大刀洗町</t>
  </si>
  <si>
    <t>大木町</t>
  </si>
  <si>
    <t>香春町</t>
  </si>
  <si>
    <t>添田町</t>
  </si>
  <si>
    <t>糸田町</t>
  </si>
  <si>
    <t>大任町</t>
  </si>
  <si>
    <t>赤村</t>
  </si>
  <si>
    <t>苅田町</t>
  </si>
  <si>
    <t>吉富町</t>
  </si>
  <si>
    <t>佐賀県</t>
  </si>
  <si>
    <t>長崎県</t>
  </si>
  <si>
    <t>熊本県</t>
  </si>
  <si>
    <t>熊本市</t>
  </si>
  <si>
    <t>八代市</t>
  </si>
  <si>
    <t>人吉市</t>
  </si>
  <si>
    <t>荒尾市</t>
  </si>
  <si>
    <t>水俣市</t>
  </si>
  <si>
    <t>玉名市</t>
  </si>
  <si>
    <t>山鹿市</t>
  </si>
  <si>
    <t>菊池市</t>
  </si>
  <si>
    <t>宇土市</t>
  </si>
  <si>
    <t>上天草市</t>
  </si>
  <si>
    <t>宇城市</t>
  </si>
  <si>
    <t>阿蘇市</t>
  </si>
  <si>
    <t>玉東町</t>
  </si>
  <si>
    <t>南関町</t>
  </si>
  <si>
    <t>長洲町</t>
  </si>
  <si>
    <t>大津町</t>
  </si>
  <si>
    <t>菊陽町</t>
  </si>
  <si>
    <t>南小国町</t>
  </si>
  <si>
    <t>産山村</t>
  </si>
  <si>
    <t>西原村</t>
  </si>
  <si>
    <t>南阿蘇村</t>
  </si>
  <si>
    <t>御船町</t>
  </si>
  <si>
    <t>嘉島町</t>
  </si>
  <si>
    <t>益城町</t>
  </si>
  <si>
    <t>甲佐町</t>
  </si>
  <si>
    <t>山都町</t>
  </si>
  <si>
    <t>芦北町</t>
  </si>
  <si>
    <t>津奈木町</t>
  </si>
  <si>
    <t>錦町</t>
  </si>
  <si>
    <t>多良木町</t>
  </si>
  <si>
    <t>湯前町</t>
  </si>
  <si>
    <t>水上村</t>
  </si>
  <si>
    <t>相良村</t>
  </si>
  <si>
    <t>五木村</t>
  </si>
  <si>
    <t>山江村</t>
  </si>
  <si>
    <t>球磨村</t>
  </si>
  <si>
    <t>あさぎり町</t>
  </si>
  <si>
    <t>苓北町</t>
  </si>
  <si>
    <t>大分県</t>
  </si>
  <si>
    <t>宮崎県</t>
  </si>
  <si>
    <t>鹿児島県</t>
  </si>
  <si>
    <t>沖縄県</t>
  </si>
  <si>
    <t>010006</t>
  </si>
  <si>
    <t>020001</t>
  </si>
  <si>
    <t>030007</t>
  </si>
  <si>
    <t>040002</t>
  </si>
  <si>
    <t>050008</t>
  </si>
  <si>
    <t>060003</t>
  </si>
  <si>
    <t>070009</t>
  </si>
  <si>
    <t>080004</t>
  </si>
  <si>
    <t>090000</t>
  </si>
  <si>
    <t>100005</t>
  </si>
  <si>
    <t>110001</t>
  </si>
  <si>
    <t>120006</t>
  </si>
  <si>
    <t>130001</t>
  </si>
  <si>
    <t>140007</t>
  </si>
  <si>
    <t>150002</t>
  </si>
  <si>
    <t>160008</t>
  </si>
  <si>
    <t>170003</t>
  </si>
  <si>
    <t>180009</t>
  </si>
  <si>
    <t>190004</t>
  </si>
  <si>
    <t>200000</t>
  </si>
  <si>
    <t>210005</t>
  </si>
  <si>
    <t>220001</t>
  </si>
  <si>
    <t>230006</t>
  </si>
  <si>
    <t>240001</t>
  </si>
  <si>
    <t>250007</t>
  </si>
  <si>
    <t>260002</t>
  </si>
  <si>
    <t>270008</t>
  </si>
  <si>
    <t>280003</t>
  </si>
  <si>
    <t>290009</t>
  </si>
  <si>
    <t>300004</t>
  </si>
  <si>
    <t>310000</t>
  </si>
  <si>
    <t>320005</t>
  </si>
  <si>
    <t>330001</t>
  </si>
  <si>
    <t>340006</t>
  </si>
  <si>
    <t>350001</t>
  </si>
  <si>
    <t>360007</t>
  </si>
  <si>
    <t>370002</t>
  </si>
  <si>
    <t>380008</t>
  </si>
  <si>
    <t>390003</t>
  </si>
  <si>
    <t>400009</t>
  </si>
  <si>
    <t>410004</t>
  </si>
  <si>
    <t>420000</t>
  </si>
  <si>
    <t>430005</t>
  </si>
  <si>
    <t>440001</t>
  </si>
  <si>
    <t>450006</t>
  </si>
  <si>
    <t>460001</t>
  </si>
  <si>
    <t>470007</t>
  </si>
  <si>
    <t>-</t>
    <phoneticPr fontId="2"/>
  </si>
  <si>
    <t>団体名</t>
    <rPh sb="0" eb="2">
      <t>ダンタイ</t>
    </rPh>
    <rPh sb="2" eb="3">
      <t>メイ</t>
    </rPh>
    <phoneticPr fontId="2"/>
  </si>
  <si>
    <t>団体名</t>
    <rPh sb="0" eb="2">
      <t>ダンタイ</t>
    </rPh>
    <rPh sb="2" eb="3">
      <t>メイ</t>
    </rPh>
    <phoneticPr fontId="2"/>
  </si>
  <si>
    <t>道路事業損失補てん引当金
残高(引当可能額に限る)</t>
    <rPh sb="0" eb="2">
      <t>ドウロ</t>
    </rPh>
    <rPh sb="2" eb="4">
      <t>ジギョウ</t>
    </rPh>
    <rPh sb="4" eb="6">
      <t>ソンシツ</t>
    </rPh>
    <rPh sb="6" eb="7">
      <t>ホ</t>
    </rPh>
    <rPh sb="9" eb="12">
      <t>ヒキアテキン</t>
    </rPh>
    <rPh sb="13" eb="15">
      <t>ザンダカ</t>
    </rPh>
    <rPh sb="16" eb="18">
      <t>ヒキアテ</t>
    </rPh>
    <rPh sb="18" eb="20">
      <t>カノウ</t>
    </rPh>
    <rPh sb="20" eb="21">
      <t>ガク</t>
    </rPh>
    <rPh sb="22" eb="23">
      <t>カギ</t>
    </rPh>
    <phoneticPr fontId="2"/>
  </si>
  <si>
    <t>Ｂ／Ｓ上の道路事業損失補てん引当金額</t>
    <rPh sb="3" eb="4">
      <t>ジョウ</t>
    </rPh>
    <rPh sb="5" eb="7">
      <t>ドウロ</t>
    </rPh>
    <rPh sb="7" eb="9">
      <t>ジギョウ</t>
    </rPh>
    <rPh sb="9" eb="11">
      <t>ソンシツ</t>
    </rPh>
    <rPh sb="11" eb="12">
      <t>ホ</t>
    </rPh>
    <rPh sb="14" eb="17">
      <t>ヒキアテキン</t>
    </rPh>
    <rPh sb="17" eb="18">
      <t>ガク</t>
    </rPh>
    <phoneticPr fontId="2"/>
  </si>
  <si>
    <t>道路事業損失補てん引当金からの借入金残高</t>
    <rPh sb="0" eb="2">
      <t>ドウロ</t>
    </rPh>
    <rPh sb="2" eb="4">
      <t>ジギョウ</t>
    </rPh>
    <rPh sb="4" eb="6">
      <t>ソンシツ</t>
    </rPh>
    <rPh sb="6" eb="7">
      <t>ホ</t>
    </rPh>
    <rPh sb="9" eb="12">
      <t>ヒキアテキン</t>
    </rPh>
    <rPh sb="15" eb="17">
      <t>カリイレ</t>
    </rPh>
    <rPh sb="17" eb="18">
      <t>キン</t>
    </rPh>
    <rPh sb="18" eb="20">
      <t>ザンダカ</t>
    </rPh>
    <phoneticPr fontId="2"/>
  </si>
  <si>
    <t>※</t>
    <phoneticPr fontId="2"/>
  </si>
  <si>
    <t>(分母比）</t>
    <rPh sb="1" eb="3">
      <t>ブンボ</t>
    </rPh>
    <rPh sb="3" eb="4">
      <t>ヒ</t>
    </rPh>
    <phoneticPr fontId="2"/>
  </si>
  <si>
    <t>（分母比）</t>
    <rPh sb="1" eb="3">
      <t>ブンボ</t>
    </rPh>
    <rPh sb="3" eb="4">
      <t>ヒ</t>
    </rPh>
    <phoneticPr fontId="2"/>
  </si>
  <si>
    <t>宅地造成事業</t>
    <rPh sb="0" eb="2">
      <t>タクチ</t>
    </rPh>
    <rPh sb="2" eb="4">
      <t>ゾウセイ</t>
    </rPh>
    <rPh sb="4" eb="6">
      <t>ジギョウ</t>
    </rPh>
    <phoneticPr fontId="2"/>
  </si>
  <si>
    <t>宅地造成事業以外</t>
    <rPh sb="0" eb="2">
      <t>タクチ</t>
    </rPh>
    <rPh sb="2" eb="4">
      <t>ゾウセイ</t>
    </rPh>
    <rPh sb="4" eb="6">
      <t>ジギョウ</t>
    </rPh>
    <rPh sb="6" eb="8">
      <t>イガイ</t>
    </rPh>
    <phoneticPr fontId="2"/>
  </si>
  <si>
    <t>自団体から組合への
負担金累積額
a</t>
    <rPh sb="0" eb="1">
      <t>ジ</t>
    </rPh>
    <rPh sb="1" eb="3">
      <t>ダンタイ</t>
    </rPh>
    <rPh sb="5" eb="7">
      <t>クミアイ</t>
    </rPh>
    <rPh sb="10" eb="13">
      <t>フタンキン</t>
    </rPh>
    <rPh sb="13" eb="16">
      <t>ルイセキガク</t>
    </rPh>
    <phoneticPr fontId="2"/>
  </si>
  <si>
    <t>組合から自団体への
給付金累積額
b</t>
    <rPh sb="0" eb="2">
      <t>クミアイ</t>
    </rPh>
    <rPh sb="4" eb="5">
      <t>ジ</t>
    </rPh>
    <rPh sb="5" eb="7">
      <t>ダンタイ</t>
    </rPh>
    <rPh sb="10" eb="13">
      <t>キュウフキン</t>
    </rPh>
    <rPh sb="13" eb="16">
      <t>ルイセキガク</t>
    </rPh>
    <phoneticPr fontId="2"/>
  </si>
  <si>
    <t>自団体の累積
負担・給付差額 c
(a-b)</t>
    <rPh sb="0" eb="1">
      <t>ジ</t>
    </rPh>
    <rPh sb="1" eb="3">
      <t>ダンタイ</t>
    </rPh>
    <rPh sb="4" eb="6">
      <t>ルイセキ</t>
    </rPh>
    <rPh sb="7" eb="9">
      <t>フタン</t>
    </rPh>
    <rPh sb="10" eb="12">
      <t>キュウフ</t>
    </rPh>
    <rPh sb="12" eb="14">
      <t>サガク</t>
    </rPh>
    <phoneticPr fontId="2"/>
  </si>
  <si>
    <t>本様式の対象となる１①の職員数</t>
    <rPh sb="0" eb="1">
      <t>ホン</t>
    </rPh>
    <rPh sb="1" eb="3">
      <t>ヨウシキ</t>
    </rPh>
    <rPh sb="4" eb="6">
      <t>タイショウ</t>
    </rPh>
    <rPh sb="12" eb="14">
      <t>ショクイン</t>
    </rPh>
    <rPh sb="14" eb="15">
      <t>スウ</t>
    </rPh>
    <phoneticPr fontId="2"/>
  </si>
  <si>
    <t>業務実施見込期間</t>
    <rPh sb="0" eb="2">
      <t>ギョウム</t>
    </rPh>
    <rPh sb="2" eb="4">
      <t>ジッシ</t>
    </rPh>
    <rPh sb="4" eb="6">
      <t>ミコ</t>
    </rPh>
    <rPh sb="6" eb="8">
      <t>キカン</t>
    </rPh>
    <phoneticPr fontId="2"/>
  </si>
  <si>
    <t xml:space="preserve">設立団体からの借入金残高
</t>
    <rPh sb="0" eb="2">
      <t>セツリツ</t>
    </rPh>
    <rPh sb="2" eb="4">
      <t>ダンタイ</t>
    </rPh>
    <rPh sb="7" eb="10">
      <t>カリイレキン</t>
    </rPh>
    <rPh sb="10" eb="12">
      <t>ザンダカ</t>
    </rPh>
    <phoneticPr fontId="2"/>
  </si>
  <si>
    <t>会　計　名　(2)</t>
    <rPh sb="0" eb="1">
      <t>カイ</t>
    </rPh>
    <rPh sb="2" eb="3">
      <t>ケイ</t>
    </rPh>
    <rPh sb="4" eb="5">
      <t>メイ</t>
    </rPh>
    <phoneticPr fontId="2"/>
  </si>
  <si>
    <t>(3)のうち一般会計等
負担等見込額 (4)</t>
    <rPh sb="6" eb="8">
      <t>イッパン</t>
    </rPh>
    <rPh sb="8" eb="10">
      <t>カイケイ</t>
    </rPh>
    <rPh sb="10" eb="11">
      <t>トウ</t>
    </rPh>
    <rPh sb="12" eb="14">
      <t>フタン</t>
    </rPh>
    <rPh sb="14" eb="15">
      <t>トウ</t>
    </rPh>
    <rPh sb="15" eb="18">
      <t>ミコミガク</t>
    </rPh>
    <phoneticPr fontId="2"/>
  </si>
  <si>
    <r>
      <t>負担等見込額の考え方が</t>
    </r>
    <r>
      <rPr>
        <u/>
        <sz val="8"/>
        <rFont val="ＭＳ Ｐ明朝"/>
        <family val="1"/>
        <charset val="128"/>
      </rPr>
      <t>明らかな場合</t>
    </r>
    <rPh sb="0" eb="2">
      <t>フタン</t>
    </rPh>
    <rPh sb="2" eb="3">
      <t>トウ</t>
    </rPh>
    <rPh sb="3" eb="6">
      <t>ミコミガク</t>
    </rPh>
    <rPh sb="7" eb="8">
      <t>カンガ</t>
    </rPh>
    <rPh sb="9" eb="10">
      <t>カタ</t>
    </rPh>
    <rPh sb="11" eb="12">
      <t>アキ</t>
    </rPh>
    <rPh sb="15" eb="17">
      <t>バアイ</t>
    </rPh>
    <phoneticPr fontId="2"/>
  </si>
  <si>
    <r>
      <t>負担等見込額の考え方が</t>
    </r>
    <r>
      <rPr>
        <u/>
        <sz val="8"/>
        <rFont val="ＭＳ Ｐ明朝"/>
        <family val="1"/>
        <charset val="128"/>
      </rPr>
      <t>明らかでない場合</t>
    </r>
    <rPh sb="0" eb="2">
      <t>フタン</t>
    </rPh>
    <rPh sb="2" eb="3">
      <t>トウ</t>
    </rPh>
    <rPh sb="3" eb="6">
      <t>ミコミガク</t>
    </rPh>
    <rPh sb="7" eb="8">
      <t>カンガ</t>
    </rPh>
    <rPh sb="9" eb="10">
      <t>カタ</t>
    </rPh>
    <rPh sb="11" eb="12">
      <t>アキ</t>
    </rPh>
    <rPh sb="17" eb="19">
      <t>バアイ</t>
    </rPh>
    <phoneticPr fontId="2"/>
  </si>
  <si>
    <t>過去3か年度における負担割合(6)</t>
    <rPh sb="0" eb="2">
      <t>カコ</t>
    </rPh>
    <rPh sb="4" eb="6">
      <t>ネンド</t>
    </rPh>
    <rPh sb="10" eb="12">
      <t>フタン</t>
    </rPh>
    <rPh sb="12" eb="14">
      <t>ワリアイ</t>
    </rPh>
    <phoneticPr fontId="2"/>
  </si>
  <si>
    <t>過去3か年度の負担
割合の平均値(7)</t>
    <rPh sb="0" eb="2">
      <t>カコ</t>
    </rPh>
    <rPh sb="4" eb="6">
      <t>ネンド</t>
    </rPh>
    <rPh sb="7" eb="9">
      <t>フタン</t>
    </rPh>
    <rPh sb="10" eb="12">
      <t>ワリアイ</t>
    </rPh>
    <rPh sb="13" eb="16">
      <t>ヘイキンチ</t>
    </rPh>
    <phoneticPr fontId="2"/>
  </si>
  <si>
    <t>(3)のうち一般会計等
負担等見込額(8)
(3)×(7)</t>
    <rPh sb="6" eb="8">
      <t>イッパン</t>
    </rPh>
    <rPh sb="8" eb="11">
      <t>カイケイナド</t>
    </rPh>
    <rPh sb="12" eb="15">
      <t>フタンナド</t>
    </rPh>
    <rPh sb="15" eb="17">
      <t>ミコミ</t>
    </rPh>
    <rPh sb="17" eb="18">
      <t>ガク</t>
    </rPh>
    <phoneticPr fontId="2"/>
  </si>
  <si>
    <t>団体名</t>
    <rPh sb="0" eb="3">
      <t>ダンタイメイ</t>
    </rPh>
    <phoneticPr fontId="2"/>
  </si>
  <si>
    <t xml:space="preserve">将来負担額　(4)＋(8) </t>
    <phoneticPr fontId="2"/>
  </si>
  <si>
    <t>会計ごとの
地方債現在高
(3)</t>
    <rPh sb="0" eb="2">
      <t>カイケイ</t>
    </rPh>
    <rPh sb="6" eb="9">
      <t>チホウサイ</t>
    </rPh>
    <rPh sb="9" eb="12">
      <t>ゲンザイダカ</t>
    </rPh>
    <phoneticPr fontId="2"/>
  </si>
  <si>
    <t>エラーメッセージ</t>
    <phoneticPr fontId="2"/>
  </si>
  <si>
    <t>組合名 (9)</t>
    <rPh sb="0" eb="2">
      <t>クミアイ</t>
    </rPh>
    <rPh sb="2" eb="3">
      <t>メイ</t>
    </rPh>
    <phoneticPr fontId="2"/>
  </si>
  <si>
    <t>上段　構成団体 (13)
下段　前年度負担金(14)</t>
    <phoneticPr fontId="2"/>
  </si>
  <si>
    <t>事業の委託団体 (23)</t>
    <phoneticPr fontId="2"/>
  </si>
  <si>
    <t>取決め内容 (5)</t>
    <phoneticPr fontId="2"/>
  </si>
  <si>
    <t>３　加入団体間で連結実質赤字のあん分方法が取り決められていない地方開発事業団</t>
    <phoneticPr fontId="2"/>
  </si>
  <si>
    <r>
      <t>※赤字額を</t>
    </r>
    <r>
      <rPr>
        <sz val="9"/>
        <color indexed="10"/>
        <rFont val="ＭＳ Ｐ明朝"/>
        <family val="1"/>
        <charset val="128"/>
      </rPr>
      <t>負の値</t>
    </r>
    <r>
      <rPr>
        <sz val="9"/>
        <rFont val="ＭＳ Ｐ明朝"/>
        <family val="1"/>
        <charset val="128"/>
      </rPr>
      <t>で、黒字額を正の値で入力してください。</t>
    </r>
    <rPh sb="1" eb="4">
      <t>アカジガク</t>
    </rPh>
    <rPh sb="5" eb="6">
      <t>フ</t>
    </rPh>
    <rPh sb="7" eb="8">
      <t>アタイ</t>
    </rPh>
    <rPh sb="10" eb="12">
      <t>クロジ</t>
    </rPh>
    <rPh sb="12" eb="13">
      <t>ガク</t>
    </rPh>
    <rPh sb="14" eb="15">
      <t>セイ</t>
    </rPh>
    <rPh sb="16" eb="17">
      <t>アタイ</t>
    </rPh>
    <rPh sb="18" eb="20">
      <t>ニュウリョク</t>
    </rPh>
    <phoneticPr fontId="2"/>
  </si>
  <si>
    <t>エラーメッセージ</t>
    <phoneticPr fontId="2"/>
  </si>
  <si>
    <t>H</t>
    <phoneticPr fontId="2"/>
  </si>
  <si>
    <t>将来負担額
(1)+(2)-(3)+(4)</t>
    <rPh sb="0" eb="2">
      <t>ショウライ</t>
    </rPh>
    <rPh sb="2" eb="5">
      <t>フタンガク</t>
    </rPh>
    <phoneticPr fontId="2"/>
  </si>
  <si>
    <t>個別算定額
又は個別加算額(4)</t>
    <rPh sb="0" eb="2">
      <t>コベツ</t>
    </rPh>
    <rPh sb="2" eb="5">
      <t>サンテイガク</t>
    </rPh>
    <rPh sb="6" eb="7">
      <t>マタ</t>
    </rPh>
    <rPh sb="8" eb="10">
      <t>コベツ</t>
    </rPh>
    <rPh sb="10" eb="12">
      <t>カサン</t>
    </rPh>
    <rPh sb="12" eb="13">
      <t>ガク</t>
    </rPh>
    <phoneticPr fontId="2"/>
  </si>
  <si>
    <t>個別算定（基本額）</t>
    <rPh sb="0" eb="2">
      <t>コベツ</t>
    </rPh>
    <rPh sb="2" eb="4">
      <t>サンテイ</t>
    </rPh>
    <rPh sb="5" eb="8">
      <t>キホンガク</t>
    </rPh>
    <phoneticPr fontId="2"/>
  </si>
  <si>
    <t>個別算定（基本額・調整額）</t>
    <rPh sb="0" eb="2">
      <t>コベツ</t>
    </rPh>
    <rPh sb="2" eb="4">
      <t>サンテイ</t>
    </rPh>
    <rPh sb="5" eb="8">
      <t>キホンガク</t>
    </rPh>
    <rPh sb="9" eb="12">
      <t>チョウセイガク</t>
    </rPh>
    <phoneticPr fontId="2"/>
  </si>
  <si>
    <t>個別算定（調整額）</t>
    <rPh sb="0" eb="2">
      <t>コベツ</t>
    </rPh>
    <rPh sb="2" eb="4">
      <t>サンテイ</t>
    </rPh>
    <rPh sb="5" eb="8">
      <t>チョウセイガク</t>
    </rPh>
    <phoneticPr fontId="2"/>
  </si>
  <si>
    <t>個別加算（基本額）</t>
    <rPh sb="0" eb="2">
      <t>コベツ</t>
    </rPh>
    <rPh sb="2" eb="4">
      <t>カサン</t>
    </rPh>
    <rPh sb="5" eb="8">
      <t>キホンガク</t>
    </rPh>
    <phoneticPr fontId="2"/>
  </si>
  <si>
    <t>個別加算（調整額）</t>
    <rPh sb="0" eb="2">
      <t>コベツ</t>
    </rPh>
    <rPh sb="2" eb="4">
      <t>カサン</t>
    </rPh>
    <rPh sb="5" eb="8">
      <t>チョウセイガク</t>
    </rPh>
    <phoneticPr fontId="2"/>
  </si>
  <si>
    <t>個別加算（基本額・調整額）</t>
    <rPh sb="0" eb="2">
      <t>コベツ</t>
    </rPh>
    <rPh sb="2" eb="4">
      <t>カサン</t>
    </rPh>
    <rPh sb="5" eb="8">
      <t>キホンガク</t>
    </rPh>
    <rPh sb="9" eb="12">
      <t>チョウセイガク</t>
    </rPh>
    <phoneticPr fontId="2"/>
  </si>
  <si>
    <t>本欄は使用せず</t>
    <rPh sb="0" eb="1">
      <t>ホン</t>
    </rPh>
    <rPh sb="1" eb="2">
      <t>ラン</t>
    </rPh>
    <rPh sb="3" eb="5">
      <t>シヨウ</t>
    </rPh>
    <phoneticPr fontId="2"/>
  </si>
  <si>
    <t>個別算定額又は個別加算額
(4)の凡例　↓</t>
    <rPh sb="0" eb="2">
      <t>コベツ</t>
    </rPh>
    <rPh sb="2" eb="5">
      <t>サンテイガク</t>
    </rPh>
    <rPh sb="5" eb="6">
      <t>マタ</t>
    </rPh>
    <rPh sb="7" eb="9">
      <t>コベツ</t>
    </rPh>
    <rPh sb="9" eb="12">
      <t>カサンガク</t>
    </rPh>
    <rPh sb="17" eb="19">
      <t>ハンレイ</t>
    </rPh>
    <phoneticPr fontId="2"/>
  </si>
  <si>
    <t>公営企業に要する経費の財源とする地方債の償還の財源に充てたと認められる繰入金（３②表「合計※」欄の数値を転記）</t>
    <rPh sb="0" eb="2">
      <t>コウエイ</t>
    </rPh>
    <rPh sb="2" eb="4">
      <t>キギョウ</t>
    </rPh>
    <rPh sb="5" eb="6">
      <t>ヨウ</t>
    </rPh>
    <rPh sb="8" eb="10">
      <t>ケイヒ</t>
    </rPh>
    <rPh sb="11" eb="13">
      <t>ザイゲン</t>
    </rPh>
    <rPh sb="16" eb="19">
      <t>チホウサイ</t>
    </rPh>
    <rPh sb="20" eb="22">
      <t>ショウカン</t>
    </rPh>
    <rPh sb="23" eb="25">
      <t>ザイゲン</t>
    </rPh>
    <rPh sb="26" eb="27">
      <t>ア</t>
    </rPh>
    <rPh sb="30" eb="31">
      <t>ミト</t>
    </rPh>
    <rPh sb="35" eb="38">
      <t>クリイレキン</t>
    </rPh>
    <rPh sb="43" eb="45">
      <t>ゴウケイ</t>
    </rPh>
    <rPh sb="47" eb="48">
      <t>ラン</t>
    </rPh>
    <rPh sb="49" eb="51">
      <t>スウチ</t>
    </rPh>
    <rPh sb="52" eb="54">
      <t>テンキ</t>
    </rPh>
    <phoneticPr fontId="2"/>
  </si>
  <si>
    <t>一部事務組合等の起こした地方債に充てたと認められる補助金又は負担金</t>
    <rPh sb="0" eb="2">
      <t>イチブ</t>
    </rPh>
    <rPh sb="2" eb="4">
      <t>ジム</t>
    </rPh>
    <rPh sb="4" eb="6">
      <t>クミアイ</t>
    </rPh>
    <rPh sb="6" eb="7">
      <t>ナド</t>
    </rPh>
    <rPh sb="8" eb="9">
      <t>オ</t>
    </rPh>
    <rPh sb="12" eb="15">
      <t>チホウサイ</t>
    </rPh>
    <rPh sb="16" eb="17">
      <t>ア</t>
    </rPh>
    <rPh sb="20" eb="21">
      <t>ミト</t>
    </rPh>
    <rPh sb="25" eb="28">
      <t>ホジョキン</t>
    </rPh>
    <rPh sb="28" eb="29">
      <t>マタ</t>
    </rPh>
    <rPh sb="30" eb="33">
      <t>フタンキン</t>
    </rPh>
    <phoneticPr fontId="2"/>
  </si>
  <si>
    <t>公債費に準ずる債務負担行為に係るもの</t>
    <rPh sb="0" eb="3">
      <t>コウサイヒ</t>
    </rPh>
    <rPh sb="4" eb="5">
      <t>ジュン</t>
    </rPh>
    <rPh sb="7" eb="9">
      <t>サイム</t>
    </rPh>
    <rPh sb="9" eb="11">
      <t>フタン</t>
    </rPh>
    <rPh sb="11" eb="13">
      <t>コウイ</t>
    </rPh>
    <rPh sb="14" eb="15">
      <t>カカ</t>
    </rPh>
    <phoneticPr fontId="2"/>
  </si>
  <si>
    <t>一時借入金の利子</t>
    <rPh sb="0" eb="2">
      <t>イチジ</t>
    </rPh>
    <rPh sb="2" eb="4">
      <t>カリイレ</t>
    </rPh>
    <rPh sb="4" eb="5">
      <t>キン</t>
    </rPh>
    <rPh sb="6" eb="8">
      <t>リシ</t>
    </rPh>
    <phoneticPr fontId="2"/>
  </si>
  <si>
    <t>実質公債費比率（単年度）</t>
    <rPh sb="0" eb="2">
      <t>ジッシツ</t>
    </rPh>
    <rPh sb="2" eb="5">
      <t>コウサイヒ</t>
    </rPh>
    <rPh sb="5" eb="7">
      <t>ヒリツ</t>
    </rPh>
    <rPh sb="8" eb="11">
      <t>タンネンド</t>
    </rPh>
    <phoneticPr fontId="2"/>
  </si>
  <si>
    <t>実質公債費比率（３カ年平均）</t>
    <rPh sb="0" eb="2">
      <t>ジッシツ</t>
    </rPh>
    <rPh sb="2" eb="5">
      <t>コウサイヒ</t>
    </rPh>
    <rPh sb="5" eb="7">
      <t>ヒリツ</t>
    </rPh>
    <rPh sb="10" eb="11">
      <t>ネン</t>
    </rPh>
    <rPh sb="11" eb="13">
      <t>ヘイキン</t>
    </rPh>
    <phoneticPr fontId="2"/>
  </si>
  <si>
    <t>ＰＦＩ事業に係る債務負担行為に係るもの（省令第７条第１号）</t>
    <rPh sb="3" eb="5">
      <t>ジギョウ</t>
    </rPh>
    <rPh sb="6" eb="7">
      <t>カカ</t>
    </rPh>
    <rPh sb="8" eb="10">
      <t>サイム</t>
    </rPh>
    <rPh sb="10" eb="12">
      <t>フタン</t>
    </rPh>
    <rPh sb="12" eb="14">
      <t>コウイ</t>
    </rPh>
    <rPh sb="15" eb="16">
      <t>カカ</t>
    </rPh>
    <rPh sb="20" eb="22">
      <t>ショウレイ</t>
    </rPh>
    <rPh sb="22" eb="23">
      <t>ダイ</t>
    </rPh>
    <rPh sb="24" eb="25">
      <t>ジョウ</t>
    </rPh>
    <rPh sb="25" eb="26">
      <t>ダイ</t>
    </rPh>
    <rPh sb="27" eb="28">
      <t>ゴウ</t>
    </rPh>
    <phoneticPr fontId="2"/>
  </si>
  <si>
    <t>いわゆる五省協定等により、利便施設及び公共施設を買い取るために行った債務負担行為に係るもの（省令第７条第２号）</t>
    <rPh sb="4" eb="5">
      <t>5</t>
    </rPh>
    <rPh sb="5" eb="8">
      <t>ショウキョウテイ</t>
    </rPh>
    <rPh sb="8" eb="9">
      <t>ナド</t>
    </rPh>
    <rPh sb="13" eb="15">
      <t>リベン</t>
    </rPh>
    <rPh sb="15" eb="17">
      <t>シセツ</t>
    </rPh>
    <rPh sb="17" eb="18">
      <t>オヨ</t>
    </rPh>
    <rPh sb="19" eb="21">
      <t>コウキョウ</t>
    </rPh>
    <rPh sb="21" eb="23">
      <t>シセツ</t>
    </rPh>
    <rPh sb="24" eb="25">
      <t>カ</t>
    </rPh>
    <rPh sb="26" eb="27">
      <t>ト</t>
    </rPh>
    <rPh sb="31" eb="32">
      <t>オコナ</t>
    </rPh>
    <rPh sb="34" eb="36">
      <t>サイム</t>
    </rPh>
    <rPh sb="36" eb="38">
      <t>フタン</t>
    </rPh>
    <rPh sb="38" eb="40">
      <t>コウイ</t>
    </rPh>
    <rPh sb="41" eb="42">
      <t>カカ</t>
    </rPh>
    <rPh sb="46" eb="48">
      <t>ショウレイ</t>
    </rPh>
    <rPh sb="48" eb="49">
      <t>ダイ</t>
    </rPh>
    <rPh sb="50" eb="51">
      <t>ジョウ</t>
    </rPh>
    <rPh sb="51" eb="52">
      <t>ダイ</t>
    </rPh>
    <rPh sb="53" eb="54">
      <t>ゴウ</t>
    </rPh>
    <phoneticPr fontId="2"/>
  </si>
  <si>
    <t>地方公務員等共済組合が建設した職員住宅等の無償譲渡を受けるために支払う賃借料（省令第７条第４号）</t>
    <rPh sb="0" eb="2">
      <t>チホウ</t>
    </rPh>
    <rPh sb="2" eb="5">
      <t>コウムイン</t>
    </rPh>
    <rPh sb="5" eb="6">
      <t>ナド</t>
    </rPh>
    <rPh sb="6" eb="8">
      <t>キョウサイ</t>
    </rPh>
    <rPh sb="8" eb="10">
      <t>クミアイ</t>
    </rPh>
    <rPh sb="11" eb="13">
      <t>ケンセツ</t>
    </rPh>
    <rPh sb="15" eb="17">
      <t>ショクイン</t>
    </rPh>
    <rPh sb="17" eb="19">
      <t>ジュウタク</t>
    </rPh>
    <rPh sb="19" eb="20">
      <t>ナド</t>
    </rPh>
    <rPh sb="21" eb="23">
      <t>ムショウ</t>
    </rPh>
    <rPh sb="23" eb="25">
      <t>ジョウト</t>
    </rPh>
    <rPh sb="26" eb="27">
      <t>ウ</t>
    </rPh>
    <rPh sb="32" eb="34">
      <t>シハラ</t>
    </rPh>
    <rPh sb="35" eb="38">
      <t>チンシャクリョウ</t>
    </rPh>
    <rPh sb="39" eb="41">
      <t>ショウレイ</t>
    </rPh>
    <rPh sb="41" eb="42">
      <t>ダイ</t>
    </rPh>
    <rPh sb="43" eb="44">
      <t>ジョウ</t>
    </rPh>
    <rPh sb="44" eb="45">
      <t>ダイ</t>
    </rPh>
    <rPh sb="46" eb="47">
      <t>ゴウ</t>
    </rPh>
    <phoneticPr fontId="2"/>
  </si>
  <si>
    <t>団体区分</t>
    <rPh sb="0" eb="2">
      <t>ダンタイ</t>
    </rPh>
    <rPh sb="2" eb="4">
      <t>クブン</t>
    </rPh>
    <phoneticPr fontId="2"/>
  </si>
  <si>
    <t>1.都道府県</t>
    <rPh sb="2" eb="6">
      <t>トドウフケン</t>
    </rPh>
    <phoneticPr fontId="2"/>
  </si>
  <si>
    <t>2.政令市</t>
    <rPh sb="2" eb="5">
      <t>セイレイシ</t>
    </rPh>
    <phoneticPr fontId="2"/>
  </si>
  <si>
    <t>3.市</t>
    <rPh sb="2" eb="3">
      <t>シ</t>
    </rPh>
    <phoneticPr fontId="2"/>
  </si>
  <si>
    <t>4.特別区</t>
    <rPh sb="2" eb="5">
      <t>トクベツク</t>
    </rPh>
    <phoneticPr fontId="2"/>
  </si>
  <si>
    <t>5.町村</t>
    <rPh sb="2" eb="4">
      <t>チョウソン</t>
    </rPh>
    <phoneticPr fontId="2"/>
  </si>
  <si>
    <t>団体区分（セルC11）の凡例・・・リストから該当する団体区分を選択してください。</t>
    <rPh sb="0" eb="2">
      <t>ダンタイ</t>
    </rPh>
    <rPh sb="2" eb="4">
      <t>クブン</t>
    </rPh>
    <rPh sb="12" eb="14">
      <t>ハンレイ</t>
    </rPh>
    <rPh sb="22" eb="24">
      <t>ガイトウ</t>
    </rPh>
    <rPh sb="26" eb="28">
      <t>ダンタイ</t>
    </rPh>
    <rPh sb="28" eb="30">
      <t>クブン</t>
    </rPh>
    <rPh sb="31" eb="33">
      <t>センタク</t>
    </rPh>
    <phoneticPr fontId="2"/>
  </si>
  <si>
    <t>（注１）算入率及び損失補償実行率については、小数点第１位未満四捨五入（％表示ベース）</t>
    <rPh sb="1" eb="2">
      <t>チュウ</t>
    </rPh>
    <rPh sb="4" eb="6">
      <t>サンニュウ</t>
    </rPh>
    <rPh sb="6" eb="7">
      <t>リツ</t>
    </rPh>
    <rPh sb="7" eb="8">
      <t>オヨ</t>
    </rPh>
    <rPh sb="9" eb="11">
      <t>ソンシツ</t>
    </rPh>
    <rPh sb="11" eb="13">
      <t>ホショウ</t>
    </rPh>
    <rPh sb="13" eb="15">
      <t>ジッコウ</t>
    </rPh>
    <rPh sb="15" eb="16">
      <t>リツ</t>
    </rPh>
    <rPh sb="22" eb="25">
      <t>ショウスウテン</t>
    </rPh>
    <rPh sb="25" eb="26">
      <t>ダイ</t>
    </rPh>
    <rPh sb="27" eb="28">
      <t>イ</t>
    </rPh>
    <rPh sb="28" eb="30">
      <t>ミマン</t>
    </rPh>
    <rPh sb="30" eb="34">
      <t>シシャゴニュウ</t>
    </rPh>
    <rPh sb="36" eb="38">
      <t>ヒョウジ</t>
    </rPh>
    <phoneticPr fontId="2"/>
  </si>
  <si>
    <t>（注２）金額については、千円未満四捨五入</t>
    <rPh sb="1" eb="2">
      <t>チュウ</t>
    </rPh>
    <rPh sb="4" eb="6">
      <t>キンガク</t>
    </rPh>
    <rPh sb="12" eb="14">
      <t>センエン</t>
    </rPh>
    <rPh sb="14" eb="16">
      <t>ミマン</t>
    </rPh>
    <rPh sb="16" eb="20">
      <t>シシャゴニュウ</t>
    </rPh>
    <phoneticPr fontId="2"/>
  </si>
  <si>
    <t>１　標準評価方式</t>
    <rPh sb="2" eb="4">
      <t>ヒョウジュン</t>
    </rPh>
    <rPh sb="4" eb="6">
      <t>ヒョウカ</t>
    </rPh>
    <rPh sb="6" eb="8">
      <t>ホウシキ</t>
    </rPh>
    <phoneticPr fontId="2"/>
  </si>
  <si>
    <t>法人名</t>
    <rPh sb="0" eb="2">
      <t>ホウジン</t>
    </rPh>
    <rPh sb="2" eb="3">
      <t>メイ</t>
    </rPh>
    <phoneticPr fontId="2"/>
  </si>
  <si>
    <t>損失補償付債務
Ａ</t>
    <rPh sb="0" eb="2">
      <t>ソンシツ</t>
    </rPh>
    <rPh sb="2" eb="4">
      <t>ホショウ</t>
    </rPh>
    <rPh sb="4" eb="5">
      <t>ツキ</t>
    </rPh>
    <rPh sb="5" eb="7">
      <t>サイム</t>
    </rPh>
    <phoneticPr fontId="2"/>
  </si>
  <si>
    <t>信用補完
実行見込額
B</t>
    <rPh sb="0" eb="2">
      <t>シンヨウ</t>
    </rPh>
    <rPh sb="2" eb="4">
      <t>ホカン</t>
    </rPh>
    <rPh sb="5" eb="7">
      <t>ジッコウ</t>
    </rPh>
    <rPh sb="7" eb="9">
      <t>ミコ</t>
    </rPh>
    <rPh sb="9" eb="10">
      <t>ガク</t>
    </rPh>
    <phoneticPr fontId="2"/>
  </si>
  <si>
    <t>Ｃ
（Ａ－Ｂ）</t>
    <phoneticPr fontId="2"/>
  </si>
  <si>
    <t>算入率
D</t>
    <rPh sb="0" eb="2">
      <t>サンニュウ</t>
    </rPh>
    <rPh sb="2" eb="3">
      <t>リツ</t>
    </rPh>
    <phoneticPr fontId="2"/>
  </si>
  <si>
    <t>損失補償債務等
負担見込額
E
（C×D）</t>
    <phoneticPr fontId="2"/>
  </si>
  <si>
    <t>小計①</t>
    <rPh sb="0" eb="2">
      <t>ショウケイ</t>
    </rPh>
    <phoneticPr fontId="2"/>
  </si>
  <si>
    <t>２　個別評価方式</t>
    <rPh sb="2" eb="4">
      <t>コベツ</t>
    </rPh>
    <rPh sb="4" eb="6">
      <t>ヒョウカ</t>
    </rPh>
    <rPh sb="6" eb="8">
      <t>ホウシキ</t>
    </rPh>
    <phoneticPr fontId="2"/>
  </si>
  <si>
    <t>（１）資産債務個別評価方式</t>
    <rPh sb="3" eb="5">
      <t>シサン</t>
    </rPh>
    <rPh sb="5" eb="7">
      <t>サイム</t>
    </rPh>
    <rPh sb="7" eb="9">
      <t>コベツ</t>
    </rPh>
    <rPh sb="9" eb="11">
      <t>ヒョウカ</t>
    </rPh>
    <rPh sb="11" eb="13">
      <t>ホウシキ</t>
    </rPh>
    <phoneticPr fontId="2"/>
  </si>
  <si>
    <t>損失補償債務等
負担見込額</t>
    <rPh sb="0" eb="2">
      <t>ソンシツ</t>
    </rPh>
    <rPh sb="2" eb="4">
      <t>ホショウ</t>
    </rPh>
    <rPh sb="4" eb="6">
      <t>サイム</t>
    </rPh>
    <rPh sb="6" eb="7">
      <t>トウ</t>
    </rPh>
    <rPh sb="8" eb="10">
      <t>フタン</t>
    </rPh>
    <rPh sb="10" eb="13">
      <t>ミコミガク</t>
    </rPh>
    <phoneticPr fontId="2"/>
  </si>
  <si>
    <t>小計②</t>
    <rPh sb="0" eb="2">
      <t>ショウケイ</t>
    </rPh>
    <phoneticPr fontId="2"/>
  </si>
  <si>
    <t>（注）次の①②に掲げる額の算出過程について任意様式により資料を作成の上提出すること。</t>
    <rPh sb="1" eb="2">
      <t>チュウ</t>
    </rPh>
    <rPh sb="3" eb="4">
      <t>ツギ</t>
    </rPh>
    <rPh sb="8" eb="9">
      <t>ケイ</t>
    </rPh>
    <rPh sb="11" eb="12">
      <t>ガク</t>
    </rPh>
    <rPh sb="13" eb="15">
      <t>サンシュツ</t>
    </rPh>
    <rPh sb="15" eb="17">
      <t>カテイ</t>
    </rPh>
    <rPh sb="21" eb="23">
      <t>ニンイ</t>
    </rPh>
    <rPh sb="23" eb="25">
      <t>ヨウシキ</t>
    </rPh>
    <rPh sb="28" eb="30">
      <t>シリョウ</t>
    </rPh>
    <rPh sb="31" eb="33">
      <t>サクセイ</t>
    </rPh>
    <rPh sb="34" eb="35">
      <t>ウエ</t>
    </rPh>
    <rPh sb="35" eb="37">
      <t>テイシュツ</t>
    </rPh>
    <phoneticPr fontId="2"/>
  </si>
  <si>
    <t>　①　当該法人の債務の総額から当該法人の所有する資産の時価による価額の合算額を控除した額</t>
    <rPh sb="3" eb="5">
      <t>トウガイ</t>
    </rPh>
    <phoneticPr fontId="2"/>
  </si>
  <si>
    <t>　②　当該法人の損失補償付債務の額</t>
    <rPh sb="3" eb="5">
      <t>トウガイ</t>
    </rPh>
    <rPh sb="5" eb="7">
      <t>ホウジン</t>
    </rPh>
    <phoneticPr fontId="2"/>
  </si>
  <si>
    <t>（２）経営計画個別評価方式</t>
    <rPh sb="3" eb="5">
      <t>ケイエイ</t>
    </rPh>
    <rPh sb="5" eb="7">
      <t>ケイカク</t>
    </rPh>
    <rPh sb="7" eb="9">
      <t>コベツ</t>
    </rPh>
    <rPh sb="9" eb="11">
      <t>ヒョウカ</t>
    </rPh>
    <rPh sb="11" eb="13">
      <t>ホウシキ</t>
    </rPh>
    <phoneticPr fontId="2"/>
  </si>
  <si>
    <t>小計③</t>
    <rPh sb="0" eb="2">
      <t>ショウケイ</t>
    </rPh>
    <phoneticPr fontId="2"/>
  </si>
  <si>
    <t>（注）損失補償債務等負担見込額の算出過程について任意様式により資料を作成の上提出すること。</t>
    <rPh sb="1" eb="2">
      <t>チュウ</t>
    </rPh>
    <rPh sb="14" eb="15">
      <t>ガク</t>
    </rPh>
    <rPh sb="16" eb="18">
      <t>サンシュツ</t>
    </rPh>
    <rPh sb="18" eb="20">
      <t>カテイ</t>
    </rPh>
    <rPh sb="24" eb="26">
      <t>ニンイ</t>
    </rPh>
    <rPh sb="26" eb="28">
      <t>ヨウシキ</t>
    </rPh>
    <rPh sb="31" eb="33">
      <t>シリョウ</t>
    </rPh>
    <rPh sb="34" eb="36">
      <t>サクセイ</t>
    </rPh>
    <rPh sb="37" eb="38">
      <t>ウエ</t>
    </rPh>
    <rPh sb="38" eb="40">
      <t>テイシュツ</t>
    </rPh>
    <phoneticPr fontId="2"/>
  </si>
  <si>
    <t>（３）損失補償付債務償還費補助評価方式</t>
    <rPh sb="3" eb="5">
      <t>ソンシツ</t>
    </rPh>
    <rPh sb="5" eb="7">
      <t>ホショウ</t>
    </rPh>
    <rPh sb="7" eb="8">
      <t>ヅケ</t>
    </rPh>
    <rPh sb="8" eb="10">
      <t>サイム</t>
    </rPh>
    <rPh sb="10" eb="12">
      <t>ショウカン</t>
    </rPh>
    <rPh sb="12" eb="13">
      <t>ヒ</t>
    </rPh>
    <rPh sb="13" eb="15">
      <t>ホジョ</t>
    </rPh>
    <rPh sb="15" eb="17">
      <t>ヒョウカ</t>
    </rPh>
    <rPh sb="17" eb="19">
      <t>ホウシキ</t>
    </rPh>
    <phoneticPr fontId="2"/>
  </si>
  <si>
    <t>小計④</t>
    <rPh sb="0" eb="2">
      <t>ショウケイ</t>
    </rPh>
    <phoneticPr fontId="2"/>
  </si>
  <si>
    <t>３　公的信用保証、制度融資等に係る損失補償</t>
    <rPh sb="2" eb="4">
      <t>コウテキ</t>
    </rPh>
    <rPh sb="4" eb="6">
      <t>シンヨウ</t>
    </rPh>
    <rPh sb="6" eb="8">
      <t>ホショウ</t>
    </rPh>
    <rPh sb="9" eb="11">
      <t>セイド</t>
    </rPh>
    <rPh sb="11" eb="13">
      <t>ユウシ</t>
    </rPh>
    <rPh sb="13" eb="14">
      <t>トウ</t>
    </rPh>
    <rPh sb="15" eb="16">
      <t>カカ</t>
    </rPh>
    <rPh sb="17" eb="19">
      <t>ソンシツ</t>
    </rPh>
    <rPh sb="19" eb="21">
      <t>ホショウ</t>
    </rPh>
    <phoneticPr fontId="2"/>
  </si>
  <si>
    <t>（１）公的信用保証に係る損失補償</t>
    <rPh sb="3" eb="5">
      <t>コウテキ</t>
    </rPh>
    <rPh sb="5" eb="7">
      <t>シンヨウ</t>
    </rPh>
    <rPh sb="7" eb="9">
      <t>ホショウ</t>
    </rPh>
    <rPh sb="10" eb="11">
      <t>カカ</t>
    </rPh>
    <rPh sb="12" eb="14">
      <t>ソンシツ</t>
    </rPh>
    <rPh sb="14" eb="16">
      <t>ホショウ</t>
    </rPh>
    <phoneticPr fontId="2"/>
  </si>
  <si>
    <t>公的保証機関名</t>
    <rPh sb="0" eb="2">
      <t>コウテキ</t>
    </rPh>
    <rPh sb="2" eb="4">
      <t>ホショウ</t>
    </rPh>
    <rPh sb="4" eb="6">
      <t>キカン</t>
    </rPh>
    <rPh sb="6" eb="7">
      <t>メイ</t>
    </rPh>
    <phoneticPr fontId="2"/>
  </si>
  <si>
    <r>
      <t>損失補償付債務</t>
    </r>
    <r>
      <rPr>
        <sz val="10"/>
        <rFont val="ＭＳ Ｐゴシック"/>
        <family val="3"/>
        <charset val="128"/>
      </rPr>
      <t>残高
A</t>
    </r>
    <rPh sb="0" eb="2">
      <t>ソンシツ</t>
    </rPh>
    <rPh sb="2" eb="4">
      <t>ホショウ</t>
    </rPh>
    <rPh sb="4" eb="5">
      <t>ツ</t>
    </rPh>
    <rPh sb="5" eb="7">
      <t>サイム</t>
    </rPh>
    <rPh sb="7" eb="9">
      <t>ザンダカ</t>
    </rPh>
    <phoneticPr fontId="2"/>
  </si>
  <si>
    <t>平均残存年数
（年）
B</t>
    <rPh sb="0" eb="2">
      <t>ヘイキン</t>
    </rPh>
    <rPh sb="2" eb="4">
      <t>ザンゾン</t>
    </rPh>
    <rPh sb="4" eb="6">
      <t>ネンスウ</t>
    </rPh>
    <rPh sb="8" eb="9">
      <t>ネン</t>
    </rPh>
    <phoneticPr fontId="2"/>
  </si>
  <si>
    <t>損失補償実行率
C</t>
    <rPh sb="0" eb="2">
      <t>ソンシツ</t>
    </rPh>
    <rPh sb="2" eb="4">
      <t>ホショウ</t>
    </rPh>
    <rPh sb="4" eb="6">
      <t>ジッコウ</t>
    </rPh>
    <rPh sb="6" eb="7">
      <t>リツ</t>
    </rPh>
    <phoneticPr fontId="2"/>
  </si>
  <si>
    <t>損失補償債務等
負担見込額
D
（A×B×C）</t>
    <rPh sb="0" eb="2">
      <t>ソンシツ</t>
    </rPh>
    <rPh sb="2" eb="4">
      <t>ホショウ</t>
    </rPh>
    <rPh sb="4" eb="6">
      <t>サイム</t>
    </rPh>
    <rPh sb="6" eb="7">
      <t>トウ</t>
    </rPh>
    <rPh sb="8" eb="10">
      <t>フタン</t>
    </rPh>
    <rPh sb="10" eb="12">
      <t>ミコ</t>
    </rPh>
    <rPh sb="12" eb="13">
      <t>ガク</t>
    </rPh>
    <phoneticPr fontId="2"/>
  </si>
  <si>
    <t>小計⑤</t>
    <rPh sb="0" eb="2">
      <t>ショウケイ</t>
    </rPh>
    <phoneticPr fontId="2"/>
  </si>
  <si>
    <r>
      <t>（注）平均残存年数は、</t>
    </r>
    <r>
      <rPr>
        <sz val="9"/>
        <rFont val="ＭＳ Ｐゴシック"/>
        <family val="3"/>
        <charset val="128"/>
      </rPr>
      <t>加重平均により求めた数とし、１年未満については12ヶ月で除し、小数点第２位未満を四捨五入すること。</t>
    </r>
    <rPh sb="1" eb="2">
      <t>チュウ</t>
    </rPh>
    <rPh sb="3" eb="5">
      <t>ヘイキン</t>
    </rPh>
    <rPh sb="5" eb="7">
      <t>ザンゾン</t>
    </rPh>
    <rPh sb="7" eb="9">
      <t>ネンスウ</t>
    </rPh>
    <rPh sb="11" eb="13">
      <t>カジュウ</t>
    </rPh>
    <rPh sb="13" eb="15">
      <t>ヘイキン</t>
    </rPh>
    <rPh sb="18" eb="19">
      <t>モト</t>
    </rPh>
    <rPh sb="21" eb="22">
      <t>スウ</t>
    </rPh>
    <rPh sb="26" eb="27">
      <t>ネン</t>
    </rPh>
    <rPh sb="27" eb="29">
      <t>ミマン</t>
    </rPh>
    <rPh sb="37" eb="38">
      <t>ゲツ</t>
    </rPh>
    <rPh sb="39" eb="40">
      <t>ジョ</t>
    </rPh>
    <rPh sb="42" eb="45">
      <t>ショウスウテン</t>
    </rPh>
    <rPh sb="45" eb="46">
      <t>ダイ</t>
    </rPh>
    <rPh sb="47" eb="48">
      <t>イ</t>
    </rPh>
    <rPh sb="48" eb="50">
      <t>ミマン</t>
    </rPh>
    <rPh sb="51" eb="55">
      <t>シシャゴニュウ</t>
    </rPh>
    <phoneticPr fontId="2"/>
  </si>
  <si>
    <t>（２）制度融資等に係る損失補償</t>
    <rPh sb="3" eb="5">
      <t>セイド</t>
    </rPh>
    <rPh sb="5" eb="7">
      <t>ユウシ</t>
    </rPh>
    <rPh sb="7" eb="8">
      <t>トウ</t>
    </rPh>
    <rPh sb="9" eb="10">
      <t>カカ</t>
    </rPh>
    <rPh sb="11" eb="13">
      <t>ソンシツ</t>
    </rPh>
    <rPh sb="13" eb="15">
      <t>ホショウ</t>
    </rPh>
    <phoneticPr fontId="2"/>
  </si>
  <si>
    <t>制度融資名</t>
    <rPh sb="0" eb="2">
      <t>セイド</t>
    </rPh>
    <rPh sb="2" eb="4">
      <t>ユウシ</t>
    </rPh>
    <rPh sb="4" eb="5">
      <t>メイ</t>
    </rPh>
    <phoneticPr fontId="2"/>
  </si>
  <si>
    <t>小計⑥</t>
    <rPh sb="0" eb="2">
      <t>ショウケイ</t>
    </rPh>
    <phoneticPr fontId="2"/>
  </si>
  <si>
    <t>４　その他の形態の損失補償・債務保証</t>
    <rPh sb="4" eb="5">
      <t>タ</t>
    </rPh>
    <rPh sb="6" eb="8">
      <t>ケイタイ</t>
    </rPh>
    <rPh sb="9" eb="11">
      <t>ソンシツ</t>
    </rPh>
    <rPh sb="11" eb="13">
      <t>ホショウ</t>
    </rPh>
    <rPh sb="14" eb="16">
      <t>サイム</t>
    </rPh>
    <rPh sb="16" eb="18">
      <t>ホショウ</t>
    </rPh>
    <phoneticPr fontId="2"/>
  </si>
  <si>
    <t>小計⑦</t>
    <rPh sb="0" eb="2">
      <t>ショウケイ</t>
    </rPh>
    <phoneticPr fontId="2"/>
  </si>
  <si>
    <t>（注）損失補償債務等負担見込額（過去の実績等に基づき合理的と考えられる手法で算定した額）の算出過程について任意様式により資料を作成の上提出すること。</t>
    <rPh sb="1" eb="2">
      <t>チュウ</t>
    </rPh>
    <rPh sb="14" eb="15">
      <t>ガク</t>
    </rPh>
    <rPh sb="45" eb="47">
      <t>サンシュツ</t>
    </rPh>
    <rPh sb="47" eb="49">
      <t>カテイ</t>
    </rPh>
    <rPh sb="53" eb="55">
      <t>ニンイ</t>
    </rPh>
    <rPh sb="55" eb="57">
      <t>ヨウシキ</t>
    </rPh>
    <rPh sb="60" eb="62">
      <t>シリョウ</t>
    </rPh>
    <rPh sb="63" eb="65">
      <t>サクセイ</t>
    </rPh>
    <rPh sb="66" eb="67">
      <t>ウエ</t>
    </rPh>
    <rPh sb="67" eb="69">
      <t>テイシュツ</t>
    </rPh>
    <phoneticPr fontId="2"/>
  </si>
  <si>
    <t>５　合計額（①＋②＋③＋④＋⑤＋⑥＋⑦）</t>
    <rPh sb="2" eb="5">
      <t>ゴウケイガク</t>
    </rPh>
    <phoneticPr fontId="2"/>
  </si>
  <si>
    <t>入力に当たっては、以下について必ず参照願います。</t>
    <rPh sb="0" eb="2">
      <t>ニュウリョク</t>
    </rPh>
    <rPh sb="3" eb="4">
      <t>ア</t>
    </rPh>
    <rPh sb="9" eb="11">
      <t>イカ</t>
    </rPh>
    <rPh sb="15" eb="16">
      <t>カナラ</t>
    </rPh>
    <rPh sb="17" eb="19">
      <t>サンショウ</t>
    </rPh>
    <rPh sb="19" eb="20">
      <t>ネガ</t>
    </rPh>
    <phoneticPr fontId="2"/>
  </si>
  <si>
    <t>※　本表は、一般会計等の相互間の重複額を控除した純計による歳入及び歳出を基に実質赤字比率を算定するための様式です。</t>
    <rPh sb="2" eb="3">
      <t>ホン</t>
    </rPh>
    <rPh sb="3" eb="4">
      <t>ヒョウ</t>
    </rPh>
    <rPh sb="6" eb="8">
      <t>イッパン</t>
    </rPh>
    <rPh sb="8" eb="10">
      <t>カイケイ</t>
    </rPh>
    <rPh sb="10" eb="11">
      <t>トウ</t>
    </rPh>
    <rPh sb="12" eb="15">
      <t>ソウゴカン</t>
    </rPh>
    <rPh sb="16" eb="19">
      <t>チョウフクガク</t>
    </rPh>
    <rPh sb="20" eb="22">
      <t>コウジョ</t>
    </rPh>
    <rPh sb="24" eb="26">
      <t>ジュンケイ</t>
    </rPh>
    <rPh sb="29" eb="31">
      <t>サイニュウ</t>
    </rPh>
    <rPh sb="31" eb="32">
      <t>オヨ</t>
    </rPh>
    <rPh sb="33" eb="35">
      <t>サイシュツ</t>
    </rPh>
    <rPh sb="36" eb="37">
      <t>モト</t>
    </rPh>
    <rPh sb="38" eb="40">
      <t>ジッシツ</t>
    </rPh>
    <rPh sb="40" eb="42">
      <t>アカジ</t>
    </rPh>
    <rPh sb="42" eb="44">
      <t>ヒリツ</t>
    </rPh>
    <rPh sb="45" eb="47">
      <t>サンテイ</t>
    </rPh>
    <rPh sb="52" eb="54">
      <t>ヨウシキ</t>
    </rPh>
    <phoneticPr fontId="2"/>
  </si>
  <si>
    <t>実質赤字比率
（％）</t>
    <rPh sb="0" eb="2">
      <t>ジッシツ</t>
    </rPh>
    <rPh sb="2" eb="4">
      <t>アカジ</t>
    </rPh>
    <rPh sb="4" eb="6">
      <t>ヒリツ</t>
    </rPh>
    <phoneticPr fontId="2"/>
  </si>
  <si>
    <t>市区町村名</t>
    <rPh sb="0" eb="4">
      <t>シクチョウソン</t>
    </rPh>
    <rPh sb="4" eb="5">
      <t>メイ</t>
    </rPh>
    <phoneticPr fontId="2"/>
  </si>
  <si>
    <t>団体区分</t>
    <rPh sb="0" eb="2">
      <t>ダンタイ</t>
    </rPh>
    <rPh sb="2" eb="4">
      <t>クブン</t>
    </rPh>
    <phoneticPr fontId="2"/>
  </si>
  <si>
    <t>バージョン</t>
    <phoneticPr fontId="2"/>
  </si>
  <si>
    <t>⑩　その他①～⑨に
      準ずるもの</t>
    <rPh sb="4" eb="5">
      <t>ホカ</t>
    </rPh>
    <rPh sb="16" eb="17">
      <t>ジュン</t>
    </rPh>
    <phoneticPr fontId="2"/>
  </si>
  <si>
    <t>⑩　①～⑨に準ずるもの</t>
    <rPh sb="6" eb="7">
      <t>ジュン</t>
    </rPh>
    <phoneticPr fontId="2"/>
  </si>
  <si>
    <t>⑦　社会福祉法人の施設建設費の償還に対する補助</t>
    <rPh sb="2" eb="4">
      <t>シャカイ</t>
    </rPh>
    <rPh sb="4" eb="6">
      <t>フクシ</t>
    </rPh>
    <rPh sb="6" eb="8">
      <t>ホウジン</t>
    </rPh>
    <rPh sb="9" eb="11">
      <t>シセツ</t>
    </rPh>
    <rPh sb="11" eb="13">
      <t>ケンセツ</t>
    </rPh>
    <rPh sb="13" eb="14">
      <t>ヒ</t>
    </rPh>
    <rPh sb="15" eb="17">
      <t>ショウカン</t>
    </rPh>
    <rPh sb="18" eb="19">
      <t>タイ</t>
    </rPh>
    <rPh sb="21" eb="23">
      <t>ホジョ</t>
    </rPh>
    <phoneticPr fontId="2"/>
  </si>
  <si>
    <t>⑦　社会福祉法人の施設建設
    　費に係るもの</t>
    <rPh sb="2" eb="4">
      <t>シャカイ</t>
    </rPh>
    <rPh sb="4" eb="6">
      <t>フクシ</t>
    </rPh>
    <rPh sb="6" eb="8">
      <t>ホウジン</t>
    </rPh>
    <rPh sb="9" eb="11">
      <t>シセツ</t>
    </rPh>
    <rPh sb="11" eb="13">
      <t>ケンセツ</t>
    </rPh>
    <rPh sb="19" eb="20">
      <t>ヒ</t>
    </rPh>
    <rPh sb="21" eb="22">
      <t>カカ</t>
    </rPh>
    <phoneticPr fontId="2"/>
  </si>
  <si>
    <t>⑧　損失補償・債務保証の
　　 履行に係るもの</t>
    <rPh sb="2" eb="4">
      <t>ソンシツ</t>
    </rPh>
    <rPh sb="4" eb="6">
      <t>ホショウ</t>
    </rPh>
    <rPh sb="7" eb="9">
      <t>サイム</t>
    </rPh>
    <rPh sb="9" eb="11">
      <t>ホショウ</t>
    </rPh>
    <rPh sb="16" eb="18">
      <t>リコウ</t>
    </rPh>
    <rPh sb="19" eb="20">
      <t>カカ</t>
    </rPh>
    <phoneticPr fontId="2"/>
  </si>
  <si>
    <t>⑨　引き受けた債務の履行に
　　 係るもの</t>
    <rPh sb="2" eb="3">
      <t>ヒ</t>
    </rPh>
    <rPh sb="4" eb="5">
      <t>ウ</t>
    </rPh>
    <rPh sb="7" eb="9">
      <t>サイム</t>
    </rPh>
    <rPh sb="10" eb="12">
      <t>リコウ</t>
    </rPh>
    <rPh sb="17" eb="18">
      <t>カカ</t>
    </rPh>
    <phoneticPr fontId="2"/>
  </si>
  <si>
    <t>⑧　損失補償又は債務保証に係る債務履行に要する経費</t>
    <rPh sb="2" eb="4">
      <t>ソンシツ</t>
    </rPh>
    <rPh sb="4" eb="6">
      <t>ホショウ</t>
    </rPh>
    <rPh sb="6" eb="7">
      <t>マタ</t>
    </rPh>
    <rPh sb="8" eb="10">
      <t>サイム</t>
    </rPh>
    <rPh sb="10" eb="12">
      <t>ホショウ</t>
    </rPh>
    <rPh sb="13" eb="14">
      <t>カカ</t>
    </rPh>
    <rPh sb="15" eb="17">
      <t>サイム</t>
    </rPh>
    <rPh sb="17" eb="19">
      <t>リコウ</t>
    </rPh>
    <rPh sb="20" eb="21">
      <t>ヨウ</t>
    </rPh>
    <rPh sb="23" eb="25">
      <t>ケイヒ</t>
    </rPh>
    <phoneticPr fontId="2"/>
  </si>
  <si>
    <t>⑨　債務引受に係る債務履行に要する経費</t>
    <rPh sb="2" eb="4">
      <t>サイム</t>
    </rPh>
    <rPh sb="4" eb="5">
      <t>ヒ</t>
    </rPh>
    <rPh sb="5" eb="6">
      <t>ウ</t>
    </rPh>
    <rPh sb="7" eb="8">
      <t>カカ</t>
    </rPh>
    <rPh sb="9" eb="11">
      <t>サイム</t>
    </rPh>
    <rPh sb="11" eb="13">
      <t>リコウ</t>
    </rPh>
    <rPh sb="14" eb="15">
      <t>ヨウ</t>
    </rPh>
    <rPh sb="17" eb="19">
      <t>ケイヒ</t>
    </rPh>
    <phoneticPr fontId="2"/>
  </si>
  <si>
    <t>④　森林総合研究所等が
     行う事業に係るもの</t>
    <rPh sb="2" eb="4">
      <t>シンリン</t>
    </rPh>
    <rPh sb="4" eb="6">
      <t>ソウゴウ</t>
    </rPh>
    <rPh sb="6" eb="9">
      <t>ケンキュウショ</t>
    </rPh>
    <rPh sb="9" eb="10">
      <t>トウ</t>
    </rPh>
    <rPh sb="17" eb="18">
      <t>オコナ</t>
    </rPh>
    <rPh sb="19" eb="21">
      <t>ジギョウ</t>
    </rPh>
    <rPh sb="22" eb="23">
      <t>カカ</t>
    </rPh>
    <phoneticPr fontId="2"/>
  </si>
  <si>
    <t>④　独立行政法人森林総合研究所、独立行政法人水資源機構及び独立行政法人環境再生保全機構の行う事業に対する負担金</t>
    <rPh sb="8" eb="10">
      <t>シンリン</t>
    </rPh>
    <rPh sb="10" eb="12">
      <t>ソウゴウ</t>
    </rPh>
    <rPh sb="12" eb="15">
      <t>ケンキュウショ</t>
    </rPh>
    <rPh sb="49" eb="50">
      <t>タイ</t>
    </rPh>
    <rPh sb="52" eb="55">
      <t>フタンキン</t>
    </rPh>
    <phoneticPr fontId="2"/>
  </si>
  <si>
    <t>・区分⑩に該当する支出予定額の算出方法を記載してください。</t>
    <rPh sb="1" eb="3">
      <t>クブン</t>
    </rPh>
    <rPh sb="5" eb="7">
      <t>ガイトウ</t>
    </rPh>
    <rPh sb="9" eb="11">
      <t>シシュツ</t>
    </rPh>
    <rPh sb="11" eb="13">
      <t>ヨテイ</t>
    </rPh>
    <rPh sb="13" eb="14">
      <t>ガク</t>
    </rPh>
    <rPh sb="15" eb="17">
      <t>サンシュツ</t>
    </rPh>
    <rPh sb="17" eb="19">
      <t>ホウホウ</t>
    </rPh>
    <rPh sb="20" eb="22">
      <t>キサイ</t>
    </rPh>
    <phoneticPr fontId="2"/>
  </si>
  <si>
    <t>５
土地開発公社に対する
貸付金の償還金</t>
    <rPh sb="2" eb="4">
      <t>トチ</t>
    </rPh>
    <rPh sb="4" eb="6">
      <t>カイハツ</t>
    </rPh>
    <rPh sb="6" eb="8">
      <t>コウシャ</t>
    </rPh>
    <rPh sb="9" eb="10">
      <t>タイ</t>
    </rPh>
    <rPh sb="13" eb="16">
      <t>カシツケキン</t>
    </rPh>
    <rPh sb="17" eb="20">
      <t>ショウカンキン</t>
    </rPh>
    <phoneticPr fontId="2"/>
  </si>
  <si>
    <t>(1) - (2)-(3)
-(4)-(5)
(6)</t>
    <phoneticPr fontId="2"/>
  </si>
  <si>
    <t>現金及び預金
(7)</t>
    <rPh sb="0" eb="2">
      <t>ゲンキン</t>
    </rPh>
    <rPh sb="2" eb="3">
      <t>オヨ</t>
    </rPh>
    <rPh sb="4" eb="6">
      <t>ヨキン</t>
    </rPh>
    <phoneticPr fontId="2"/>
  </si>
  <si>
    <t>事業未収金
(8)</t>
    <rPh sb="0" eb="2">
      <t>ジギョウ</t>
    </rPh>
    <rPh sb="2" eb="5">
      <t>ミシュウキン</t>
    </rPh>
    <phoneticPr fontId="2"/>
  </si>
  <si>
    <t>省令第８条第５号に
規定する土地の
取得価額
(9)</t>
    <rPh sb="0" eb="2">
      <t>ショウレイ</t>
    </rPh>
    <rPh sb="2" eb="3">
      <t>ダイ</t>
    </rPh>
    <rPh sb="4" eb="5">
      <t>ジョウ</t>
    </rPh>
    <rPh sb="5" eb="6">
      <t>ダイ</t>
    </rPh>
    <rPh sb="7" eb="8">
      <t>ゴウ</t>
    </rPh>
    <rPh sb="10" eb="12">
      <t>キテイ</t>
    </rPh>
    <rPh sb="14" eb="16">
      <t>トチ</t>
    </rPh>
    <rPh sb="18" eb="20">
      <t>シュトク</t>
    </rPh>
    <rPh sb="20" eb="22">
      <t>カガク</t>
    </rPh>
    <phoneticPr fontId="2"/>
  </si>
  <si>
    <t>市街地再開発事業等用地の取得価額又は時価評価額
(10)</t>
    <rPh sb="0" eb="2">
      <t>シガイ</t>
    </rPh>
    <rPh sb="2" eb="3">
      <t>チ</t>
    </rPh>
    <rPh sb="3" eb="6">
      <t>サイカイハツ</t>
    </rPh>
    <rPh sb="6" eb="8">
      <t>ジギョウ</t>
    </rPh>
    <rPh sb="8" eb="9">
      <t>トウ</t>
    </rPh>
    <rPh sb="9" eb="11">
      <t>ヨウチ</t>
    </rPh>
    <rPh sb="12" eb="14">
      <t>シュトク</t>
    </rPh>
    <rPh sb="14" eb="16">
      <t>カガク</t>
    </rPh>
    <rPh sb="16" eb="17">
      <t>マタ</t>
    </rPh>
    <rPh sb="18" eb="20">
      <t>ジカ</t>
    </rPh>
    <rPh sb="20" eb="23">
      <t>ヒョウカガク</t>
    </rPh>
    <phoneticPr fontId="2"/>
  </si>
  <si>
    <t>国等が買取ることが確実に見込まれる１号土地の取得価額
(11)</t>
    <rPh sb="0" eb="1">
      <t>クニ</t>
    </rPh>
    <rPh sb="1" eb="2">
      <t>トウ</t>
    </rPh>
    <rPh sb="3" eb="4">
      <t>カ</t>
    </rPh>
    <rPh sb="4" eb="5">
      <t>ト</t>
    </rPh>
    <rPh sb="9" eb="11">
      <t>カクジツ</t>
    </rPh>
    <rPh sb="12" eb="14">
      <t>ミコ</t>
    </rPh>
    <rPh sb="18" eb="19">
      <t>ゴウ</t>
    </rPh>
    <rPh sb="19" eb="21">
      <t>トチ</t>
    </rPh>
    <rPh sb="22" eb="24">
      <t>シュトク</t>
    </rPh>
    <rPh sb="24" eb="26">
      <t>カガク</t>
    </rPh>
    <phoneticPr fontId="2"/>
  </si>
  <si>
    <t>２号土地の取得価額又は時価評価額
(12)</t>
    <rPh sb="1" eb="2">
      <t>ゴウ</t>
    </rPh>
    <rPh sb="2" eb="4">
      <t>トチ</t>
    </rPh>
    <rPh sb="5" eb="7">
      <t>シュトク</t>
    </rPh>
    <rPh sb="7" eb="9">
      <t>カガク</t>
    </rPh>
    <rPh sb="9" eb="10">
      <t>マタ</t>
    </rPh>
    <rPh sb="11" eb="13">
      <t>ジカ</t>
    </rPh>
    <rPh sb="13" eb="16">
      <t>ヒョウカガク</t>
    </rPh>
    <phoneticPr fontId="2"/>
  </si>
  <si>
    <t>投資その他の資産
(13)</t>
    <rPh sb="0" eb="2">
      <t>トウシ</t>
    </rPh>
    <rPh sb="4" eb="5">
      <t>タ</t>
    </rPh>
    <rPh sb="6" eb="8">
      <t>シサン</t>
    </rPh>
    <phoneticPr fontId="2"/>
  </si>
  <si>
    <t>賃貸事業用地の
取得価額
又は時価評価額
(14)</t>
    <rPh sb="0" eb="2">
      <t>チンタイ</t>
    </rPh>
    <rPh sb="2" eb="4">
      <t>ジギョウ</t>
    </rPh>
    <rPh sb="4" eb="6">
      <t>ヨウチ</t>
    </rPh>
    <rPh sb="8" eb="10">
      <t>シュトク</t>
    </rPh>
    <rPh sb="10" eb="12">
      <t>カガク</t>
    </rPh>
    <rPh sb="13" eb="14">
      <t>マタ</t>
    </rPh>
    <rPh sb="15" eb="17">
      <t>ジカ</t>
    </rPh>
    <rPh sb="17" eb="20">
      <t>ヒョウカガク</t>
    </rPh>
    <phoneticPr fontId="2"/>
  </si>
  <si>
    <t>(7)～(14)
(15)</t>
    <phoneticPr fontId="2"/>
  </si>
  <si>
    <t>(6) - (15)
(16)</t>
    <phoneticPr fontId="2"/>
  </si>
  <si>
    <t>あん分割合（%）
(17)</t>
    <rPh sb="2" eb="3">
      <t>ブン</t>
    </rPh>
    <rPh sb="3" eb="5">
      <t>ワリアイ</t>
    </rPh>
    <phoneticPr fontId="2"/>
  </si>
  <si>
    <t>設立団体
損失補償等
履行債務
(3)</t>
    <rPh sb="0" eb="2">
      <t>セツリツ</t>
    </rPh>
    <rPh sb="2" eb="4">
      <t>ダンタイ</t>
    </rPh>
    <rPh sb="5" eb="7">
      <t>ソンシツ</t>
    </rPh>
    <rPh sb="7" eb="9">
      <t>ホショウ</t>
    </rPh>
    <rPh sb="9" eb="10">
      <t>トウ</t>
    </rPh>
    <rPh sb="11" eb="13">
      <t>リコウ</t>
    </rPh>
    <rPh sb="13" eb="15">
      <t>サイム</t>
    </rPh>
    <phoneticPr fontId="2"/>
  </si>
  <si>
    <t>設立団体以外
損失補償等債務
(5)</t>
    <rPh sb="0" eb="2">
      <t>セツリツ</t>
    </rPh>
    <rPh sb="2" eb="4">
      <t>ダンタイ</t>
    </rPh>
    <rPh sb="4" eb="6">
      <t>イガイ</t>
    </rPh>
    <rPh sb="7" eb="9">
      <t>ソンシツ</t>
    </rPh>
    <rPh sb="9" eb="11">
      <t>ホショウ</t>
    </rPh>
    <rPh sb="11" eb="12">
      <t>トウ</t>
    </rPh>
    <rPh sb="12" eb="14">
      <t>サイム</t>
    </rPh>
    <phoneticPr fontId="2"/>
  </si>
  <si>
    <t>設立団体からの
借入金(a)-(b)
(2)</t>
    <rPh sb="0" eb="2">
      <t>セツリツ</t>
    </rPh>
    <rPh sb="2" eb="4">
      <t>ダンタイ</t>
    </rPh>
    <rPh sb="8" eb="11">
      <t>カリイレキン</t>
    </rPh>
    <phoneticPr fontId="2"/>
  </si>
  <si>
    <t>省令第８条第５号に
規定する土地の
取得のための
貸付金の償還金(b)</t>
    <rPh sb="0" eb="2">
      <t>ショウレイ</t>
    </rPh>
    <rPh sb="2" eb="3">
      <t>ダイ</t>
    </rPh>
    <rPh sb="4" eb="5">
      <t>ジョウ</t>
    </rPh>
    <rPh sb="5" eb="6">
      <t>ダイ</t>
    </rPh>
    <rPh sb="7" eb="8">
      <t>ゴウ</t>
    </rPh>
    <rPh sb="10" eb="12">
      <t>キテイ</t>
    </rPh>
    <rPh sb="14" eb="16">
      <t>トチ</t>
    </rPh>
    <rPh sb="18" eb="20">
      <t>シュトク</t>
    </rPh>
    <rPh sb="25" eb="28">
      <t>カシツケキン</t>
    </rPh>
    <rPh sb="29" eb="32">
      <t>ショウカンキン</t>
    </rPh>
    <phoneticPr fontId="2"/>
  </si>
  <si>
    <t>将来負担額
(設立した法人)
(16)×(17)</t>
    <rPh sb="0" eb="2">
      <t>ショウライ</t>
    </rPh>
    <rPh sb="2" eb="4">
      <t>フタン</t>
    </rPh>
    <rPh sb="4" eb="5">
      <t>ガク</t>
    </rPh>
    <rPh sb="7" eb="9">
      <t>セツリツ</t>
    </rPh>
    <rPh sb="11" eb="13">
      <t>ホウジン</t>
    </rPh>
    <phoneticPr fontId="2"/>
  </si>
  <si>
    <t>設立団体
債務引受
履行債務
(4)</t>
    <rPh sb="0" eb="2">
      <t>セツリツ</t>
    </rPh>
    <rPh sb="2" eb="4">
      <t>ダンタイ</t>
    </rPh>
    <rPh sb="5" eb="7">
      <t>サイム</t>
    </rPh>
    <rPh sb="7" eb="8">
      <t>ヒ</t>
    </rPh>
    <rPh sb="8" eb="9">
      <t>ウ</t>
    </rPh>
    <rPh sb="10" eb="12">
      <t>リコウ</t>
    </rPh>
    <rPh sb="12" eb="14">
      <t>サイム</t>
    </rPh>
    <phoneticPr fontId="2"/>
  </si>
  <si>
    <t>(１) １号土地の内訳</t>
    <phoneticPr fontId="2"/>
  </si>
  <si>
    <t>(2) ２号土地の内訳</t>
    <phoneticPr fontId="2"/>
  </si>
  <si>
    <t>１号土地に係る
将来負担額
(1)</t>
    <rPh sb="1" eb="2">
      <t>ゴウ</t>
    </rPh>
    <rPh sb="2" eb="4">
      <t>トチ</t>
    </rPh>
    <rPh sb="5" eb="6">
      <t>カカ</t>
    </rPh>
    <rPh sb="8" eb="10">
      <t>ショウライ</t>
    </rPh>
    <rPh sb="10" eb="13">
      <t>フタンガク</t>
    </rPh>
    <phoneticPr fontId="2"/>
  </si>
  <si>
    <t>２号土地に係る
将来負担額
(2)</t>
    <rPh sb="1" eb="2">
      <t>ゴウ</t>
    </rPh>
    <rPh sb="2" eb="4">
      <t>トチ</t>
    </rPh>
    <rPh sb="5" eb="6">
      <t>カカ</t>
    </rPh>
    <rPh sb="8" eb="10">
      <t>ショウライ</t>
    </rPh>
    <rPh sb="10" eb="13">
      <t>フタンガク</t>
    </rPh>
    <phoneticPr fontId="2"/>
  </si>
  <si>
    <t>損失補償又は
保証に係る
債務の額
(4)</t>
    <rPh sb="0" eb="4">
      <t>ソンシツ</t>
    </rPh>
    <rPh sb="4" eb="5">
      <t>マタ</t>
    </rPh>
    <rPh sb="7" eb="9">
      <t>ホショウ</t>
    </rPh>
    <rPh sb="10" eb="11">
      <t>カカ</t>
    </rPh>
    <rPh sb="13" eb="15">
      <t>サイム</t>
    </rPh>
    <rPh sb="16" eb="17">
      <t>ガク</t>
    </rPh>
    <phoneticPr fontId="2"/>
  </si>
  <si>
    <t>取得価額
(5)</t>
    <rPh sb="0" eb="2">
      <t>シュトク</t>
    </rPh>
    <rPh sb="2" eb="4">
      <t>カガク</t>
    </rPh>
    <phoneticPr fontId="2"/>
  </si>
  <si>
    <t>(4)又は(5)の
いずれか少ない額
(6)</t>
    <rPh sb="3" eb="4">
      <t>マタ</t>
    </rPh>
    <rPh sb="14" eb="15">
      <t>スク</t>
    </rPh>
    <rPh sb="17" eb="18">
      <t>ガク</t>
    </rPh>
    <phoneticPr fontId="2"/>
  </si>
  <si>
    <t>取得価額
(10)</t>
    <rPh sb="0" eb="2">
      <t>シュトク</t>
    </rPh>
    <rPh sb="2" eb="4">
      <t>カガク</t>
    </rPh>
    <phoneticPr fontId="2"/>
  </si>
  <si>
    <t>時価評価額(11)</t>
    <rPh sb="0" eb="2">
      <t>ジカ</t>
    </rPh>
    <rPh sb="2" eb="5">
      <t>ヒョウカガク</t>
    </rPh>
    <phoneticPr fontId="2"/>
  </si>
  <si>
    <t>取得価額又は
時価評価額
のうちいずれか
少ない額
(12)</t>
    <rPh sb="0" eb="2">
      <t>シュトク</t>
    </rPh>
    <rPh sb="2" eb="4">
      <t>カガク</t>
    </rPh>
    <rPh sb="4" eb="5">
      <t>マタ</t>
    </rPh>
    <rPh sb="7" eb="9">
      <t>ジカ</t>
    </rPh>
    <rPh sb="9" eb="12">
      <t>ヒョウカガク</t>
    </rPh>
    <rPh sb="21" eb="22">
      <t>スク</t>
    </rPh>
    <rPh sb="24" eb="25">
      <t>ガク</t>
    </rPh>
    <phoneticPr fontId="2"/>
  </si>
  <si>
    <t>当該土地に係る
将来負担額
(13)×(14)
(15)</t>
    <rPh sb="0" eb="2">
      <t>トウガイ</t>
    </rPh>
    <rPh sb="2" eb="4">
      <t>トチ</t>
    </rPh>
    <rPh sb="5" eb="6">
      <t>カカ</t>
    </rPh>
    <rPh sb="8" eb="10">
      <t>ショウライ</t>
    </rPh>
    <rPh sb="10" eb="13">
      <t>フタンガク</t>
    </rPh>
    <phoneticPr fontId="2"/>
  </si>
  <si>
    <t>損失補償又は
保証に係る
債務の額
(9)</t>
    <phoneticPr fontId="2"/>
  </si>
  <si>
    <t>(9) - (12)
(13)</t>
    <phoneticPr fontId="2"/>
  </si>
  <si>
    <t>土地開発公社名</t>
  </si>
  <si>
    <t>当該土地に係る
将来負担額
(6)×(7）
(8)</t>
    <rPh sb="0" eb="2">
      <t>トウガイ</t>
    </rPh>
    <rPh sb="2" eb="4">
      <t>トチ</t>
    </rPh>
    <rPh sb="5" eb="6">
      <t>カカ</t>
    </rPh>
    <rPh sb="8" eb="10">
      <t>ショウライ</t>
    </rPh>
    <rPh sb="10" eb="13">
      <t>フタンガク</t>
    </rPh>
    <phoneticPr fontId="2"/>
  </si>
  <si>
    <t>将来負担額合計
(1) + (2)
(3)</t>
    <rPh sb="5" eb="7">
      <t>ゴウケイ</t>
    </rPh>
    <phoneticPr fontId="2"/>
  </si>
  <si>
    <r>
      <t>当該地方公共団体におけるあん分の割合</t>
    </r>
    <r>
      <rPr>
        <sz val="6"/>
        <rFont val="ＭＳ 明朝"/>
        <family val="1"/>
        <charset val="128"/>
      </rPr>
      <t>(単位：%)</t>
    </r>
    <r>
      <rPr>
        <sz val="9"/>
        <rFont val="ＭＳ 明朝"/>
        <family val="1"/>
        <charset val="128"/>
      </rPr>
      <t xml:space="preserve">
(7)</t>
    </r>
    <rPh sb="0" eb="2">
      <t>トウガイ</t>
    </rPh>
    <rPh sb="2" eb="8">
      <t>チ</t>
    </rPh>
    <rPh sb="14" eb="15">
      <t>ブン</t>
    </rPh>
    <rPh sb="16" eb="18">
      <t>ワリアイ</t>
    </rPh>
    <rPh sb="19" eb="21">
      <t>タンイ</t>
    </rPh>
    <phoneticPr fontId="2"/>
  </si>
  <si>
    <r>
      <t>当該地方公共団体におけるあん分の割合</t>
    </r>
    <r>
      <rPr>
        <sz val="6"/>
        <rFont val="ＭＳ 明朝"/>
        <family val="1"/>
        <charset val="128"/>
      </rPr>
      <t>(単位：%)</t>
    </r>
    <r>
      <rPr>
        <sz val="9"/>
        <rFont val="ＭＳ 明朝"/>
        <family val="1"/>
        <charset val="128"/>
      </rPr>
      <t xml:space="preserve">
(14)</t>
    </r>
    <rPh sb="0" eb="2">
      <t>トウガイ</t>
    </rPh>
    <rPh sb="2" eb="8">
      <t>チ</t>
    </rPh>
    <rPh sb="14" eb="15">
      <t>ブン</t>
    </rPh>
    <rPh sb="16" eb="18">
      <t>ワリアイ</t>
    </rPh>
    <phoneticPr fontId="2"/>
  </si>
  <si>
    <t>（単位：千円）</t>
    <phoneticPr fontId="2"/>
  </si>
  <si>
    <t>損失補償等履行債務</t>
    <rPh sb="0" eb="2">
      <t>ソンシツ</t>
    </rPh>
    <rPh sb="2" eb="4">
      <t>ホショウ</t>
    </rPh>
    <rPh sb="4" eb="5">
      <t>トウ</t>
    </rPh>
    <rPh sb="5" eb="7">
      <t>リコウ</t>
    </rPh>
    <rPh sb="7" eb="9">
      <t>サイム</t>
    </rPh>
    <phoneticPr fontId="2"/>
  </si>
  <si>
    <t>債務引受履行債務</t>
    <rPh sb="0" eb="2">
      <t>サイム</t>
    </rPh>
    <rPh sb="2" eb="3">
      <t>ヒ</t>
    </rPh>
    <rPh sb="3" eb="4">
      <t>ウ</t>
    </rPh>
    <rPh sb="4" eb="6">
      <t>リコウ</t>
    </rPh>
    <rPh sb="6" eb="8">
      <t>サイム</t>
    </rPh>
    <phoneticPr fontId="2"/>
  </si>
  <si>
    <t>V</t>
    <phoneticPr fontId="2"/>
  </si>
  <si>
    <t>W</t>
    <phoneticPr fontId="2"/>
  </si>
  <si>
    <t>X＝Ｍ</t>
    <phoneticPr fontId="2"/>
  </si>
  <si>
    <t>Y＝S</t>
    <phoneticPr fontId="2"/>
  </si>
  <si>
    <t>Z</t>
    <phoneticPr fontId="2"/>
  </si>
  <si>
    <t>ZA＝（T＋U）－(V+W)－（X＋Y＋Z）</t>
    <phoneticPr fontId="2"/>
  </si>
  <si>
    <t>将来負担額
ＺB</t>
    <rPh sb="0" eb="2">
      <t>ショウライ</t>
    </rPh>
    <rPh sb="2" eb="4">
      <t>フタン</t>
    </rPh>
    <rPh sb="4" eb="5">
      <t>ガク</t>
    </rPh>
    <phoneticPr fontId="2"/>
  </si>
  <si>
    <t>設立団体からの
借入金((b)の控除前)
(a)</t>
    <rPh sb="0" eb="2">
      <t>セツリツ</t>
    </rPh>
    <rPh sb="2" eb="4">
      <t>ダンタイ</t>
    </rPh>
    <rPh sb="8" eb="11">
      <t>カリイレキン</t>
    </rPh>
    <rPh sb="16" eb="18">
      <t>コウジョ</t>
    </rPh>
    <rPh sb="18" eb="19">
      <t>マエ</t>
    </rPh>
    <phoneticPr fontId="2"/>
  </si>
  <si>
    <t>設立団体以外の地方公共団体が負担している損失補償又は保証に係る債務の額</t>
    <rPh sb="0" eb="2">
      <t>セツリツ</t>
    </rPh>
    <rPh sb="2" eb="4">
      <t>ダンタイ</t>
    </rPh>
    <rPh sb="4" eb="6">
      <t>イガイ</t>
    </rPh>
    <rPh sb="7" eb="13">
      <t>チ</t>
    </rPh>
    <rPh sb="14" eb="16">
      <t>フタン</t>
    </rPh>
    <rPh sb="20" eb="24">
      <t>ソンシツ</t>
    </rPh>
    <rPh sb="24" eb="25">
      <t>マタ</t>
    </rPh>
    <rPh sb="26" eb="28">
      <t>ホショウ</t>
    </rPh>
    <rPh sb="29" eb="30">
      <t>カカ</t>
    </rPh>
    <rPh sb="31" eb="33">
      <t>サイム</t>
    </rPh>
    <rPh sb="34" eb="35">
      <t>ガク</t>
    </rPh>
    <phoneticPr fontId="2"/>
  </si>
  <si>
    <t>項番</t>
    <rPh sb="0" eb="1">
      <t>コウ</t>
    </rPh>
    <rPh sb="1" eb="2">
      <t>バン</t>
    </rPh>
    <phoneticPr fontId="2"/>
  </si>
  <si>
    <t>用地名/事業名</t>
    <rPh sb="0" eb="2">
      <t>ヨウチ</t>
    </rPh>
    <rPh sb="2" eb="3">
      <t>メイ</t>
    </rPh>
    <rPh sb="4" eb="6">
      <t>ジギョウ</t>
    </rPh>
    <rPh sb="6" eb="7">
      <t>メイ</t>
    </rPh>
    <phoneticPr fontId="2"/>
  </si>
  <si>
    <t>貸付金の償還金</t>
    <rPh sb="0" eb="3">
      <t>カシツケキン</t>
    </rPh>
    <rPh sb="4" eb="6">
      <t>ショウカン</t>
    </rPh>
    <rPh sb="6" eb="7">
      <t>キン</t>
    </rPh>
    <phoneticPr fontId="2"/>
  </si>
  <si>
    <t>(８) 事業未収金の内訳</t>
    <rPh sb="4" eb="6">
      <t>ジギョウ</t>
    </rPh>
    <rPh sb="6" eb="9">
      <t>ミシュウキン</t>
    </rPh>
    <rPh sb="10" eb="12">
      <t>ウチワケ</t>
    </rPh>
    <phoneticPr fontId="2"/>
  </si>
  <si>
    <t>(9) 省令第８条第５号に規定する土地の内訳</t>
    <rPh sb="4" eb="6">
      <t>ショウレイ</t>
    </rPh>
    <rPh sb="6" eb="7">
      <t>ダイ</t>
    </rPh>
    <rPh sb="8" eb="9">
      <t>ジョウ</t>
    </rPh>
    <rPh sb="9" eb="10">
      <t>ダイ</t>
    </rPh>
    <rPh sb="11" eb="12">
      <t>ゴウ</t>
    </rPh>
    <rPh sb="13" eb="15">
      <t>キテイ</t>
    </rPh>
    <rPh sb="17" eb="19">
      <t>トチ</t>
    </rPh>
    <rPh sb="20" eb="22">
      <t>ウチワケ</t>
    </rPh>
    <phoneticPr fontId="2"/>
  </si>
  <si>
    <t>(10) 市街地再開発事業等用地の内訳</t>
    <rPh sb="5" eb="8">
      <t>シガイチ</t>
    </rPh>
    <rPh sb="8" eb="11">
      <t>サイカイハツ</t>
    </rPh>
    <rPh sb="11" eb="13">
      <t>ジギョウ</t>
    </rPh>
    <rPh sb="13" eb="14">
      <t>トウ</t>
    </rPh>
    <rPh sb="14" eb="16">
      <t>ヨウチ</t>
    </rPh>
    <rPh sb="17" eb="19">
      <t>ウチワケ</t>
    </rPh>
    <phoneticPr fontId="2"/>
  </si>
  <si>
    <t>(11) 国等が買取ることが確実に見込まれる１号土地の内訳</t>
    <rPh sb="5" eb="6">
      <t>クニ</t>
    </rPh>
    <rPh sb="6" eb="7">
      <t>トウ</t>
    </rPh>
    <rPh sb="8" eb="9">
      <t>カ</t>
    </rPh>
    <rPh sb="9" eb="10">
      <t>ト</t>
    </rPh>
    <rPh sb="14" eb="16">
      <t>カクジツ</t>
    </rPh>
    <rPh sb="17" eb="19">
      <t>ミコ</t>
    </rPh>
    <rPh sb="23" eb="24">
      <t>ゴウ</t>
    </rPh>
    <rPh sb="24" eb="26">
      <t>トチ</t>
    </rPh>
    <rPh sb="27" eb="29">
      <t>ウチワケ</t>
    </rPh>
    <phoneticPr fontId="2"/>
  </si>
  <si>
    <t>(12) ２号土地の内訳</t>
    <rPh sb="6" eb="7">
      <t>ゴウ</t>
    </rPh>
    <rPh sb="7" eb="9">
      <t>トチ</t>
    </rPh>
    <rPh sb="10" eb="12">
      <t>ウチワケ</t>
    </rPh>
    <phoneticPr fontId="2"/>
  </si>
  <si>
    <t>(13) 投資その他の資産の内訳</t>
    <rPh sb="5" eb="7">
      <t>トウシ</t>
    </rPh>
    <rPh sb="9" eb="10">
      <t>タ</t>
    </rPh>
    <rPh sb="11" eb="13">
      <t>シサン</t>
    </rPh>
    <rPh sb="14" eb="16">
      <t>ウチワケ</t>
    </rPh>
    <phoneticPr fontId="2"/>
  </si>
  <si>
    <t>(17) あん分割合の内訳</t>
    <rPh sb="7" eb="8">
      <t>ブン</t>
    </rPh>
    <rPh sb="8" eb="10">
      <t>ワリアイ</t>
    </rPh>
    <rPh sb="11" eb="13">
      <t>ウチワケ</t>
    </rPh>
    <phoneticPr fontId="2"/>
  </si>
  <si>
    <t>(14) 賃貸事業用地の内訳</t>
    <rPh sb="5" eb="7">
      <t>チンタイ</t>
    </rPh>
    <rPh sb="7" eb="9">
      <t>ジギョウ</t>
    </rPh>
    <rPh sb="9" eb="11">
      <t>ヨウチ</t>
    </rPh>
    <rPh sb="12" eb="14">
      <t>ウチワケ</t>
    </rPh>
    <phoneticPr fontId="2"/>
  </si>
  <si>
    <t>損失補償又は保証をしている設立団体以外のすべての地方公共団体名</t>
    <rPh sb="0" eb="4">
      <t>ソンシツ</t>
    </rPh>
    <rPh sb="4" eb="5">
      <t>マタ</t>
    </rPh>
    <rPh sb="6" eb="8">
      <t>ホショウ</t>
    </rPh>
    <phoneticPr fontId="2"/>
  </si>
  <si>
    <r>
      <t>(a) 設立団体からの借入金((b)の控除前)の内訳　</t>
    </r>
    <r>
      <rPr>
        <sz val="6"/>
        <rFont val="ＭＳ Ｐ明朝"/>
        <family val="1"/>
        <charset val="128"/>
      </rPr>
      <t>（単位：千円)</t>
    </r>
    <rPh sb="19" eb="21">
      <t>コウジョ</t>
    </rPh>
    <rPh sb="21" eb="22">
      <t>マエ</t>
    </rPh>
    <phoneticPr fontId="2"/>
  </si>
  <si>
    <r>
      <t>(b) 省令第８条第５号に規定する土地の取得のための貸付金の償還金の内訳</t>
    </r>
    <r>
      <rPr>
        <sz val="6"/>
        <rFont val="ＭＳ Ｐ明朝"/>
        <family val="1"/>
        <charset val="128"/>
      </rPr>
      <t>（単位：千円）</t>
    </r>
    <rPh sb="34" eb="36">
      <t>ウチワケ</t>
    </rPh>
    <phoneticPr fontId="2"/>
  </si>
  <si>
    <t xml:space="preserve">設立団体以外の地方公共団体（設立団体以外のすべての地方公共団体の合計）に係るあん分割合(%) </t>
    <rPh sb="36" eb="37">
      <t>カカ</t>
    </rPh>
    <rPh sb="40" eb="41">
      <t>ブン</t>
    </rPh>
    <rPh sb="41" eb="43">
      <t>ワリアイ</t>
    </rPh>
    <phoneticPr fontId="2"/>
  </si>
  <si>
    <t>(5) 設立団体以外損失補償等債務の内訳</t>
    <rPh sb="18" eb="20">
      <t>ウチワケ</t>
    </rPh>
    <phoneticPr fontId="2"/>
  </si>
  <si>
    <t>（単位：千円）</t>
    <phoneticPr fontId="2"/>
  </si>
  <si>
    <t>用地名/事業名</t>
    <rPh sb="4" eb="6">
      <t>ジギョウ</t>
    </rPh>
    <rPh sb="6" eb="7">
      <t>メイ</t>
    </rPh>
    <phoneticPr fontId="2"/>
  </si>
  <si>
    <t>法人形態区分</t>
    <rPh sb="0" eb="2">
      <t>ホウジン</t>
    </rPh>
    <rPh sb="2" eb="4">
      <t>ケイタイ</t>
    </rPh>
    <rPh sb="4" eb="6">
      <t>クブン</t>
    </rPh>
    <phoneticPr fontId="2"/>
  </si>
  <si>
    <t>備考</t>
    <rPh sb="0" eb="2">
      <t>ビコウ</t>
    </rPh>
    <phoneticPr fontId="2"/>
  </si>
  <si>
    <t>※</t>
    <phoneticPr fontId="2"/>
  </si>
  <si>
    <t>①</t>
    <phoneticPr fontId="2"/>
  </si>
  <si>
    <t xml:space="preserve">「損失補償債務等に係る一般会計等負担見込額の算定に関する基準（総務省告示第242号）」
</t>
    <rPh sb="1" eb="3">
      <t>ソンシツ</t>
    </rPh>
    <rPh sb="3" eb="5">
      <t>ホショウ</t>
    </rPh>
    <rPh sb="5" eb="8">
      <t>サイムトウ</t>
    </rPh>
    <rPh sb="9" eb="10">
      <t>カカ</t>
    </rPh>
    <rPh sb="11" eb="13">
      <t>イッパン</t>
    </rPh>
    <rPh sb="13" eb="15">
      <t>カイケイ</t>
    </rPh>
    <rPh sb="15" eb="16">
      <t>トウ</t>
    </rPh>
    <rPh sb="16" eb="18">
      <t>フタン</t>
    </rPh>
    <rPh sb="18" eb="20">
      <t>ミコミ</t>
    </rPh>
    <rPh sb="20" eb="21">
      <t>ガク</t>
    </rPh>
    <rPh sb="22" eb="24">
      <t>サンテイ</t>
    </rPh>
    <rPh sb="25" eb="26">
      <t>カン</t>
    </rPh>
    <rPh sb="28" eb="30">
      <t>キジュン</t>
    </rPh>
    <rPh sb="31" eb="34">
      <t>ソウムショウ</t>
    </rPh>
    <rPh sb="34" eb="36">
      <t>コクジ</t>
    </rPh>
    <rPh sb="36" eb="37">
      <t>ダイ</t>
    </rPh>
    <rPh sb="40" eb="41">
      <t>ゴウ</t>
    </rPh>
    <phoneticPr fontId="2"/>
  </si>
  <si>
    <t>②</t>
    <phoneticPr fontId="2"/>
  </si>
  <si>
    <t>平成20年8月4日付け「地方公共団体の財政の健全化に関する法律施行規則第12条第5号の規定に基づく損失補償債務等に係る一般会計等負担見込額の算定に関する基準に係る留意事項について（通知）」</t>
    <rPh sb="12" eb="14">
      <t>チホウ</t>
    </rPh>
    <rPh sb="14" eb="16">
      <t>コウキョウ</t>
    </rPh>
    <rPh sb="16" eb="18">
      <t>ダンタイ</t>
    </rPh>
    <rPh sb="19" eb="21">
      <t>ザイセイ</t>
    </rPh>
    <rPh sb="22" eb="25">
      <t>ケンゼンカ</t>
    </rPh>
    <rPh sb="26" eb="27">
      <t>カン</t>
    </rPh>
    <rPh sb="29" eb="31">
      <t>ホウリツ</t>
    </rPh>
    <rPh sb="31" eb="33">
      <t>シコウ</t>
    </rPh>
    <rPh sb="33" eb="35">
      <t>キソク</t>
    </rPh>
    <rPh sb="35" eb="36">
      <t>ダイ</t>
    </rPh>
    <rPh sb="38" eb="39">
      <t>ジョウ</t>
    </rPh>
    <rPh sb="39" eb="40">
      <t>ダイ</t>
    </rPh>
    <rPh sb="41" eb="42">
      <t>ゴウ</t>
    </rPh>
    <rPh sb="43" eb="45">
      <t>キテイ</t>
    </rPh>
    <rPh sb="46" eb="47">
      <t>モト</t>
    </rPh>
    <rPh sb="49" eb="51">
      <t>ソンシツ</t>
    </rPh>
    <rPh sb="51" eb="53">
      <t>ホショウ</t>
    </rPh>
    <rPh sb="53" eb="55">
      <t>サイム</t>
    </rPh>
    <rPh sb="55" eb="56">
      <t>トウ</t>
    </rPh>
    <rPh sb="57" eb="58">
      <t>カカ</t>
    </rPh>
    <rPh sb="59" eb="61">
      <t>イッパン</t>
    </rPh>
    <rPh sb="61" eb="63">
      <t>カイケイ</t>
    </rPh>
    <rPh sb="63" eb="64">
      <t>トウ</t>
    </rPh>
    <rPh sb="64" eb="66">
      <t>フタン</t>
    </rPh>
    <rPh sb="66" eb="69">
      <t>ミコミガク</t>
    </rPh>
    <rPh sb="70" eb="72">
      <t>サンテイ</t>
    </rPh>
    <rPh sb="73" eb="74">
      <t>カン</t>
    </rPh>
    <rPh sb="76" eb="78">
      <t>キジュン</t>
    </rPh>
    <rPh sb="79" eb="80">
      <t>カカ</t>
    </rPh>
    <rPh sb="90" eb="92">
      <t>ツウチ</t>
    </rPh>
    <phoneticPr fontId="2"/>
  </si>
  <si>
    <t>③</t>
    <phoneticPr fontId="2"/>
  </si>
  <si>
    <t>告示の改正</t>
    <rPh sb="0" eb="2">
      <t>コクジ</t>
    </rPh>
    <rPh sb="3" eb="5">
      <t>カイセイ</t>
    </rPh>
    <phoneticPr fontId="2"/>
  </si>
  <si>
    <t>後期高齢者医療事業</t>
    <phoneticPr fontId="2"/>
  </si>
  <si>
    <t>国営土地改良事業並びに独立行政法人森林総合研究所、独立行政法人水資源機構及び独立行政法人環境再生保全機構の行う事業に対する負担金（省令第７条第３号）</t>
    <rPh sb="0" eb="2">
      <t>コクエイ</t>
    </rPh>
    <rPh sb="2" eb="4">
      <t>トチ</t>
    </rPh>
    <rPh sb="4" eb="6">
      <t>カイリョウ</t>
    </rPh>
    <rPh sb="6" eb="8">
      <t>ジギョウ</t>
    </rPh>
    <rPh sb="8" eb="9">
      <t>ナラ</t>
    </rPh>
    <rPh sb="11" eb="13">
      <t>ドクリツ</t>
    </rPh>
    <rPh sb="13" eb="15">
      <t>ギョウセイ</t>
    </rPh>
    <rPh sb="15" eb="17">
      <t>ホウジン</t>
    </rPh>
    <rPh sb="17" eb="19">
      <t>シンリン</t>
    </rPh>
    <rPh sb="19" eb="21">
      <t>ソウゴウ</t>
    </rPh>
    <rPh sb="21" eb="24">
      <t>ケンキュウジョ</t>
    </rPh>
    <rPh sb="25" eb="27">
      <t>ドクリツ</t>
    </rPh>
    <rPh sb="27" eb="29">
      <t>ギョウセイ</t>
    </rPh>
    <rPh sb="29" eb="31">
      <t>ホウジン</t>
    </rPh>
    <rPh sb="31" eb="32">
      <t>ミズ</t>
    </rPh>
    <rPh sb="32" eb="34">
      <t>シゲン</t>
    </rPh>
    <rPh sb="34" eb="36">
      <t>キコウ</t>
    </rPh>
    <rPh sb="36" eb="37">
      <t>オヨ</t>
    </rPh>
    <rPh sb="38" eb="40">
      <t>ドクリツ</t>
    </rPh>
    <rPh sb="40" eb="42">
      <t>ギョウセイ</t>
    </rPh>
    <rPh sb="42" eb="44">
      <t>ホウジン</t>
    </rPh>
    <rPh sb="44" eb="46">
      <t>カンキョウ</t>
    </rPh>
    <rPh sb="46" eb="48">
      <t>サイセイ</t>
    </rPh>
    <rPh sb="48" eb="50">
      <t>ホゼン</t>
    </rPh>
    <rPh sb="50" eb="52">
      <t>キコウ</t>
    </rPh>
    <rPh sb="53" eb="54">
      <t>オコナ</t>
    </rPh>
    <rPh sb="55" eb="57">
      <t>ジギョウ</t>
    </rPh>
    <rPh sb="58" eb="59">
      <t>タイ</t>
    </rPh>
    <rPh sb="61" eb="64">
      <t>フタンキン</t>
    </rPh>
    <rPh sb="65" eb="67">
      <t>ショウレイ</t>
    </rPh>
    <rPh sb="67" eb="68">
      <t>ダイ</t>
    </rPh>
    <rPh sb="69" eb="70">
      <t>ジョウ</t>
    </rPh>
    <rPh sb="70" eb="71">
      <t>ダイ</t>
    </rPh>
    <rPh sb="72" eb="73">
      <t>ゴウ</t>
    </rPh>
    <phoneticPr fontId="2"/>
  </si>
  <si>
    <t>社会福祉法人が施設の建設のために借り入れた借入金の償還に対する補助（省令第７条第５号）</t>
    <rPh sb="28" eb="29">
      <t>タイ</t>
    </rPh>
    <rPh sb="34" eb="36">
      <t>ショウレイ</t>
    </rPh>
    <rPh sb="36" eb="37">
      <t>ダイ</t>
    </rPh>
    <rPh sb="38" eb="39">
      <t>ジョウ</t>
    </rPh>
    <rPh sb="39" eb="40">
      <t>ダイ</t>
    </rPh>
    <rPh sb="41" eb="42">
      <t>ゴウ</t>
    </rPh>
    <phoneticPr fontId="2"/>
  </si>
  <si>
    <t>損失補償又は保証に係る債務の履行に要する経費の支出（省令第７条第６号）</t>
    <rPh sb="26" eb="28">
      <t>ショウレイ</t>
    </rPh>
    <rPh sb="28" eb="29">
      <t>ダイ</t>
    </rPh>
    <rPh sb="30" eb="31">
      <t>ジョウ</t>
    </rPh>
    <rPh sb="31" eb="32">
      <t>ダイ</t>
    </rPh>
    <rPh sb="33" eb="34">
      <t>ゴウ</t>
    </rPh>
    <phoneticPr fontId="2"/>
  </si>
  <si>
    <t>地方公共団体以外の者の債務を引き受けた場合における当該債務の履行に要する経費の支出（省令第７条第７号）</t>
    <rPh sb="42" eb="44">
      <t>ショウレイ</t>
    </rPh>
    <rPh sb="44" eb="45">
      <t>ダイ</t>
    </rPh>
    <rPh sb="46" eb="47">
      <t>ジョウ</t>
    </rPh>
    <rPh sb="47" eb="48">
      <t>ダイ</t>
    </rPh>
    <rPh sb="49" eb="50">
      <t>ゴウ</t>
    </rPh>
    <phoneticPr fontId="2"/>
  </si>
  <si>
    <t>その他これらに準ずると認められるもの（省令第７条第８号）</t>
    <rPh sb="2" eb="3">
      <t>タ</t>
    </rPh>
    <rPh sb="7" eb="8">
      <t>ジュン</t>
    </rPh>
    <rPh sb="11" eb="12">
      <t>ミト</t>
    </rPh>
    <rPh sb="19" eb="21">
      <t>ショウレイ</t>
    </rPh>
    <rPh sb="21" eb="22">
      <t>ダイ</t>
    </rPh>
    <rPh sb="23" eb="24">
      <t>ジョウ</t>
    </rPh>
    <rPh sb="24" eb="25">
      <t>ダイ</t>
    </rPh>
    <rPh sb="26" eb="27">
      <t>ゴウ</t>
    </rPh>
    <phoneticPr fontId="2"/>
  </si>
  <si>
    <t>損失補償又は保証に係る債務
（すべての地方公共団体の合計額）</t>
    <rPh sb="4" eb="5">
      <t>マタ</t>
    </rPh>
    <rPh sb="6" eb="8">
      <t>ホショウ</t>
    </rPh>
    <rPh sb="9" eb="10">
      <t>カカ</t>
    </rPh>
    <rPh sb="19" eb="21">
      <t>チホウ</t>
    </rPh>
    <rPh sb="21" eb="23">
      <t>コウキョウ</t>
    </rPh>
    <rPh sb="23" eb="25">
      <t>ダンタイ</t>
    </rPh>
    <rPh sb="26" eb="29">
      <t>ゴウケイガク</t>
    </rPh>
    <phoneticPr fontId="2"/>
  </si>
  <si>
    <t>北海道</t>
    <rPh sb="0" eb="3">
      <t>ほっかいどう</t>
    </rPh>
    <phoneticPr fontId="7" type="Hiragana" alignment="distributed"/>
  </si>
  <si>
    <t>青森県</t>
    <rPh sb="0" eb="3">
      <t>アオモリケン</t>
    </rPh>
    <phoneticPr fontId="7"/>
  </si>
  <si>
    <t>岩手県</t>
    <rPh sb="0" eb="3">
      <t>イワテケン</t>
    </rPh>
    <phoneticPr fontId="7"/>
  </si>
  <si>
    <t>宮城県</t>
    <rPh sb="0" eb="3">
      <t>ミヤギケン</t>
    </rPh>
    <phoneticPr fontId="7"/>
  </si>
  <si>
    <t>秋田県</t>
    <rPh sb="0" eb="3">
      <t>アキタケン</t>
    </rPh>
    <phoneticPr fontId="7"/>
  </si>
  <si>
    <t>山形県</t>
    <rPh sb="0" eb="3">
      <t>ヤマガタケン</t>
    </rPh>
    <phoneticPr fontId="7"/>
  </si>
  <si>
    <t>福島県</t>
    <rPh sb="0" eb="3">
      <t>フクシマケン</t>
    </rPh>
    <phoneticPr fontId="7"/>
  </si>
  <si>
    <t>茨城県</t>
    <rPh sb="0" eb="3">
      <t>イバラキケン</t>
    </rPh>
    <phoneticPr fontId="7"/>
  </si>
  <si>
    <t>栃木県</t>
    <rPh sb="0" eb="3">
      <t>トチギケン</t>
    </rPh>
    <phoneticPr fontId="7"/>
  </si>
  <si>
    <t>群馬県</t>
    <rPh sb="0" eb="3">
      <t>グンマケン</t>
    </rPh>
    <phoneticPr fontId="7"/>
  </si>
  <si>
    <t>埼玉県</t>
    <rPh sb="0" eb="3">
      <t>サイタマケン</t>
    </rPh>
    <phoneticPr fontId="7"/>
  </si>
  <si>
    <t>千葉県</t>
    <rPh sb="0" eb="3">
      <t>チバケン</t>
    </rPh>
    <phoneticPr fontId="7"/>
  </si>
  <si>
    <t>東京都</t>
    <rPh sb="0" eb="2">
      <t>トウキョウ</t>
    </rPh>
    <rPh sb="2" eb="3">
      <t>ト</t>
    </rPh>
    <phoneticPr fontId="7"/>
  </si>
  <si>
    <t>神奈川県</t>
    <rPh sb="0" eb="4">
      <t>カナガワケン</t>
    </rPh>
    <phoneticPr fontId="7"/>
  </si>
  <si>
    <t>新潟県</t>
    <rPh sb="0" eb="3">
      <t>ニイガタケン</t>
    </rPh>
    <phoneticPr fontId="7"/>
  </si>
  <si>
    <t>富山県</t>
    <rPh sb="0" eb="3">
      <t>トヤマケン</t>
    </rPh>
    <phoneticPr fontId="7"/>
  </si>
  <si>
    <t>石川県</t>
    <rPh sb="0" eb="3">
      <t>イシカワケン</t>
    </rPh>
    <phoneticPr fontId="7"/>
  </si>
  <si>
    <t>福井県</t>
    <rPh sb="0" eb="2">
      <t>フクイ</t>
    </rPh>
    <rPh sb="2" eb="3">
      <t>ケン</t>
    </rPh>
    <phoneticPr fontId="7"/>
  </si>
  <si>
    <t>山梨県</t>
    <rPh sb="0" eb="3">
      <t>ヤマナシケン</t>
    </rPh>
    <phoneticPr fontId="7"/>
  </si>
  <si>
    <t>長野県</t>
    <rPh sb="0" eb="3">
      <t>ナガノケン</t>
    </rPh>
    <phoneticPr fontId="7"/>
  </si>
  <si>
    <t>岐阜県</t>
    <rPh sb="0" eb="3">
      <t>ギフケン</t>
    </rPh>
    <phoneticPr fontId="7"/>
  </si>
  <si>
    <t>愛知県</t>
    <rPh sb="0" eb="3">
      <t>アイチケン</t>
    </rPh>
    <phoneticPr fontId="7"/>
  </si>
  <si>
    <t>三重県</t>
    <rPh sb="0" eb="2">
      <t>ミエ</t>
    </rPh>
    <rPh sb="2" eb="3">
      <t>ケン</t>
    </rPh>
    <phoneticPr fontId="7"/>
  </si>
  <si>
    <t>滋賀県</t>
    <rPh sb="0" eb="3">
      <t>シガケン</t>
    </rPh>
    <phoneticPr fontId="7"/>
  </si>
  <si>
    <t>京都府</t>
    <rPh sb="0" eb="3">
      <t>キョウトフ</t>
    </rPh>
    <phoneticPr fontId="7"/>
  </si>
  <si>
    <t>大阪府</t>
    <rPh sb="0" eb="3">
      <t>オオサカフ</t>
    </rPh>
    <phoneticPr fontId="7"/>
  </si>
  <si>
    <t>兵庫県</t>
    <rPh sb="0" eb="3">
      <t>ヒョウゴケン</t>
    </rPh>
    <phoneticPr fontId="7"/>
  </si>
  <si>
    <t>奈良県</t>
    <rPh sb="0" eb="3">
      <t>ナラケン</t>
    </rPh>
    <phoneticPr fontId="15"/>
  </si>
  <si>
    <t>和歌山県</t>
    <rPh sb="0" eb="4">
      <t>ワカヤマケン</t>
    </rPh>
    <phoneticPr fontId="7"/>
  </si>
  <si>
    <t>鳥取県</t>
    <rPh sb="0" eb="3">
      <t>トットリケン</t>
    </rPh>
    <phoneticPr fontId="7"/>
  </si>
  <si>
    <t>島根県</t>
    <rPh sb="0" eb="3">
      <t>シマネケン</t>
    </rPh>
    <phoneticPr fontId="7"/>
  </si>
  <si>
    <t>岡山県</t>
    <rPh sb="0" eb="3">
      <t>オカヤマケン</t>
    </rPh>
    <phoneticPr fontId="7"/>
  </si>
  <si>
    <t>広島県</t>
    <rPh sb="0" eb="3">
      <t>ヒロシマケン</t>
    </rPh>
    <phoneticPr fontId="7"/>
  </si>
  <si>
    <t>徳島県</t>
    <rPh sb="0" eb="3">
      <t>トクシマケン</t>
    </rPh>
    <phoneticPr fontId="7"/>
  </si>
  <si>
    <t>香川県</t>
    <rPh sb="0" eb="3">
      <t>カガワケン</t>
    </rPh>
    <phoneticPr fontId="7"/>
  </si>
  <si>
    <t>愛媛県</t>
    <rPh sb="0" eb="3">
      <t>エヒメケン</t>
    </rPh>
    <phoneticPr fontId="7"/>
  </si>
  <si>
    <t>高知県</t>
    <rPh sb="0" eb="3">
      <t>コウチケン</t>
    </rPh>
    <phoneticPr fontId="7"/>
  </si>
  <si>
    <t>福岡県</t>
    <rPh sb="0" eb="3">
      <t>フクオカケン</t>
    </rPh>
    <phoneticPr fontId="7"/>
  </si>
  <si>
    <t>佐賀県</t>
    <rPh sb="0" eb="3">
      <t>サガケン</t>
    </rPh>
    <phoneticPr fontId="7"/>
  </si>
  <si>
    <t>長崎県</t>
    <rPh sb="0" eb="3">
      <t>ナガサキケン</t>
    </rPh>
    <phoneticPr fontId="7"/>
  </si>
  <si>
    <t>熊本県</t>
    <rPh sb="0" eb="3">
      <t>クマモトケン</t>
    </rPh>
    <phoneticPr fontId="7"/>
  </si>
  <si>
    <t>大分県</t>
    <rPh sb="0" eb="3">
      <t>おおいたけん</t>
    </rPh>
    <phoneticPr fontId="6" type="Hiragana" alignment="distributed"/>
  </si>
  <si>
    <t>宮崎県</t>
    <rPh sb="0" eb="3">
      <t>ミヤザキケン</t>
    </rPh>
    <phoneticPr fontId="7"/>
  </si>
  <si>
    <t>鹿児島県</t>
    <rPh sb="0" eb="4">
      <t>カゴシマケン</t>
    </rPh>
    <phoneticPr fontId="7"/>
  </si>
  <si>
    <t>沖縄県</t>
    <rPh sb="0" eb="3">
      <t>オキナワケン</t>
    </rPh>
    <phoneticPr fontId="7"/>
  </si>
  <si>
    <t>鎌ケ谷市</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</si>
  <si>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</si>
  <si>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</si>
  <si>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</si>
  <si>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</si>
  <si>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</si>
  <si>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</si>
  <si>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</si>
  <si>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</si>
  <si>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</si>
  <si>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</si>
  <si>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</si>
  <si>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</si>
  <si>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</si>
  <si>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</si>
  <si>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</si>
  <si>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</si>
  <si>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</si>
  <si>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</si>
  <si>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</si>
  <si>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</si>
  <si>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</si>
  <si>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</si>
  <si>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</si>
  <si>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</si>
  <si>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</si>
  <si>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</si>
  <si>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</si>
  <si>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</si>
  <si>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</si>
  <si>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</si>
  <si>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</si>
  <si>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</si>
  <si>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</si>
  <si>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</si>
  <si>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</si>
  <si>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</si>
  <si>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</si>
  <si>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</si>
  <si>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</si>
  <si>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</si>
  <si>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</si>
  <si>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</si>
  <si>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</si>
  <si>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</si>
  <si>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</si>
  <si>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</si>
  <si>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</si>
  <si>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</si>
  <si>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</si>
  <si>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</si>
  <si>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</si>
  <si>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</si>
  <si>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</si>
  <si>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</si>
  <si>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</si>
  <si>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</si>
  <si>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</si>
  <si>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</si>
  <si>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</si>
  <si>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</si>
  <si>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</si>
  <si>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</si>
  <si>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</si>
  <si>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</si>
  <si>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</si>
  <si>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</si>
  <si>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</si>
  <si>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</si>
  <si>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</si>
  <si>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</si>
  <si>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</si>
  <si>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</si>
  <si>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</si>
  <si>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</si>
  <si>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</si>
  <si>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</si>
  <si>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</si>
  <si>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</si>
  <si>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</si>
  <si>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</si>
  <si>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</si>
  <si>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</si>
  <si>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</si>
  <si>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</si>
  <si>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</si>
  <si>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</si>
  <si>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</si>
  <si>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</si>
  <si>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</si>
  <si>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</si>
  <si>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</si>
  <si>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</si>
  <si>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</si>
  <si>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</si>
  <si>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</si>
  <si>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</si>
  <si>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</si>
  <si>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</si>
  <si>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</si>
  <si>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</si>
  <si>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</si>
  <si>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</si>
  <si>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</si>
  <si>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</si>
  <si>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014818</t>
  </si>
  <si>
    <t>014826</t>
  </si>
  <si>
    <t>014834</t>
  </si>
  <si>
    <t>014842</t>
  </si>
  <si>
    <t>014851</t>
  </si>
  <si>
    <t>014869</t>
  </si>
  <si>
    <t>014877</t>
  </si>
  <si>
    <t>015113</t>
  </si>
  <si>
    <t>015121</t>
  </si>
  <si>
    <t>015130</t>
  </si>
  <si>
    <t>015148</t>
  </si>
  <si>
    <t>015164</t>
  </si>
  <si>
    <t>015172</t>
  </si>
  <si>
    <t>015181</t>
  </si>
  <si>
    <t>015199</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</si>
  <si>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</si>
  <si>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</si>
  <si>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</si>
  <si>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</si>
  <si>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</si>
  <si>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</si>
  <si>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</si>
  <si>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</si>
  <si>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</si>
  <si>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</si>
  <si>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</si>
  <si>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</si>
  <si>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</si>
  <si>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</si>
  <si>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</si>
  <si>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</si>
  <si>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</si>
  <si>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</si>
  <si>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</si>
  <si>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</si>
  <si>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</si>
  <si>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</si>
  <si>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</si>
  <si>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</si>
  <si>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</si>
  <si>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</si>
  <si>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</si>
  <si>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</si>
  <si>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</si>
  <si>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</si>
  <si>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</si>
  <si>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</si>
  <si>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</si>
  <si>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</si>
  <si>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</si>
  <si>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</si>
  <si>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</si>
  <si>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</si>
  <si>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</si>
  <si>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</si>
  <si>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</si>
  <si>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</si>
  <si>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</si>
  <si>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</si>
  <si>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</si>
  <si>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</si>
  <si>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</si>
  <si>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</si>
  <si>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</si>
  <si>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</si>
  <si>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</si>
  <si>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</si>
  <si>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</si>
  <si>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</si>
  <si>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</si>
  <si>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</si>
  <si>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</si>
  <si>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</si>
  <si>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</si>
  <si>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</si>
  <si>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</si>
  <si>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</si>
  <si>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</si>
  <si>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</si>
  <si>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</si>
  <si>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</si>
  <si>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</si>
  <si>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</si>
  <si>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</si>
  <si>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</si>
  <si>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</si>
  <si>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</si>
  <si>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</si>
  <si>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</si>
  <si>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</si>
  <si>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</si>
  <si>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</si>
  <si>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</si>
  <si>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</si>
  <si>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</si>
  <si>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</si>
  <si>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</si>
  <si>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</si>
  <si>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</si>
  <si>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</si>
  <si>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</si>
  <si>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</si>
  <si>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</si>
  <si>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</si>
  <si>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</si>
  <si>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</si>
  <si>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</si>
  <si>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</si>
  <si>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</si>
  <si>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</si>
  <si>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</si>
  <si>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</si>
  <si>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</si>
  <si>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032018</t>
  </si>
  <si>
    <t>032026</t>
  </si>
  <si>
    <t>032034</t>
  </si>
  <si>
    <t>032051</t>
  </si>
  <si>
    <t>032069</t>
  </si>
  <si>
    <t>032077</t>
  </si>
  <si>
    <t>032085</t>
  </si>
  <si>
    <t>032093</t>
  </si>
  <si>
    <t>032107</t>
  </si>
  <si>
    <t>032115</t>
  </si>
  <si>
    <t>032131</t>
  </si>
  <si>
    <t>032140</t>
  </si>
  <si>
    <t>032158</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</si>
  <si>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</si>
  <si>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</si>
  <si>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</si>
  <si>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</si>
  <si>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</si>
  <si>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</si>
  <si>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</si>
  <si>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</si>
  <si>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</si>
  <si>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</si>
  <si>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</si>
  <si>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</si>
  <si>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</si>
  <si>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</si>
  <si>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</si>
  <si>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</si>
  <si>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</si>
  <si>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</si>
  <si>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</si>
  <si>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041009</t>
  </si>
  <si>
    <t>042021</t>
  </si>
  <si>
    <t>042030</t>
  </si>
  <si>
    <t>042056</t>
  </si>
  <si>
    <t>042064</t>
  </si>
  <si>
    <t>042072</t>
  </si>
  <si>
    <t>042081</t>
  </si>
  <si>
    <t>042099</t>
  </si>
  <si>
    <t>042111</t>
  </si>
  <si>
    <t>042129</t>
  </si>
  <si>
    <t>042137</t>
  </si>
  <si>
    <t>042145</t>
  </si>
  <si>
    <t>042153</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</si>
  <si>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</si>
  <si>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</si>
  <si>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</si>
  <si>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</si>
  <si>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</si>
  <si>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</si>
  <si>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</si>
  <si>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</si>
  <si>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</si>
  <si>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</si>
  <si>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</si>
  <si>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</si>
  <si>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</si>
  <si>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</si>
  <si>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</si>
  <si>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</si>
  <si>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</si>
  <si>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</si>
  <si>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</si>
  <si>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</si>
  <si>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</si>
  <si>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052019</t>
  </si>
  <si>
    <t>052027</t>
  </si>
  <si>
    <t>052035</t>
  </si>
  <si>
    <t>052043</t>
  </si>
  <si>
    <t>052060</t>
  </si>
  <si>
    <t>052078</t>
  </si>
  <si>
    <t>052094</t>
  </si>
  <si>
    <t>052108</t>
  </si>
  <si>
    <t>052116</t>
  </si>
  <si>
    <t>052124</t>
  </si>
  <si>
    <t>052132</t>
  </si>
  <si>
    <t>052141</t>
  </si>
  <si>
    <t>052159</t>
  </si>
  <si>
    <t>053031</t>
  </si>
  <si>
    <t>053279</t>
  </si>
  <si>
    <t>053465</t>
  </si>
  <si>
    <t>053481</t>
  </si>
  <si>
    <t>053490</t>
  </si>
  <si>
    <t>053619</t>
  </si>
  <si>
    <t>053635</t>
  </si>
  <si>
    <t>053660</t>
  </si>
  <si>
    <t>053686</t>
  </si>
  <si>
    <t>054348</t>
  </si>
  <si>
    <t>054631</t>
  </si>
  <si>
    <t>054640</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</si>
  <si>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</si>
  <si>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</si>
  <si>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</si>
  <si>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</si>
  <si>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</si>
  <si>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</si>
  <si>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</si>
  <si>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</si>
  <si>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</si>
  <si>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</si>
  <si>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</si>
  <si>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</si>
  <si>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</si>
  <si>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</si>
  <si>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</si>
  <si>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</si>
  <si>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</si>
  <si>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</si>
  <si>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</si>
  <si>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</si>
  <si>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</si>
  <si>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</si>
  <si>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</si>
  <si>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</si>
  <si>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</si>
  <si>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</si>
  <si>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</si>
  <si>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</si>
  <si>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</si>
  <si>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</si>
  <si>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</si>
  <si>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</si>
  <si>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</si>
  <si>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</si>
  <si>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</si>
  <si>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</si>
  <si>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</si>
  <si>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</si>
  <si>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</si>
  <si>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</si>
  <si>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</si>
  <si>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</si>
  <si>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</si>
  <si>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</si>
  <si>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</si>
  <si>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</si>
  <si>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</si>
  <si>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</si>
  <si>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</si>
  <si>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</si>
  <si>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</si>
  <si>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</si>
  <si>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</si>
  <si>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</si>
  <si>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</si>
  <si>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</si>
  <si>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</si>
  <si>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</si>
  <si>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</si>
  <si>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</si>
  <si>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</si>
  <si>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</si>
  <si>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</si>
  <si>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</si>
  <si>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</si>
  <si>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</si>
  <si>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</si>
  <si>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</si>
  <si>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</si>
  <si>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</si>
  <si>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</si>
  <si>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</si>
  <si>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</si>
  <si>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</si>
  <si>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</si>
  <si>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</si>
  <si>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</si>
  <si>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</si>
  <si>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</si>
  <si>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</si>
  <si>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</si>
  <si>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</si>
  <si>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</si>
  <si>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</si>
  <si>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</si>
  <si>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</si>
  <si>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</si>
  <si>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</si>
  <si>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</si>
  <si>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</si>
  <si>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</si>
  <si>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</si>
  <si>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</si>
  <si>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</si>
  <si>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</si>
  <si>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</si>
  <si>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</si>
  <si>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</si>
  <si>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</si>
  <si>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</si>
  <si>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</si>
  <si>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</si>
  <si>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</si>
  <si>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</si>
  <si>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</si>
  <si>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</si>
  <si>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</si>
  <si>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</si>
  <si>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</si>
  <si>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</si>
  <si>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</si>
  <si>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</si>
  <si>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</si>
  <si>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</si>
  <si>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</si>
  <si>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</si>
  <si>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</si>
  <si>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</si>
  <si>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</si>
  <si>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</si>
  <si>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</si>
  <si>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</si>
  <si>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</si>
  <si>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</si>
  <si>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</si>
  <si>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</si>
  <si>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</si>
  <si>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</si>
  <si>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</si>
  <si>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</si>
  <si>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</si>
  <si>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</si>
  <si>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</si>
  <si>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</si>
  <si>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</si>
  <si>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</si>
  <si>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</si>
  <si>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</si>
  <si>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</si>
  <si>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</si>
  <si>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</si>
  <si>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</si>
  <si>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</si>
  <si>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</si>
  <si>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</si>
  <si>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</si>
  <si>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</si>
  <si>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</si>
  <si>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</si>
  <si>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</si>
  <si>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</si>
  <si>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</si>
  <si>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</si>
  <si>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</si>
  <si>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</si>
  <si>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</si>
  <si>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</si>
  <si>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</si>
  <si>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</si>
  <si>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</si>
  <si>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</si>
  <si>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</si>
  <si>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</si>
  <si>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⑩公立大学附属病院事業</t>
    <phoneticPr fontId="2"/>
  </si>
  <si>
    <t>⑪有料道路事業</t>
    <phoneticPr fontId="2"/>
  </si>
  <si>
    <t>014729</t>
  </si>
  <si>
    <t>015202</t>
  </si>
  <si>
    <t>102016</t>
  </si>
  <si>
    <t>102024</t>
  </si>
  <si>
    <t>102032</t>
  </si>
  <si>
    <t>102041</t>
  </si>
  <si>
    <t>102059</t>
  </si>
  <si>
    <t>102067</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</si>
  <si>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</si>
  <si>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</si>
  <si>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</si>
  <si>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</si>
  <si>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</si>
  <si>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</si>
  <si>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</si>
  <si>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</si>
  <si>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</si>
  <si>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</si>
  <si>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</si>
  <si>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</si>
  <si>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</si>
  <si>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</si>
  <si>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</si>
  <si>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</si>
  <si>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</si>
  <si>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</si>
  <si>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</si>
  <si>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</si>
  <si>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</si>
  <si>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</si>
  <si>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</si>
  <si>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</si>
  <si>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</si>
  <si>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</si>
  <si>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</si>
  <si>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</si>
  <si>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</si>
  <si>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</si>
  <si>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</si>
  <si>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</si>
  <si>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</si>
  <si>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</si>
  <si>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</si>
  <si>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</si>
  <si>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</si>
  <si>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</si>
  <si>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</si>
  <si>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</si>
  <si>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</si>
  <si>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</si>
  <si>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</si>
  <si>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</si>
  <si>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</si>
  <si>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</si>
  <si>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</si>
  <si>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</si>
  <si>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</si>
  <si>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</si>
  <si>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</si>
  <si>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</si>
  <si>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</si>
  <si>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</si>
  <si>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</si>
  <si>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</si>
  <si>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</si>
  <si>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</si>
  <si>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</si>
  <si>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</si>
  <si>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</si>
  <si>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</si>
  <si>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</si>
  <si>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</si>
  <si>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</si>
  <si>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</si>
  <si>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</si>
  <si>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</si>
  <si>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</si>
  <si>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</si>
  <si>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</si>
  <si>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</si>
  <si>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</si>
  <si>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</si>
  <si>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</si>
  <si>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</si>
  <si>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</si>
  <si>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</si>
  <si>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</si>
  <si>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</si>
  <si>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</si>
  <si>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</si>
  <si>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</si>
  <si>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</si>
  <si>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</si>
  <si>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</si>
  <si>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</si>
  <si>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</si>
  <si>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</si>
  <si>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</si>
  <si>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</si>
  <si>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</si>
  <si>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</si>
  <si>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</si>
  <si>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</si>
  <si>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</si>
  <si>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</si>
  <si>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</si>
  <si>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</si>
  <si>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</si>
  <si>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</si>
  <si>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</si>
  <si>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</si>
  <si>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</si>
  <si>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</si>
  <si>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</si>
  <si>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</si>
  <si>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</si>
  <si>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</si>
  <si>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</si>
  <si>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</si>
  <si>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</si>
  <si>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</si>
  <si>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</si>
  <si>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</si>
  <si>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</si>
  <si>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</si>
  <si>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</si>
  <si>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</si>
  <si>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</si>
  <si>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</si>
  <si>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</si>
  <si>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</si>
  <si>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</si>
  <si>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</si>
  <si>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</si>
  <si>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</si>
  <si>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123226</t>
  </si>
  <si>
    <t>123293</t>
  </si>
  <si>
    <t>123421</t>
  </si>
  <si>
    <t>123471</t>
  </si>
  <si>
    <t>123498</t>
  </si>
  <si>
    <t>124036</t>
  </si>
  <si>
    <t>124095</t>
  </si>
  <si>
    <t>124109</t>
  </si>
  <si>
    <t>124214</t>
  </si>
  <si>
    <t>124222</t>
  </si>
  <si>
    <t>124231</t>
  </si>
  <si>
    <t>124249</t>
  </si>
  <si>
    <t>124265</t>
  </si>
  <si>
    <t>124273</t>
  </si>
  <si>
    <t>124419</t>
  </si>
  <si>
    <t>124435</t>
  </si>
  <si>
    <t>124630</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</si>
  <si>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</si>
  <si>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</si>
  <si>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</si>
  <si>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</si>
  <si>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</si>
  <si>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</si>
  <si>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</si>
  <si>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</si>
  <si>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</si>
  <si>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</si>
  <si>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</si>
  <si>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</si>
  <si>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</si>
  <si>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</si>
  <si>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</si>
  <si>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</si>
  <si>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</si>
  <si>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</si>
  <si>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</si>
  <si>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</si>
  <si>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</si>
  <si>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</si>
  <si>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</si>
  <si>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</si>
  <si>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</si>
  <si>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</si>
  <si>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</si>
  <si>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</si>
  <si>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</si>
  <si>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</si>
  <si>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</si>
  <si>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</si>
  <si>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</si>
  <si>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</si>
  <si>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</si>
  <si>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</si>
  <si>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</si>
  <si>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</si>
  <si>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</si>
  <si>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</si>
  <si>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</si>
  <si>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</si>
  <si>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</si>
  <si>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</si>
  <si>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</si>
  <si>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</si>
  <si>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</si>
  <si>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</si>
  <si>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</si>
  <si>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</si>
  <si>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</si>
  <si>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</si>
  <si>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</si>
  <si>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</si>
  <si>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</si>
  <si>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</si>
  <si>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</si>
  <si>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</si>
  <si>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</si>
  <si>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</si>
  <si>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</si>
  <si>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</si>
  <si>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</si>
  <si>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</si>
  <si>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</si>
  <si>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</si>
  <si>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</si>
  <si>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</si>
  <si>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</si>
  <si>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</si>
  <si>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</si>
  <si>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</si>
  <si>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</si>
  <si>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</si>
  <si>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</si>
  <si>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</si>
  <si>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</si>
  <si>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</si>
  <si>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</si>
  <si>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</si>
  <si>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</si>
  <si>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</si>
  <si>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</si>
  <si>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</si>
  <si>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</si>
  <si>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</si>
  <si>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</si>
  <si>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</si>
  <si>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</si>
  <si>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</si>
  <si>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</si>
  <si>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</si>
  <si>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</si>
  <si>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</si>
  <si>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</si>
  <si>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</si>
  <si>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</si>
  <si>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</si>
  <si>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</si>
  <si>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</si>
  <si>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</si>
  <si>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</si>
  <si>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</si>
  <si>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</si>
  <si>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</si>
  <si>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</si>
  <si>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</si>
  <si>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</si>
  <si>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</si>
  <si>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</si>
  <si>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</si>
  <si>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</si>
  <si>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</si>
  <si>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</si>
  <si>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</si>
  <si>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</si>
  <si>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</si>
  <si>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</si>
  <si>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</si>
  <si>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</si>
  <si>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</si>
  <si>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</si>
  <si>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</si>
  <si>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</si>
  <si>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</si>
  <si>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162019</t>
  </si>
  <si>
    <t>162027</t>
  </si>
  <si>
    <t>162043</t>
  </si>
  <si>
    <t>162051</t>
  </si>
  <si>
    <t>162060</t>
  </si>
  <si>
    <t>162078</t>
  </si>
  <si>
    <t>162086</t>
  </si>
  <si>
    <t>162094</t>
  </si>
  <si>
    <t>162108</t>
  </si>
  <si>
    <t>162116</t>
  </si>
  <si>
    <t>163210</t>
  </si>
  <si>
    <t>163228</t>
  </si>
  <si>
    <t>163236</t>
  </si>
  <si>
    <t>163422</t>
  </si>
  <si>
    <t>163431</t>
  </si>
  <si>
    <t>172014</t>
  </si>
  <si>
    <t>172022</t>
  </si>
  <si>
    <t>172031</t>
  </si>
  <si>
    <t>172049</t>
  </si>
  <si>
    <t>172057</t>
  </si>
  <si>
    <t>172065</t>
  </si>
  <si>
    <t>172073</t>
  </si>
  <si>
    <t>172090</t>
  </si>
  <si>
    <t>172103</t>
  </si>
  <si>
    <t>172111</t>
  </si>
  <si>
    <t>173240</t>
  </si>
  <si>
    <t>173614</t>
  </si>
  <si>
    <t>173657</t>
  </si>
  <si>
    <t>173843</t>
  </si>
  <si>
    <t>173860</t>
  </si>
  <si>
    <t>174076</t>
  </si>
  <si>
    <t>174611</t>
  </si>
  <si>
    <t>174637</t>
  </si>
  <si>
    <t>182010</t>
  </si>
  <si>
    <t>182028</t>
  </si>
  <si>
    <t>182044</t>
  </si>
  <si>
    <t>182052</t>
  </si>
  <si>
    <t>182061</t>
  </si>
  <si>
    <t>182079</t>
  </si>
  <si>
    <t>182087</t>
  </si>
  <si>
    <t>182095</t>
  </si>
  <si>
    <t>182109</t>
  </si>
  <si>
    <t>183229</t>
  </si>
  <si>
    <t>183822</t>
  </si>
  <si>
    <t>184047</t>
  </si>
  <si>
    <t>184233</t>
  </si>
  <si>
    <t>184420</t>
  </si>
  <si>
    <t>184811</t>
  </si>
  <si>
    <t>184837</t>
  </si>
  <si>
    <t>185019</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</si>
  <si>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</si>
  <si>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</si>
  <si>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</si>
  <si>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</si>
  <si>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</si>
  <si>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</si>
  <si>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</si>
  <si>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</si>
  <si>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</si>
  <si>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</si>
  <si>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</si>
  <si>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</si>
  <si>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</si>
  <si>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</si>
  <si>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</si>
  <si>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</si>
  <si>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</si>
  <si>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</si>
  <si>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</si>
  <si>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</si>
  <si>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</si>
  <si>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</si>
  <si>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</si>
  <si>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</si>
  <si>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</si>
  <si>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</si>
  <si>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</si>
  <si>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</si>
  <si>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</si>
  <si>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</si>
  <si>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</si>
  <si>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</si>
  <si>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</si>
  <si>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</si>
  <si>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</si>
  <si>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</si>
  <si>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</si>
  <si>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</si>
  <si>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</si>
  <si>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</si>
  <si>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</si>
  <si>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</si>
  <si>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</si>
  <si>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</si>
  <si>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</si>
  <si>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</si>
  <si>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</si>
  <si>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</si>
  <si>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</si>
  <si>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</si>
  <si>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</si>
  <si>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</si>
  <si>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</si>
  <si>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</si>
  <si>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</si>
  <si>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</si>
  <si>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</si>
  <si>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</si>
  <si>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</si>
  <si>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</si>
  <si>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</si>
  <si>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</si>
  <si>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</si>
  <si>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</si>
  <si>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</si>
  <si>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</si>
  <si>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</si>
  <si>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</si>
  <si>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</si>
  <si>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</si>
  <si>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</si>
  <si>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</si>
  <si>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</si>
  <si>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</si>
  <si>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</si>
  <si>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</si>
  <si>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</si>
  <si>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</si>
  <si>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</si>
  <si>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</si>
  <si>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</si>
  <si>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</si>
  <si>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</si>
  <si>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</si>
  <si>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</si>
  <si>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</si>
  <si>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</si>
  <si>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</si>
  <si>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</si>
  <si>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</si>
  <si>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</si>
  <si>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</si>
  <si>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</si>
  <si>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</si>
  <si>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</si>
  <si>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</si>
  <si>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</si>
  <si>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</si>
  <si>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</si>
  <si>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</si>
  <si>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</si>
  <si>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</si>
  <si>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</si>
  <si>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</si>
  <si>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</si>
  <si>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</si>
  <si>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</si>
  <si>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</si>
  <si>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</si>
  <si>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</si>
  <si>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</si>
  <si>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</si>
  <si>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</si>
  <si>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</si>
  <si>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</si>
  <si>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</si>
  <si>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</si>
  <si>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</si>
  <si>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</si>
  <si>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</si>
  <si>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</si>
  <si>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</si>
  <si>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</si>
  <si>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</si>
  <si>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</si>
  <si>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</si>
  <si>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</si>
  <si>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</si>
  <si>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</si>
  <si>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</si>
  <si>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</si>
  <si>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</si>
  <si>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</si>
  <si>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</si>
  <si>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</si>
  <si>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</si>
  <si>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</si>
  <si>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</si>
  <si>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</si>
  <si>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</si>
  <si>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</si>
  <si>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</si>
  <si>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</si>
  <si>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</si>
  <si>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</si>
  <si>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</si>
  <si>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</si>
  <si>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</si>
  <si>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</si>
  <si>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</si>
  <si>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</si>
  <si>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</si>
  <si>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</si>
  <si>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</si>
  <si>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</si>
  <si>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</si>
  <si>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</si>
  <si>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</si>
  <si>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</si>
  <si>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</si>
  <si>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</si>
  <si>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</si>
  <si>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</si>
  <si>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</si>
  <si>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</si>
  <si>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</si>
  <si>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</si>
  <si>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</si>
  <si>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</si>
  <si>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</si>
  <si>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</si>
  <si>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</si>
  <si>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</si>
  <si>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</si>
  <si>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</si>
  <si>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</si>
  <si>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</si>
  <si>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</si>
  <si>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</si>
  <si>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</si>
  <si>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</si>
  <si>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</si>
  <si>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</si>
  <si>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</si>
  <si>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</si>
  <si>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</si>
  <si>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</si>
  <si>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</si>
  <si>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</si>
  <si>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</si>
  <si>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</si>
  <si>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</si>
  <si>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</si>
  <si>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</si>
  <si>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</si>
  <si>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</si>
  <si>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</si>
  <si>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</si>
  <si>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</si>
  <si>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</si>
  <si>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</si>
  <si>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</si>
  <si>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</si>
  <si>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</si>
  <si>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</si>
  <si>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</si>
  <si>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</si>
  <si>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</si>
  <si>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</si>
  <si>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</si>
  <si>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</si>
  <si>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</si>
  <si>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</si>
  <si>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</si>
  <si>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</si>
  <si>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</si>
  <si>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</si>
  <si>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</si>
  <si>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233021</t>
  </si>
  <si>
    <t>233421</t>
  </si>
  <si>
    <t>233617</t>
  </si>
  <si>
    <t>233625</t>
  </si>
  <si>
    <t>234249</t>
  </si>
  <si>
    <t>234257</t>
  </si>
  <si>
    <t>234273</t>
  </si>
  <si>
    <t>234419</t>
  </si>
  <si>
    <t>234427</t>
  </si>
  <si>
    <t>234451</t>
  </si>
  <si>
    <t>234460</t>
  </si>
  <si>
    <t>234478</t>
  </si>
  <si>
    <t>235016</t>
  </si>
  <si>
    <t>235610</t>
  </si>
  <si>
    <t>235628</t>
  </si>
  <si>
    <t>235636</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</si>
  <si>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</si>
  <si>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</si>
  <si>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</si>
  <si>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</si>
  <si>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</si>
  <si>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</si>
  <si>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</si>
  <si>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</si>
  <si>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</si>
  <si>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</si>
  <si>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</si>
  <si>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</si>
  <si>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</si>
  <si>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</si>
  <si>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</si>
  <si>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</si>
  <si>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</si>
  <si>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</si>
  <si>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</si>
  <si>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</si>
  <si>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</si>
  <si>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</si>
  <si>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</si>
  <si>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</si>
  <si>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</si>
  <si>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</si>
  <si>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</si>
  <si>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</si>
  <si>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</si>
  <si>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</si>
  <si>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</si>
  <si>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</si>
  <si>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</si>
  <si>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</si>
  <si>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</si>
  <si>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</si>
  <si>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</si>
  <si>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</si>
  <si>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</si>
  <si>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</si>
  <si>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</si>
  <si>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</si>
  <si>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</si>
  <si>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</si>
  <si>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</si>
  <si>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</si>
  <si>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</si>
  <si>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</si>
  <si>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</si>
  <si>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</si>
  <si>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</si>
  <si>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</si>
  <si>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</si>
  <si>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</si>
  <si>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</si>
  <si>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</si>
  <si>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</si>
  <si>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</si>
  <si>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</si>
  <si>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</si>
  <si>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</si>
  <si>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</si>
  <si>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</si>
  <si>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</si>
  <si>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</si>
  <si>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</si>
  <si>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</si>
  <si>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</si>
  <si>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</si>
  <si>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</si>
  <si>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</si>
  <si>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</si>
  <si>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</si>
  <si>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</si>
  <si>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</si>
  <si>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</si>
  <si>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</si>
  <si>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</si>
  <si>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</si>
  <si>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</si>
  <si>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</si>
  <si>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</si>
  <si>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</si>
  <si>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</si>
  <si>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</si>
  <si>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</si>
  <si>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</si>
  <si>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</si>
  <si>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</si>
  <si>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</si>
  <si>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</si>
  <si>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</si>
  <si>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</si>
  <si>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</si>
  <si>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</si>
  <si>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</si>
  <si>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</si>
  <si>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</si>
  <si>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</si>
  <si>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</si>
  <si>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</si>
  <si>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</si>
  <si>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</si>
  <si>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</si>
  <si>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</si>
  <si>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</si>
  <si>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</si>
  <si>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</si>
  <si>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</si>
  <si>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</si>
  <si>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</si>
  <si>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</si>
  <si>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</si>
  <si>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</si>
  <si>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</si>
  <si>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</si>
  <si>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</si>
  <si>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</si>
  <si>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</si>
  <si>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</si>
  <si>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</si>
  <si>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</si>
  <si>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</si>
  <si>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</si>
  <si>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</si>
  <si>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</si>
  <si>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</si>
  <si>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</si>
  <si>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</si>
  <si>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</si>
  <si>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</si>
  <si>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</si>
  <si>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</si>
  <si>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</si>
  <si>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</si>
  <si>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</si>
  <si>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</si>
  <si>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</si>
  <si>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</si>
  <si>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</si>
  <si>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</si>
  <si>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</si>
  <si>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</si>
  <si>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</si>
  <si>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</si>
  <si>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</si>
  <si>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</si>
  <si>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</si>
  <si>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</si>
  <si>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</si>
  <si>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</si>
  <si>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</si>
  <si>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</si>
  <si>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</si>
  <si>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</si>
  <si>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</si>
  <si>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</si>
  <si>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</si>
  <si>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</si>
  <si>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</si>
  <si>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</si>
  <si>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</si>
  <si>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</si>
  <si>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</si>
  <si>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</si>
  <si>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</si>
  <si>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</si>
  <si>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</si>
  <si>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</si>
  <si>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</si>
  <si>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</si>
  <si>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</si>
  <si>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</si>
  <si>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</si>
  <si>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</si>
  <si>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</si>
  <si>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</si>
  <si>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</si>
  <si>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</si>
  <si>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</si>
  <si>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</si>
  <si>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</si>
  <si>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</si>
  <si>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</si>
  <si>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</si>
  <si>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</si>
  <si>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</si>
  <si>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</si>
  <si>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</si>
  <si>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</si>
  <si>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</si>
  <si>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</si>
  <si>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</si>
  <si>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</si>
  <si>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</si>
  <si>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</si>
  <si>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</si>
  <si>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</si>
  <si>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</si>
  <si>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</si>
  <si>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</si>
  <si>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</si>
  <si>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</si>
  <si>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</si>
  <si>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</si>
  <si>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</si>
  <si>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</si>
  <si>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</si>
  <si>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</si>
  <si>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</si>
  <si>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</si>
  <si>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</si>
  <si>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</si>
  <si>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</si>
  <si>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</si>
  <si>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</si>
  <si>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</si>
  <si>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</si>
  <si>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</si>
  <si>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</si>
  <si>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</si>
  <si>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</si>
  <si>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</si>
  <si>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</si>
  <si>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</si>
  <si>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</si>
  <si>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</si>
  <si>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</si>
  <si>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</si>
  <si>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</si>
  <si>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</si>
  <si>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</si>
  <si>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</si>
  <si>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</si>
  <si>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</si>
  <si>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</si>
  <si>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</si>
  <si>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</si>
  <si>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</si>
  <si>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</si>
  <si>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</si>
  <si>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</si>
  <si>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</si>
  <si>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</si>
  <si>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</si>
  <si>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</si>
  <si>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</si>
  <si>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</si>
  <si>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</si>
  <si>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</si>
  <si>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</si>
  <si>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</si>
  <si>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</si>
  <si>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</si>
  <si>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</si>
  <si>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</si>
  <si>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</si>
  <si>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</si>
  <si>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</si>
  <si>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</si>
  <si>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</si>
  <si>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</si>
  <si>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</si>
  <si>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</si>
  <si>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</si>
  <si>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</si>
  <si>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</si>
  <si>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</si>
  <si>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</si>
  <si>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</si>
  <si>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</si>
  <si>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</si>
  <si>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</si>
  <si>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</si>
  <si>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</si>
  <si>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</si>
  <si>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</si>
  <si>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</si>
  <si>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</si>
  <si>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</si>
  <si>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</si>
  <si>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</si>
  <si>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</si>
  <si>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</si>
  <si>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</si>
  <si>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</si>
  <si>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</si>
  <si>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</si>
  <si>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</si>
  <si>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</si>
  <si>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</si>
  <si>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</si>
  <si>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</si>
  <si>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</si>
  <si>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</si>
  <si>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</si>
  <si>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</si>
  <si>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</si>
  <si>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</si>
  <si>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</si>
  <si>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</si>
  <si>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</si>
  <si>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</si>
  <si>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</si>
  <si>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</si>
  <si>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</si>
  <si>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</si>
  <si>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</si>
  <si>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</si>
  <si>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</si>
  <si>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</si>
  <si>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</si>
  <si>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</si>
  <si>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</si>
  <si>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</si>
  <si>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</si>
  <si>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</si>
  <si>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</si>
  <si>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</si>
  <si>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</si>
  <si>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</si>
  <si>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</si>
  <si>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</si>
  <si>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</si>
  <si>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</si>
  <si>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</si>
  <si>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</si>
  <si>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</si>
  <si>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</si>
  <si>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</si>
  <si>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</si>
  <si>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</si>
  <si>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</si>
  <si>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</si>
  <si>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</si>
  <si>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</si>
  <si>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</si>
  <si>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</si>
  <si>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</si>
  <si>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</si>
  <si>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</si>
  <si>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</si>
  <si>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</si>
  <si>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</si>
  <si>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</si>
  <si>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</si>
  <si>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</si>
  <si>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</si>
  <si>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</si>
  <si>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</si>
  <si>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</si>
  <si>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</si>
  <si>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</si>
  <si>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</si>
  <si>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</si>
  <si>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</si>
  <si>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</si>
  <si>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</si>
  <si>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372013</t>
  </si>
  <si>
    <t>372021</t>
  </si>
  <si>
    <t>372030</t>
  </si>
  <si>
    <t>372048</t>
  </si>
  <si>
    <t>372056</t>
  </si>
  <si>
    <t>372064</t>
  </si>
  <si>
    <t>372072</t>
  </si>
  <si>
    <t>372081</t>
  </si>
  <si>
    <t>373222</t>
  </si>
  <si>
    <t>373249</t>
  </si>
  <si>
    <t>373419</t>
  </si>
  <si>
    <t>373648</t>
  </si>
  <si>
    <t>373869</t>
  </si>
  <si>
    <t>373877</t>
  </si>
  <si>
    <t>374032</t>
  </si>
  <si>
    <t>374041</t>
  </si>
  <si>
    <t>374067</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</si>
  <si>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</si>
  <si>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</si>
  <si>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</si>
  <si>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</si>
  <si>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</si>
  <si>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</si>
  <si>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</si>
  <si>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</si>
  <si>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</si>
  <si>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</si>
  <si>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</si>
  <si>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</si>
  <si>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</si>
  <si>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</si>
  <si>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</si>
  <si>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</si>
  <si>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</si>
  <si>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</si>
  <si>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</si>
  <si>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</si>
  <si>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392014</t>
  </si>
  <si>
    <t>392022</t>
  </si>
  <si>
    <t>392031</t>
  </si>
  <si>
    <t>392049</t>
  </si>
  <si>
    <t>392057</t>
  </si>
  <si>
    <t>392065</t>
  </si>
  <si>
    <t>392081</t>
  </si>
  <si>
    <t>392090</t>
  </si>
  <si>
    <t>392103</t>
  </si>
  <si>
    <t>392111</t>
  </si>
  <si>
    <t>392120</t>
  </si>
  <si>
    <t>393011</t>
  </si>
  <si>
    <t>393029</t>
  </si>
  <si>
    <t>393037</t>
  </si>
  <si>
    <t>393045</t>
  </si>
  <si>
    <t>393053</t>
  </si>
  <si>
    <t>393061</t>
  </si>
  <si>
    <t>393070</t>
  </si>
  <si>
    <t>393410</t>
  </si>
  <si>
    <t>393444</t>
  </si>
  <si>
    <t>393631</t>
  </si>
  <si>
    <t>393649</t>
  </si>
  <si>
    <t>393860</t>
  </si>
  <si>
    <t>393878</t>
  </si>
  <si>
    <t>394017</t>
  </si>
  <si>
    <t>394025</t>
  </si>
  <si>
    <t>394033</t>
  </si>
  <si>
    <t>394050</t>
  </si>
  <si>
    <t>394106</t>
  </si>
  <si>
    <t>394114</t>
  </si>
  <si>
    <t>394122</t>
  </si>
  <si>
    <t>394246</t>
  </si>
  <si>
    <t>394271</t>
  </si>
  <si>
    <t>394289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</si>
  <si>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</si>
  <si>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</si>
  <si>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</si>
  <si>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</si>
  <si>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</si>
  <si>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</si>
  <si>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</si>
  <si>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</si>
  <si>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</si>
  <si>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</si>
  <si>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</si>
  <si>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</si>
  <si>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</si>
  <si>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</si>
  <si>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</si>
  <si>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</si>
  <si>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</si>
  <si>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</si>
  <si>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</si>
  <si>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</si>
  <si>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</si>
  <si>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</si>
  <si>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</si>
  <si>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</si>
  <si>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</si>
  <si>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</si>
  <si>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</si>
  <si>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</si>
  <si>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</si>
  <si>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</si>
  <si>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</si>
  <si>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</si>
  <si>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</si>
  <si>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</si>
  <si>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</si>
  <si>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</si>
  <si>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</si>
  <si>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</si>
  <si>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</si>
  <si>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</si>
  <si>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</si>
  <si>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</si>
  <si>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</si>
  <si>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</si>
  <si>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</si>
  <si>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</si>
  <si>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</si>
  <si>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</si>
  <si>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</si>
  <si>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</si>
  <si>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</si>
  <si>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</si>
  <si>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</si>
  <si>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</si>
  <si>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</si>
  <si>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</si>
  <si>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</si>
  <si>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</si>
  <si>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</si>
  <si>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</si>
  <si>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</si>
  <si>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</si>
  <si>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</si>
  <si>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</si>
  <si>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</si>
  <si>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</si>
  <si>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</si>
  <si>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</si>
  <si>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</si>
  <si>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</si>
  <si>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</si>
  <si>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</si>
  <si>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</si>
  <si>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</si>
  <si>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</si>
  <si>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</si>
  <si>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</si>
  <si>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</si>
  <si>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</si>
  <si>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</si>
  <si>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</si>
  <si>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</si>
  <si>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</si>
  <si>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</si>
  <si>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</si>
  <si>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</si>
  <si>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</si>
  <si>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</si>
  <si>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</si>
  <si>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</si>
  <si>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</si>
  <si>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</si>
  <si>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</si>
  <si>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</si>
  <si>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</si>
  <si>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</si>
  <si>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</si>
  <si>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</si>
  <si>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</si>
  <si>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</si>
  <si>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</si>
  <si>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</si>
  <si>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</si>
  <si>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</si>
  <si>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</si>
  <si>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</si>
  <si>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</si>
  <si>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</si>
  <si>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</si>
  <si>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</si>
  <si>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</si>
  <si>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</si>
  <si>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</si>
  <si>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</si>
  <si>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</si>
  <si>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</si>
  <si>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</si>
  <si>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</si>
  <si>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</si>
  <si>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</si>
  <si>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</si>
  <si>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</si>
  <si>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</si>
  <si>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</si>
  <si>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</si>
  <si>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</si>
  <si>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</si>
  <si>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</si>
  <si>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</si>
  <si>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</si>
  <si>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</si>
  <si>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</si>
  <si>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</si>
  <si>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</si>
  <si>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</si>
  <si>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</si>
  <si>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</si>
  <si>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</si>
  <si>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</si>
  <si>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</si>
  <si>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</si>
  <si>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</si>
  <si>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</si>
  <si>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</si>
  <si>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</si>
  <si>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</si>
  <si>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</si>
  <si>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</si>
  <si>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</si>
  <si>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</si>
  <si>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</si>
  <si>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</si>
  <si>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</si>
  <si>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</si>
  <si>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</si>
  <si>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</si>
  <si>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</si>
  <si>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</si>
  <si>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</si>
  <si>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</si>
  <si>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</si>
  <si>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</si>
  <si>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</si>
  <si>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</si>
  <si>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</si>
  <si>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</si>
  <si>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</si>
  <si>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</si>
  <si>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</si>
  <si>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</si>
  <si>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</si>
  <si>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</si>
  <si>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</si>
  <si>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</si>
  <si>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</si>
  <si>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</si>
  <si>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</si>
  <si>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</si>
  <si>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</si>
  <si>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</si>
  <si>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</si>
  <si>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</si>
  <si>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</si>
  <si>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</si>
  <si>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</si>
  <si>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</si>
  <si>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</si>
  <si>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</si>
  <si>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</si>
  <si>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</si>
  <si>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</si>
  <si>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</si>
  <si>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</si>
  <si>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</si>
  <si>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</si>
  <si>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</si>
  <si>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</si>
  <si>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</si>
  <si>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</si>
  <si>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</si>
  <si>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</si>
  <si>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</si>
  <si>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</si>
  <si>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</si>
  <si>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</si>
  <si>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</si>
  <si>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</si>
  <si>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</si>
  <si>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</si>
  <si>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</si>
  <si>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</si>
  <si>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</si>
  <si>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</si>
  <si>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</si>
  <si>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</si>
  <si>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</si>
  <si>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</si>
  <si>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</si>
  <si>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</si>
  <si>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</si>
  <si>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</si>
  <si>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</si>
  <si>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</si>
  <si>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</si>
  <si>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</si>
  <si>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</si>
  <si>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</si>
  <si>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</si>
  <si>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</si>
  <si>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</si>
  <si>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</si>
  <si>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</si>
  <si>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</si>
  <si>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</si>
  <si>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</si>
  <si>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</si>
  <si>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</si>
  <si>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</si>
  <si>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</si>
  <si>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</si>
  <si>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</si>
  <si>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</si>
  <si>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</si>
  <si>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</si>
  <si>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</si>
  <si>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</si>
  <si>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</si>
  <si>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</si>
  <si>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</si>
  <si>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</si>
  <si>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</si>
  <si>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</si>
  <si>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</si>
  <si>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</si>
  <si>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</si>
  <si>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</si>
  <si>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</si>
  <si>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</si>
  <si>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</si>
  <si>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</si>
  <si>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</si>
  <si>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</si>
  <si>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</si>
  <si>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</si>
  <si>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</si>
  <si>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</si>
  <si>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</si>
  <si>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</si>
  <si>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</si>
  <si>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</si>
  <si>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</si>
  <si>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</si>
  <si>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積立不足額を考慮して算定した額（３①表「エ」欄の数値を転記）</t>
    <rPh sb="0" eb="2">
      <t>ツミタテ</t>
    </rPh>
    <rPh sb="2" eb="4">
      <t>ブソク</t>
    </rPh>
    <rPh sb="4" eb="5">
      <t>ガク</t>
    </rPh>
    <rPh sb="6" eb="8">
      <t>コウリョ</t>
    </rPh>
    <rPh sb="10" eb="12">
      <t>サンテイ</t>
    </rPh>
    <rPh sb="14" eb="15">
      <t>ガク</t>
    </rPh>
    <rPh sb="18" eb="19">
      <t>オモテ</t>
    </rPh>
    <rPh sb="22" eb="23">
      <t>ラン</t>
    </rPh>
    <rPh sb="24" eb="26">
      <t>スウチ</t>
    </rPh>
    <rPh sb="27" eb="29">
      <t>テンキ</t>
    </rPh>
    <phoneticPr fontId="2"/>
  </si>
  <si>
    <t>満期一括償還地方債の１年当たりの元金償還金に相当するもの（年度割相当額）（３①表「ウ」欄の数値を転記）</t>
    <rPh sb="0" eb="2">
      <t>マンキ</t>
    </rPh>
    <rPh sb="2" eb="4">
      <t>イッカツ</t>
    </rPh>
    <rPh sb="4" eb="6">
      <t>ショウカン</t>
    </rPh>
    <rPh sb="6" eb="9">
      <t>チホウサイ</t>
    </rPh>
    <rPh sb="11" eb="12">
      <t>ネン</t>
    </rPh>
    <rPh sb="12" eb="13">
      <t>ア</t>
    </rPh>
    <rPh sb="16" eb="18">
      <t>ガンキン</t>
    </rPh>
    <rPh sb="18" eb="21">
      <t>ショウカンキン</t>
    </rPh>
    <rPh sb="22" eb="24">
      <t>ソウトウ</t>
    </rPh>
    <rPh sb="29" eb="31">
      <t>ネンド</t>
    </rPh>
    <rPh sb="31" eb="32">
      <t>ワ</t>
    </rPh>
    <rPh sb="32" eb="35">
      <t>ソウトウガク</t>
    </rPh>
    <rPh sb="39" eb="40">
      <t>ヒョウ</t>
    </rPh>
    <rPh sb="43" eb="44">
      <t>ラン</t>
    </rPh>
    <rPh sb="45" eb="47">
      <t>スウチ</t>
    </rPh>
    <rPh sb="48" eb="50">
      <t>テンキ</t>
    </rPh>
    <phoneticPr fontId="2"/>
  </si>
  <si>
    <t>特定財源の額（３③Ａ表「特定財源計」欄の数値を転記）</t>
    <rPh sb="0" eb="2">
      <t>トクテイ</t>
    </rPh>
    <rPh sb="2" eb="4">
      <t>ザイゲン</t>
    </rPh>
    <rPh sb="5" eb="6">
      <t>ガク</t>
    </rPh>
    <rPh sb="10" eb="11">
      <t>オモテ</t>
    </rPh>
    <rPh sb="12" eb="14">
      <t>トクテイ</t>
    </rPh>
    <rPh sb="14" eb="16">
      <t>ザイゲン</t>
    </rPh>
    <rPh sb="16" eb="17">
      <t>ケイ</t>
    </rPh>
    <rPh sb="18" eb="19">
      <t>ラン</t>
    </rPh>
    <rPh sb="20" eb="22">
      <t>スウチ</t>
    </rPh>
    <rPh sb="23" eb="25">
      <t>テンキ</t>
    </rPh>
    <phoneticPr fontId="2"/>
  </si>
  <si>
    <t>⑥の内訳</t>
    <rPh sb="2" eb="4">
      <t>ウチワケ</t>
    </rPh>
    <phoneticPr fontId="2"/>
  </si>
  <si>
    <t>元利償還金の額（繰上償還額等を除く）（３③Ａ表「元利償還金」欄の数値を転記）</t>
    <rPh sb="0" eb="2">
      <t>ガンリ</t>
    </rPh>
    <rPh sb="2" eb="5">
      <t>ショウカンキン</t>
    </rPh>
    <rPh sb="6" eb="7">
      <t>ガク</t>
    </rPh>
    <rPh sb="8" eb="10">
      <t>クリアゲ</t>
    </rPh>
    <rPh sb="10" eb="13">
      <t>ショウカンガク</t>
    </rPh>
    <rPh sb="13" eb="14">
      <t>トウ</t>
    </rPh>
    <rPh sb="15" eb="16">
      <t>ノゾ</t>
    </rPh>
    <rPh sb="22" eb="23">
      <t>オモテ</t>
    </rPh>
    <rPh sb="24" eb="26">
      <t>ガンリ</t>
    </rPh>
    <rPh sb="26" eb="29">
      <t>ショウカンキン</t>
    </rPh>
    <rPh sb="30" eb="31">
      <t>ラン</t>
    </rPh>
    <rPh sb="32" eb="34">
      <t>スウチ</t>
    </rPh>
    <rPh sb="35" eb="37">
      <t>テンキ</t>
    </rPh>
    <phoneticPr fontId="2"/>
  </si>
  <si>
    <t>組合
負担等見込額</t>
    <rPh sb="0" eb="2">
      <t>クミアイ</t>
    </rPh>
    <rPh sb="3" eb="6">
      <t>フタントウ</t>
    </rPh>
    <rPh sb="6" eb="8">
      <t>ミコミ</t>
    </rPh>
    <rPh sb="8" eb="9">
      <t>ガク</t>
    </rPh>
    <phoneticPr fontId="2"/>
  </si>
  <si>
    <t>組合連結実質
赤字額負担見込額</t>
    <rPh sb="0" eb="2">
      <t>クミアイ</t>
    </rPh>
    <rPh sb="2" eb="4">
      <t>レンケツ</t>
    </rPh>
    <rPh sb="4" eb="6">
      <t>ジッシツ</t>
    </rPh>
    <rPh sb="7" eb="10">
      <t>アカジガク</t>
    </rPh>
    <rPh sb="10" eb="12">
      <t>フタン</t>
    </rPh>
    <rPh sb="12" eb="14">
      <t>ミコミ</t>
    </rPh>
    <rPh sb="14" eb="15">
      <t>ガク</t>
    </rPh>
    <phoneticPr fontId="2"/>
  </si>
  <si>
    <t>組合の名称 (1)</t>
    <rPh sb="0" eb="2">
      <t>クミアイ</t>
    </rPh>
    <rPh sb="3" eb="5">
      <t>メイショウ</t>
    </rPh>
    <phoneticPr fontId="2"/>
  </si>
  <si>
    <t>組合名 (1)</t>
    <rPh sb="0" eb="2">
      <t>クミアイ</t>
    </rPh>
    <rPh sb="2" eb="3">
      <t>メイ</t>
    </rPh>
    <phoneticPr fontId="2"/>
  </si>
  <si>
    <t>２　加入団体間で連結実質赤字のあん分方法が取り決められていない組合（地方開発事業団を除く。）</t>
    <rPh sb="34" eb="36">
      <t>チホウ</t>
    </rPh>
    <rPh sb="36" eb="38">
      <t>カイハツ</t>
    </rPh>
    <rPh sb="38" eb="41">
      <t>ジギョウダン</t>
    </rPh>
    <rPh sb="42" eb="43">
      <t>ノゾ</t>
    </rPh>
    <phoneticPr fontId="2"/>
  </si>
  <si>
    <t>ニ　組合が起こした地方債の元金償還額に対する一般会計等の負担等見込額</t>
    <phoneticPr fontId="2"/>
  </si>
  <si>
    <t>ニ　組合が起こした地方債の元金償還額に対する一般会計等の負担額又は補助額</t>
    <phoneticPr fontId="2"/>
  </si>
  <si>
    <t>１　加入団体間で連結実質赤字のあん分方法が取り決められている組合</t>
    <phoneticPr fontId="2"/>
  </si>
  <si>
    <t>野々市市</t>
  </si>
  <si>
    <t>長久手市</t>
  </si>
  <si>
    <r>
      <rPr>
        <sz val="11"/>
        <rFont val="ＭＳ 明朝"/>
        <family val="1"/>
        <charset val="128"/>
      </rPr>
      <t xml:space="preserve">地方財政法第５条の３第４項第１号の規定に基づき総務大臣が定める額
</t>
    </r>
    <r>
      <rPr>
        <sz val="10"/>
        <rFont val="ＭＳ 明朝"/>
        <family val="1"/>
        <charset val="128"/>
      </rPr>
      <t>（特別区のみ記入）</t>
    </r>
    <rPh sb="0" eb="2">
      <t>チホウ</t>
    </rPh>
    <rPh sb="2" eb="4">
      <t>ザイセイ</t>
    </rPh>
    <rPh sb="4" eb="5">
      <t>ホウ</t>
    </rPh>
    <rPh sb="5" eb="6">
      <t>ダイ</t>
    </rPh>
    <rPh sb="7" eb="8">
      <t>ジョウ</t>
    </rPh>
    <rPh sb="10" eb="11">
      <t>ダイ</t>
    </rPh>
    <rPh sb="12" eb="13">
      <t>コウ</t>
    </rPh>
    <rPh sb="13" eb="14">
      <t>ダイ</t>
    </rPh>
    <rPh sb="15" eb="16">
      <t>ゴウ</t>
    </rPh>
    <rPh sb="17" eb="19">
      <t>キテイ</t>
    </rPh>
    <rPh sb="20" eb="21">
      <t>モト</t>
    </rPh>
    <rPh sb="23" eb="25">
      <t>ソウム</t>
    </rPh>
    <rPh sb="25" eb="27">
      <t>ダイジン</t>
    </rPh>
    <rPh sb="28" eb="29">
      <t>サダ</t>
    </rPh>
    <rPh sb="31" eb="32">
      <t>ガク</t>
    </rPh>
    <rPh sb="34" eb="37">
      <t>トクベツク</t>
    </rPh>
    <rPh sb="39" eb="41">
      <t>キニュウ</t>
    </rPh>
    <phoneticPr fontId="2"/>
  </si>
  <si>
    <t>利子補給に係るもの（政令第12条第４号）</t>
    <rPh sb="0" eb="2">
      <t>リシ</t>
    </rPh>
    <rPh sb="2" eb="4">
      <t>ホキュウ</t>
    </rPh>
    <rPh sb="5" eb="6">
      <t>カカ</t>
    </rPh>
    <rPh sb="10" eb="12">
      <t>セイレイ</t>
    </rPh>
    <rPh sb="12" eb="13">
      <t>ダイ</t>
    </rPh>
    <rPh sb="15" eb="16">
      <t>ジョウ</t>
    </rPh>
    <rPh sb="16" eb="17">
      <t>ダイ</t>
    </rPh>
    <rPh sb="18" eb="19">
      <t>ゴウ</t>
    </rPh>
    <phoneticPr fontId="2"/>
  </si>
  <si>
    <t>千葉県</t>
    <rPh sb="0" eb="3">
      <t>チバケン</t>
    </rPh>
    <phoneticPr fontId="2"/>
  </si>
  <si>
    <t>コード</t>
    <phoneticPr fontId="2"/>
  </si>
  <si>
    <t>（都道府県市区町村担当課のみ）</t>
    <rPh sb="1" eb="5">
      <t>トドウフケン</t>
    </rPh>
    <rPh sb="5" eb="9">
      <t>シクチョウソン</t>
    </rPh>
    <rPh sb="9" eb="12">
      <t>タントウカ</t>
    </rPh>
    <phoneticPr fontId="2"/>
  </si>
  <si>
    <t>あん分方法</t>
    <phoneticPr fontId="2"/>
  </si>
  <si>
    <t>↑※必ず選択して下さい。</t>
    <rPh sb="2" eb="3">
      <t>カナラ</t>
    </rPh>
    <rPh sb="4" eb="6">
      <t>センタク</t>
    </rPh>
    <rPh sb="8" eb="9">
      <t>クダ</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</si>
  <si>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</si>
  <si>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</si>
  <si>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</si>
  <si>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</si>
  <si>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</si>
  <si>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</si>
  <si>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</si>
  <si>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</si>
  <si>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</si>
  <si>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</si>
  <si>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</si>
  <si>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</si>
  <si>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</si>
  <si>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</si>
  <si>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</si>
  <si>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５　合計額（①＋②＋③＋④＋⑤）</t>
    <rPh sb="2" eb="5">
      <t>ゴウケイガク</t>
    </rPh>
    <phoneticPr fontId="2"/>
  </si>
  <si>
    <t>４　その他の形態の特定短期貸付金</t>
    <rPh sb="4" eb="5">
      <t>タ</t>
    </rPh>
    <rPh sb="6" eb="8">
      <t>ケイタイ</t>
    </rPh>
    <rPh sb="9" eb="11">
      <t>トクテイ</t>
    </rPh>
    <rPh sb="11" eb="13">
      <t>タンキ</t>
    </rPh>
    <rPh sb="13" eb="16">
      <t>カシツケキン</t>
    </rPh>
    <phoneticPr fontId="2"/>
  </si>
  <si>
    <t>預託金の減少率等
Ｄ</t>
    <rPh sb="0" eb="3">
      <t>ヨタクキン</t>
    </rPh>
    <rPh sb="4" eb="6">
      <t>ゲンショウ</t>
    </rPh>
    <rPh sb="6" eb="7">
      <t>リツ</t>
    </rPh>
    <rPh sb="7" eb="8">
      <t>トウ</t>
    </rPh>
    <phoneticPr fontId="2"/>
  </si>
  <si>
    <t>Ａのうち損失補償を
付しているものの額
B</t>
    <rPh sb="4" eb="6">
      <t>ソンシツ</t>
    </rPh>
    <rPh sb="6" eb="8">
      <t>ホショウ</t>
    </rPh>
    <rPh sb="10" eb="11">
      <t>フ</t>
    </rPh>
    <rPh sb="18" eb="19">
      <t>ガク</t>
    </rPh>
    <phoneticPr fontId="2"/>
  </si>
  <si>
    <t>制度融資等の名称</t>
    <rPh sb="0" eb="2">
      <t>セイド</t>
    </rPh>
    <rPh sb="2" eb="4">
      <t>ユウシ</t>
    </rPh>
    <rPh sb="4" eb="5">
      <t>トウ</t>
    </rPh>
    <rPh sb="6" eb="8">
      <t>メイショウ</t>
    </rPh>
    <phoneticPr fontId="2"/>
  </si>
  <si>
    <t>３　制度融資等における特定短期貸付金</t>
    <rPh sb="2" eb="4">
      <t>セイド</t>
    </rPh>
    <rPh sb="4" eb="6">
      <t>ユウシ</t>
    </rPh>
    <rPh sb="6" eb="7">
      <t>トウ</t>
    </rPh>
    <rPh sb="11" eb="13">
      <t>トクテイ</t>
    </rPh>
    <rPh sb="13" eb="15">
      <t>タンキ</t>
    </rPh>
    <rPh sb="15" eb="18">
      <t>カシツケキン</t>
    </rPh>
    <phoneticPr fontId="2"/>
  </si>
  <si>
    <t>算入率
Ｅ</t>
    <rPh sb="0" eb="2">
      <t>サンニュウ</t>
    </rPh>
    <rPh sb="2" eb="3">
      <t>リツ</t>
    </rPh>
    <phoneticPr fontId="2"/>
  </si>
  <si>
    <t>信用補完
実行見込額
Ｃ</t>
    <phoneticPr fontId="2"/>
  </si>
  <si>
    <t>Aのうち、年度末に損失補償付債務を原資として返済された額
Ｂ</t>
    <rPh sb="5" eb="8">
      <t>ネンドマツ</t>
    </rPh>
    <rPh sb="9" eb="11">
      <t>ソンシツ</t>
    </rPh>
    <rPh sb="11" eb="13">
      <t>ホショウ</t>
    </rPh>
    <rPh sb="13" eb="14">
      <t>フ</t>
    </rPh>
    <rPh sb="14" eb="16">
      <t>サイム</t>
    </rPh>
    <rPh sb="17" eb="19">
      <t>ゲンシ</t>
    </rPh>
    <rPh sb="22" eb="24">
      <t>ヘンサイ</t>
    </rPh>
    <rPh sb="27" eb="28">
      <t>ガク</t>
    </rPh>
    <phoneticPr fontId="2"/>
  </si>
  <si>
    <t>（注１）算入率及び預託金の減少率等については、小数点第１位未満四捨五入（％表示ベース）</t>
    <rPh sb="1" eb="2">
      <t>チュウ</t>
    </rPh>
    <rPh sb="4" eb="6">
      <t>サンニュウ</t>
    </rPh>
    <rPh sb="6" eb="7">
      <t>リツ</t>
    </rPh>
    <rPh sb="7" eb="8">
      <t>オヨ</t>
    </rPh>
    <rPh sb="9" eb="11">
      <t>ヨタク</t>
    </rPh>
    <rPh sb="11" eb="12">
      <t>キン</t>
    </rPh>
    <rPh sb="13" eb="15">
      <t>ゲンショウ</t>
    </rPh>
    <rPh sb="15" eb="16">
      <t>リツ</t>
    </rPh>
    <rPh sb="16" eb="17">
      <t>トウ</t>
    </rPh>
    <rPh sb="23" eb="26">
      <t>ショウスウテン</t>
    </rPh>
    <rPh sb="26" eb="27">
      <t>ダイ</t>
    </rPh>
    <rPh sb="28" eb="29">
      <t>イ</t>
    </rPh>
    <rPh sb="29" eb="31">
      <t>ミマン</t>
    </rPh>
    <rPh sb="31" eb="35">
      <t>シシャゴニュウ</t>
    </rPh>
    <rPh sb="37" eb="39">
      <t>ヒョウジ</t>
    </rPh>
    <phoneticPr fontId="2"/>
  </si>
  <si>
    <t>４　合計額（①＋②＋③）</t>
    <rPh sb="2" eb="5">
      <t>ゴウケイガク</t>
    </rPh>
    <phoneticPr fontId="2"/>
  </si>
  <si>
    <t>（注２）事業の実態等から判断して、一般会計等の負担見込額を０とすることが不適当である場合は、２も参考に一般会計等の負担見込額を算出し、算出過程について任意様式により資料を作成の上提出すること。</t>
    <rPh sb="1" eb="2">
      <t>チュウ</t>
    </rPh>
    <rPh sb="4" eb="6">
      <t>ジギョウ</t>
    </rPh>
    <rPh sb="7" eb="9">
      <t>ジッタイ</t>
    </rPh>
    <rPh sb="9" eb="10">
      <t>トウ</t>
    </rPh>
    <rPh sb="12" eb="14">
      <t>ハンダン</t>
    </rPh>
    <rPh sb="17" eb="19">
      <t>イッパン</t>
    </rPh>
    <rPh sb="19" eb="21">
      <t>カイケイ</t>
    </rPh>
    <rPh sb="21" eb="22">
      <t>トウ</t>
    </rPh>
    <rPh sb="23" eb="25">
      <t>フタン</t>
    </rPh>
    <rPh sb="25" eb="28">
      <t>ミコミガク</t>
    </rPh>
    <rPh sb="36" eb="39">
      <t>フテキトウ</t>
    </rPh>
    <rPh sb="42" eb="44">
      <t>バアイ</t>
    </rPh>
    <rPh sb="48" eb="50">
      <t>サンコウ</t>
    </rPh>
    <rPh sb="51" eb="53">
      <t>イッパン</t>
    </rPh>
    <rPh sb="53" eb="55">
      <t>カイケイ</t>
    </rPh>
    <rPh sb="55" eb="56">
      <t>トウ</t>
    </rPh>
    <rPh sb="57" eb="59">
      <t>フタン</t>
    </rPh>
    <rPh sb="59" eb="62">
      <t>ミコミガク</t>
    </rPh>
    <rPh sb="63" eb="65">
      <t>サンシュツ</t>
    </rPh>
    <rPh sb="67" eb="69">
      <t>サンシュツ</t>
    </rPh>
    <rPh sb="69" eb="71">
      <t>カテイ</t>
    </rPh>
    <rPh sb="75" eb="77">
      <t>ニンイ</t>
    </rPh>
    <rPh sb="77" eb="79">
      <t>ヨウシキ</t>
    </rPh>
    <rPh sb="82" eb="84">
      <t>シリョウ</t>
    </rPh>
    <rPh sb="85" eb="87">
      <t>サクセイ</t>
    </rPh>
    <rPh sb="88" eb="89">
      <t>ウエ</t>
    </rPh>
    <rPh sb="89" eb="91">
      <t>テイシュツ</t>
    </rPh>
    <phoneticPr fontId="2"/>
  </si>
  <si>
    <t>（注１）備考欄には完了（予定）年度を明記すること。</t>
    <rPh sb="1" eb="2">
      <t>チュウ</t>
    </rPh>
    <rPh sb="4" eb="7">
      <t>ビコウラン</t>
    </rPh>
    <rPh sb="9" eb="11">
      <t>カンリョウ</t>
    </rPh>
    <rPh sb="12" eb="14">
      <t>ヨテイ</t>
    </rPh>
    <rPh sb="15" eb="17">
      <t>ネンド</t>
    </rPh>
    <rPh sb="18" eb="20">
      <t>メイキ</t>
    </rPh>
    <phoneticPr fontId="2"/>
  </si>
  <si>
    <t>信託契約の期間</t>
    <rPh sb="0" eb="2">
      <t>シンタク</t>
    </rPh>
    <rPh sb="2" eb="4">
      <t>ケイヤク</t>
    </rPh>
    <rPh sb="5" eb="7">
      <t>キカン</t>
    </rPh>
    <phoneticPr fontId="2"/>
  </si>
  <si>
    <t>受託者</t>
    <rPh sb="0" eb="3">
      <t>ジュタクシャ</t>
    </rPh>
    <phoneticPr fontId="2"/>
  </si>
  <si>
    <t>一般会計等負担見込額</t>
    <rPh sb="0" eb="2">
      <t>イッパン</t>
    </rPh>
    <rPh sb="2" eb="4">
      <t>カイケイ</t>
    </rPh>
    <rPh sb="4" eb="5">
      <t>トウ</t>
    </rPh>
    <rPh sb="5" eb="7">
      <t>フタン</t>
    </rPh>
    <rPh sb="7" eb="10">
      <t>ミコミガク</t>
    </rPh>
    <phoneticPr fontId="2"/>
  </si>
  <si>
    <t>新-5</t>
    <rPh sb="0" eb="1">
      <t>シン</t>
    </rPh>
    <phoneticPr fontId="2"/>
  </si>
  <si>
    <t>新-4</t>
    <rPh sb="0" eb="1">
      <t>シン</t>
    </rPh>
    <phoneticPr fontId="2"/>
  </si>
  <si>
    <t>新-3</t>
    <rPh sb="0" eb="1">
      <t>シン</t>
    </rPh>
    <phoneticPr fontId="2"/>
  </si>
  <si>
    <t>新-2</t>
    <rPh sb="0" eb="1">
      <t>シン</t>
    </rPh>
    <phoneticPr fontId="2"/>
  </si>
  <si>
    <t>新-1</t>
    <rPh sb="0" eb="1">
      <t>シン</t>
    </rPh>
    <phoneticPr fontId="2"/>
  </si>
  <si>
    <t>合意の有無</t>
    <rPh sb="0" eb="2">
      <t>ゴウイ</t>
    </rPh>
    <rPh sb="3" eb="5">
      <t>ウム</t>
    </rPh>
    <phoneticPr fontId="2"/>
  </si>
  <si>
    <t>２　信託法（平成十八年法律第百八号）（「新信託法」）に基づく信託（３を除く）</t>
    <rPh sb="2" eb="4">
      <t>シンタク</t>
    </rPh>
    <rPh sb="4" eb="5">
      <t>ホウ</t>
    </rPh>
    <rPh sb="6" eb="8">
      <t>ヘイセイ</t>
    </rPh>
    <rPh sb="8" eb="10">
      <t>18</t>
    </rPh>
    <rPh sb="10" eb="11">
      <t>ネン</t>
    </rPh>
    <rPh sb="11" eb="13">
      <t>ホウリツ</t>
    </rPh>
    <rPh sb="13" eb="14">
      <t>ダイ</t>
    </rPh>
    <rPh sb="14" eb="16">
      <t>ヒャクハチ</t>
    </rPh>
    <rPh sb="16" eb="17">
      <t>ゴウ</t>
    </rPh>
    <rPh sb="20" eb="21">
      <t>シン</t>
    </rPh>
    <rPh sb="21" eb="23">
      <t>シンタク</t>
    </rPh>
    <rPh sb="23" eb="24">
      <t>ホウ</t>
    </rPh>
    <rPh sb="27" eb="28">
      <t>モト</t>
    </rPh>
    <rPh sb="30" eb="32">
      <t>シンタク</t>
    </rPh>
    <rPh sb="35" eb="36">
      <t>ノゾ</t>
    </rPh>
    <phoneticPr fontId="2"/>
  </si>
  <si>
    <t>旧-5</t>
    <rPh sb="0" eb="1">
      <t>キュウ</t>
    </rPh>
    <phoneticPr fontId="2"/>
  </si>
  <si>
    <t>旧-4</t>
    <rPh sb="0" eb="1">
      <t>キュウ</t>
    </rPh>
    <phoneticPr fontId="2"/>
  </si>
  <si>
    <t>旧-3</t>
    <rPh sb="0" eb="1">
      <t>キュウ</t>
    </rPh>
    <phoneticPr fontId="2"/>
  </si>
  <si>
    <t>旧-2</t>
    <rPh sb="0" eb="1">
      <t>キュウ</t>
    </rPh>
    <phoneticPr fontId="2"/>
  </si>
  <si>
    <t>旧-1</t>
    <rPh sb="0" eb="1">
      <t>キュウ</t>
    </rPh>
    <phoneticPr fontId="2"/>
  </si>
  <si>
    <t>特約の有無</t>
    <rPh sb="0" eb="2">
      <t>トクヤク</t>
    </rPh>
    <rPh sb="3" eb="5">
      <t>ウム</t>
    </rPh>
    <phoneticPr fontId="2"/>
  </si>
  <si>
    <t>１　信託法の施行に伴う関係法律の整備等に関する法律（平成十八年法律第百九号）による改正前の信託法（大正十一年法律第六十二号）（「旧信託法」）に基づく信託</t>
    <rPh sb="2" eb="4">
      <t>シンタク</t>
    </rPh>
    <rPh sb="4" eb="5">
      <t>ホウ</t>
    </rPh>
    <rPh sb="6" eb="8">
      <t>セコウ</t>
    </rPh>
    <rPh sb="9" eb="10">
      <t>トモナ</t>
    </rPh>
    <rPh sb="11" eb="13">
      <t>カンケイ</t>
    </rPh>
    <rPh sb="13" eb="15">
      <t>ホウリツ</t>
    </rPh>
    <rPh sb="16" eb="18">
      <t>セイビ</t>
    </rPh>
    <rPh sb="18" eb="19">
      <t>トウ</t>
    </rPh>
    <rPh sb="20" eb="21">
      <t>カン</t>
    </rPh>
    <rPh sb="23" eb="25">
      <t>ホウリツ</t>
    </rPh>
    <rPh sb="26" eb="28">
      <t>ヘイセイ</t>
    </rPh>
    <rPh sb="28" eb="30">
      <t>18</t>
    </rPh>
    <rPh sb="30" eb="31">
      <t>ネン</t>
    </rPh>
    <rPh sb="31" eb="33">
      <t>ホウリツ</t>
    </rPh>
    <rPh sb="33" eb="34">
      <t>ダイ</t>
    </rPh>
    <rPh sb="34" eb="36">
      <t>109</t>
    </rPh>
    <rPh sb="36" eb="37">
      <t>ゴウ</t>
    </rPh>
    <rPh sb="41" eb="44">
      <t>カイセイマエ</t>
    </rPh>
    <rPh sb="45" eb="47">
      <t>シンタク</t>
    </rPh>
    <rPh sb="47" eb="48">
      <t>ホウ</t>
    </rPh>
    <rPh sb="64" eb="65">
      <t>キュウ</t>
    </rPh>
    <rPh sb="65" eb="67">
      <t>シンタク</t>
    </rPh>
    <rPh sb="67" eb="68">
      <t>ホウ</t>
    </rPh>
    <rPh sb="71" eb="72">
      <t>モト</t>
    </rPh>
    <rPh sb="74" eb="76">
      <t>シンタク</t>
    </rPh>
    <phoneticPr fontId="2"/>
  </si>
  <si>
    <t>（注）金額については、千円未満四捨五入</t>
    <rPh sb="1" eb="2">
      <t>チュウ</t>
    </rPh>
    <rPh sb="3" eb="5">
      <t>キンガク</t>
    </rPh>
    <rPh sb="11" eb="13">
      <t>センエン</t>
    </rPh>
    <rPh sb="13" eb="15">
      <t>ミマン</t>
    </rPh>
    <rPh sb="15" eb="19">
      <t>シシャゴニュウ</t>
    </rPh>
    <phoneticPr fontId="2"/>
  </si>
  <si>
    <t>法人形態</t>
    <rPh sb="0" eb="2">
      <t>ホウジン</t>
    </rPh>
    <rPh sb="2" eb="4">
      <t>ケイタイ</t>
    </rPh>
    <phoneticPr fontId="2"/>
  </si>
  <si>
    <t>Ｃ
（Ａ－Ｂ）</t>
    <phoneticPr fontId="2"/>
  </si>
  <si>
    <t xml:space="preserve">S  .  .  ～H  .  .  </t>
  </si>
  <si>
    <t xml:space="preserve">S  .  .  ～H  .  .  </t>
    <phoneticPr fontId="2"/>
  </si>
  <si>
    <t xml:space="preserve">H  .  .  ～H  .  .  </t>
  </si>
  <si>
    <t>・・・４⑥G</t>
    <phoneticPr fontId="2"/>
  </si>
  <si>
    <t>・・・４⑥H</t>
    <phoneticPr fontId="2"/>
  </si>
  <si>
    <t>【H28年度決算から追加】</t>
    <rPh sb="4" eb="6">
      <t>ネンド</t>
    </rPh>
    <rPh sb="6" eb="8">
      <t>ケッサン</t>
    </rPh>
    <rPh sb="10" eb="12">
      <t>ツイカ</t>
    </rPh>
    <phoneticPr fontId="2"/>
  </si>
  <si>
    <t>【H28年度決算から移動】</t>
    <rPh sb="4" eb="6">
      <t>ネンド</t>
    </rPh>
    <rPh sb="6" eb="8">
      <t>ケッサン</t>
    </rPh>
    <rPh sb="10" eb="12">
      <t>イドウ</t>
    </rPh>
    <phoneticPr fontId="2"/>
  </si>
  <si>
    <t>・・・４⑧</t>
    <phoneticPr fontId="2"/>
  </si>
  <si>
    <r>
      <t>※２行目から16行目までの15行を地方公共団体コードの順番にエクセルファイル</t>
    </r>
    <r>
      <rPr>
        <b/>
        <sz val="10"/>
        <color indexed="56"/>
        <rFont val="ＭＳ Ｐゴシック"/>
        <family val="3"/>
        <charset val="128"/>
      </rPr>
      <t>「データ集計ファイル.xls」</t>
    </r>
    <r>
      <rPr>
        <b/>
        <sz val="10"/>
        <color indexed="10"/>
        <rFont val="ＭＳ Ｐゴシック"/>
        <family val="3"/>
        <charset val="128"/>
      </rPr>
      <t>のシート</t>
    </r>
    <r>
      <rPr>
        <b/>
        <sz val="10"/>
        <color indexed="56"/>
        <rFont val="ＭＳ Ｐゴシック"/>
        <family val="3"/>
        <charset val="128"/>
      </rPr>
      <t>「貼付用シート」</t>
    </r>
    <r>
      <rPr>
        <b/>
        <sz val="10"/>
        <color indexed="10"/>
        <rFont val="ＭＳ Ｐゴシック"/>
        <family val="3"/>
        <charset val="128"/>
      </rPr>
      <t>に</t>
    </r>
    <r>
      <rPr>
        <b/>
        <sz val="10"/>
        <color indexed="8"/>
        <rFont val="ＭＳ Ｐゴシック"/>
        <family val="3"/>
        <charset val="128"/>
      </rPr>
      <t>「値」</t>
    </r>
    <r>
      <rPr>
        <b/>
        <sz val="10"/>
        <color indexed="10"/>
        <rFont val="ＭＳ Ｐゴシック"/>
        <family val="3"/>
        <charset val="128"/>
      </rPr>
      <t>で貼り付けてください。</t>
    </r>
    <rPh sb="2" eb="4">
      <t>ギョウメ</t>
    </rPh>
    <rPh sb="8" eb="10">
      <t>ギョウメ</t>
    </rPh>
    <rPh sb="15" eb="16">
      <t>ギョウ</t>
    </rPh>
    <rPh sb="17" eb="21">
      <t>チホウコウキョウ</t>
    </rPh>
    <rPh sb="21" eb="23">
      <t>ダンタイ</t>
    </rPh>
    <rPh sb="27" eb="29">
      <t>ジュンバン</t>
    </rPh>
    <rPh sb="42" eb="44">
      <t>シュウケイ</t>
    </rPh>
    <rPh sb="58" eb="59">
      <t>ハ</t>
    </rPh>
    <rPh sb="59" eb="60">
      <t>ツ</t>
    </rPh>
    <rPh sb="60" eb="61">
      <t>ヨウ</t>
    </rPh>
    <rPh sb="67" eb="68">
      <t>アタイ</t>
    </rPh>
    <rPh sb="70" eb="71">
      <t>ハ</t>
    </rPh>
    <rPh sb="72" eb="73">
      <t>ツ</t>
    </rPh>
    <phoneticPr fontId="2"/>
  </si>
  <si>
    <t>（注）特定短期貸付金に係る一般会計等負担見込額の算出過程について、任意様式により資料を作成の上提出すること。</t>
    <rPh sb="1" eb="2">
      <t>チュウ</t>
    </rPh>
    <rPh sb="3" eb="5">
      <t>トクテイ</t>
    </rPh>
    <rPh sb="5" eb="7">
      <t>タンキ</t>
    </rPh>
    <rPh sb="7" eb="10">
      <t>カシツケキン</t>
    </rPh>
    <rPh sb="11" eb="12">
      <t>カカ</t>
    </rPh>
    <rPh sb="13" eb="15">
      <t>イッパン</t>
    </rPh>
    <rPh sb="15" eb="17">
      <t>カイケイ</t>
    </rPh>
    <rPh sb="17" eb="18">
      <t>トウ</t>
    </rPh>
    <rPh sb="22" eb="23">
      <t>ガク</t>
    </rPh>
    <rPh sb="24" eb="26">
      <t>サンシュツ</t>
    </rPh>
    <rPh sb="26" eb="28">
      <t>カテイ</t>
    </rPh>
    <rPh sb="33" eb="35">
      <t>ニンイ</t>
    </rPh>
    <rPh sb="35" eb="37">
      <t>ヨウシキ</t>
    </rPh>
    <rPh sb="40" eb="42">
      <t>シリョウ</t>
    </rPh>
    <rPh sb="43" eb="45">
      <t>サクセイ</t>
    </rPh>
    <rPh sb="46" eb="47">
      <t>ウエ</t>
    </rPh>
    <rPh sb="47" eb="49">
      <t>テイシュツ</t>
    </rPh>
    <phoneticPr fontId="2"/>
  </si>
  <si>
    <t>あん分
割合（%）
(3)</t>
    <phoneticPr fontId="2"/>
  </si>
  <si>
    <t>将来負担額</t>
    <rPh sb="0" eb="2">
      <t>ショウライ</t>
    </rPh>
    <rPh sb="2" eb="5">
      <t>フタンガク</t>
    </rPh>
    <phoneticPr fontId="2"/>
  </si>
  <si>
    <t>あん分割合の内訳（項番1）</t>
    <rPh sb="2" eb="3">
      <t>ブン</t>
    </rPh>
    <rPh sb="3" eb="5">
      <t>ワリアイ</t>
    </rPh>
    <rPh sb="6" eb="8">
      <t>ウチワケ</t>
    </rPh>
    <rPh sb="9" eb="11">
      <t>コウバン</t>
    </rPh>
    <phoneticPr fontId="2"/>
  </si>
  <si>
    <t>あん分割合の内訳（項番2）</t>
    <rPh sb="2" eb="3">
      <t>ブン</t>
    </rPh>
    <rPh sb="3" eb="5">
      <t>ワリアイ</t>
    </rPh>
    <rPh sb="6" eb="8">
      <t>ウチワケ</t>
    </rPh>
    <rPh sb="9" eb="11">
      <t>コウバン</t>
    </rPh>
    <phoneticPr fontId="2"/>
  </si>
  <si>
    <t>あん分割合の内訳（項番3）</t>
    <rPh sb="2" eb="3">
      <t>ブン</t>
    </rPh>
    <rPh sb="3" eb="5">
      <t>ワリアイ</t>
    </rPh>
    <rPh sb="6" eb="8">
      <t>ウチワケ</t>
    </rPh>
    <rPh sb="9" eb="11">
      <t>コウバン</t>
    </rPh>
    <phoneticPr fontId="2"/>
  </si>
  <si>
    <t>あん分割合の内訳（項番4）</t>
    <rPh sb="2" eb="3">
      <t>ブン</t>
    </rPh>
    <rPh sb="3" eb="5">
      <t>ワリアイ</t>
    </rPh>
    <rPh sb="6" eb="8">
      <t>ウチワケ</t>
    </rPh>
    <rPh sb="9" eb="11">
      <t>コウバン</t>
    </rPh>
    <phoneticPr fontId="2"/>
  </si>
  <si>
    <t>合計</t>
    <rPh sb="0" eb="2">
      <t>ゴウケイ</t>
    </rPh>
    <phoneticPr fontId="2"/>
  </si>
  <si>
    <t>(2)×(3)
(4)</t>
    <phoneticPr fontId="2"/>
  </si>
  <si>
    <t>・・・４⑥E</t>
    <phoneticPr fontId="2"/>
  </si>
  <si>
    <t>・・・４⑥Ｄ</t>
    <phoneticPr fontId="2"/>
  </si>
  <si>
    <t>対象法人の法人名</t>
    <rPh sb="0" eb="2">
      <t>タイショウ</t>
    </rPh>
    <rPh sb="2" eb="4">
      <t>ホウジン</t>
    </rPh>
    <rPh sb="5" eb="7">
      <t>ホウジン</t>
    </rPh>
    <rPh sb="6" eb="7">
      <t>オウボウ</t>
    </rPh>
    <rPh sb="7" eb="8">
      <t>メイ</t>
    </rPh>
    <phoneticPr fontId="2"/>
  </si>
  <si>
    <t>特定短期貸付金等の額
Ａ</t>
    <rPh sb="0" eb="2">
      <t>トクテイ</t>
    </rPh>
    <rPh sb="2" eb="4">
      <t>タンキ</t>
    </rPh>
    <rPh sb="4" eb="7">
      <t>カシツケキン</t>
    </rPh>
    <rPh sb="7" eb="8">
      <t>トウ</t>
    </rPh>
    <rPh sb="9" eb="10">
      <t>ガク</t>
    </rPh>
    <phoneticPr fontId="2"/>
  </si>
  <si>
    <t>対象となる
特定短期貸付金等の額
Ｄ</t>
    <rPh sb="0" eb="2">
      <t>タイショウ</t>
    </rPh>
    <rPh sb="6" eb="8">
      <t>トクテイ</t>
    </rPh>
    <rPh sb="8" eb="10">
      <t>タンキ</t>
    </rPh>
    <rPh sb="10" eb="12">
      <t>カシツ</t>
    </rPh>
    <rPh sb="12" eb="13">
      <t>キン</t>
    </rPh>
    <rPh sb="13" eb="14">
      <t>トウ</t>
    </rPh>
    <rPh sb="15" eb="16">
      <t>ガク</t>
    </rPh>
    <phoneticPr fontId="2"/>
  </si>
  <si>
    <t>特定短期貸付金等に
係る一般会計等負担見込額
Ｆ
（D×E）</t>
    <rPh sb="0" eb="2">
      <t>トクテイ</t>
    </rPh>
    <rPh sb="2" eb="4">
      <t>タンキ</t>
    </rPh>
    <rPh sb="4" eb="7">
      <t>カシツケキン</t>
    </rPh>
    <rPh sb="7" eb="8">
      <t>トウ</t>
    </rPh>
    <rPh sb="10" eb="11">
      <t>カカ</t>
    </rPh>
    <rPh sb="12" eb="14">
      <t>イッパン</t>
    </rPh>
    <rPh sb="14" eb="16">
      <t>カイケイ</t>
    </rPh>
    <rPh sb="16" eb="17">
      <t>トウ</t>
    </rPh>
    <phoneticPr fontId="2"/>
  </si>
  <si>
    <t>特定短期貸付金等の額に係る一般会計等負担見込額</t>
    <rPh sb="0" eb="2">
      <t>トクテイ</t>
    </rPh>
    <rPh sb="2" eb="4">
      <t>タンキ</t>
    </rPh>
    <rPh sb="4" eb="7">
      <t>カシツケキン</t>
    </rPh>
    <rPh sb="7" eb="8">
      <t>トウ</t>
    </rPh>
    <rPh sb="9" eb="10">
      <t>ガク</t>
    </rPh>
    <rPh sb="11" eb="12">
      <t>カカ</t>
    </rPh>
    <rPh sb="13" eb="15">
      <t>イッパン</t>
    </rPh>
    <rPh sb="15" eb="17">
      <t>カイケイ</t>
    </rPh>
    <rPh sb="17" eb="18">
      <t>トウ</t>
    </rPh>
    <rPh sb="18" eb="20">
      <t>フタン</t>
    </rPh>
    <rPh sb="20" eb="23">
      <t>ミコミガク</t>
    </rPh>
    <phoneticPr fontId="2"/>
  </si>
  <si>
    <t>特定短期貸付金等の額</t>
    <rPh sb="0" eb="2">
      <t>トクテイ</t>
    </rPh>
    <rPh sb="2" eb="4">
      <t>タンキ</t>
    </rPh>
    <rPh sb="4" eb="7">
      <t>カシツケキン</t>
    </rPh>
    <rPh sb="7" eb="8">
      <t>トウ</t>
    </rPh>
    <rPh sb="9" eb="10">
      <t>ガク</t>
    </rPh>
    <phoneticPr fontId="2"/>
  </si>
  <si>
    <t>特定短期貸付金等
の種類</t>
    <rPh sb="0" eb="2">
      <t>トクテイ</t>
    </rPh>
    <rPh sb="2" eb="4">
      <t>タンキ</t>
    </rPh>
    <rPh sb="4" eb="7">
      <t>カシツケキン</t>
    </rPh>
    <rPh sb="7" eb="8">
      <t>トウ</t>
    </rPh>
    <rPh sb="10" eb="12">
      <t>シュルイ</t>
    </rPh>
    <phoneticPr fontId="2"/>
  </si>
  <si>
    <t>特定短期貸付金等の種類</t>
    <rPh sb="0" eb="2">
      <t>トクテイ</t>
    </rPh>
    <rPh sb="2" eb="4">
      <t>タンキ</t>
    </rPh>
    <rPh sb="4" eb="7">
      <t>カシツケキン</t>
    </rPh>
    <rPh sb="7" eb="8">
      <t>トウ</t>
    </rPh>
    <rPh sb="9" eb="11">
      <t>シュルイ</t>
    </rPh>
    <phoneticPr fontId="2"/>
  </si>
  <si>
    <t>　②　当該法人に対する特定短期貸付金等の額</t>
    <rPh sb="3" eb="5">
      <t>トウガイ</t>
    </rPh>
    <rPh sb="5" eb="7">
      <t>ホウジン</t>
    </rPh>
    <rPh sb="8" eb="9">
      <t>タイ</t>
    </rPh>
    <rPh sb="11" eb="13">
      <t>トクテイ</t>
    </rPh>
    <rPh sb="13" eb="15">
      <t>タンキ</t>
    </rPh>
    <rPh sb="15" eb="18">
      <t>カシツケキン</t>
    </rPh>
    <rPh sb="18" eb="19">
      <t>トウ</t>
    </rPh>
    <phoneticPr fontId="2"/>
  </si>
  <si>
    <t>対象法人の法人名</t>
    <rPh sb="0" eb="2">
      <t>タイショウ</t>
    </rPh>
    <rPh sb="2" eb="4">
      <t>ホウジン</t>
    </rPh>
    <rPh sb="5" eb="7">
      <t>ホウジン</t>
    </rPh>
    <rPh sb="7" eb="8">
      <t>メイ</t>
    </rPh>
    <phoneticPr fontId="2"/>
  </si>
  <si>
    <t>特定短期貸付金等に
係る一般会計等負担見込額</t>
    <rPh sb="0" eb="2">
      <t>トクテイ</t>
    </rPh>
    <rPh sb="2" eb="4">
      <t>タンキ</t>
    </rPh>
    <rPh sb="4" eb="7">
      <t>カシツケキン</t>
    </rPh>
    <rPh sb="7" eb="8">
      <t>トウ</t>
    </rPh>
    <rPh sb="10" eb="11">
      <t>カカ</t>
    </rPh>
    <rPh sb="12" eb="14">
      <t>イッパン</t>
    </rPh>
    <rPh sb="14" eb="16">
      <t>カイケイ</t>
    </rPh>
    <rPh sb="16" eb="17">
      <t>トウ</t>
    </rPh>
    <rPh sb="17" eb="19">
      <t>フタン</t>
    </rPh>
    <rPh sb="19" eb="22">
      <t>ミコミガク</t>
    </rPh>
    <phoneticPr fontId="2"/>
  </si>
  <si>
    <t>預託金等の額のうち
特定短期貸付金等の額
A</t>
    <rPh sb="0" eb="3">
      <t>ヨタクキン</t>
    </rPh>
    <rPh sb="3" eb="4">
      <t>トウ</t>
    </rPh>
    <rPh sb="5" eb="6">
      <t>ガク</t>
    </rPh>
    <rPh sb="10" eb="12">
      <t>トクテイ</t>
    </rPh>
    <rPh sb="12" eb="14">
      <t>タンキ</t>
    </rPh>
    <rPh sb="14" eb="17">
      <t>カシツケキン</t>
    </rPh>
    <rPh sb="17" eb="18">
      <t>トウ</t>
    </rPh>
    <rPh sb="19" eb="20">
      <t>ガク</t>
    </rPh>
    <phoneticPr fontId="2"/>
  </si>
  <si>
    <t>特定短期貸付金等に係る一般会計等負担見込額
Ｅ
（Ｃ×Ｄ）</t>
    <rPh sb="0" eb="2">
      <t>トクテイ</t>
    </rPh>
    <rPh sb="2" eb="4">
      <t>タンキ</t>
    </rPh>
    <rPh sb="4" eb="7">
      <t>カシツケキン</t>
    </rPh>
    <rPh sb="7" eb="8">
      <t>トウ</t>
    </rPh>
    <rPh sb="9" eb="10">
      <t>カカ</t>
    </rPh>
    <rPh sb="11" eb="13">
      <t>イッパン</t>
    </rPh>
    <rPh sb="13" eb="15">
      <t>カイケイ</t>
    </rPh>
    <rPh sb="15" eb="16">
      <t>トウ</t>
    </rPh>
    <rPh sb="16" eb="18">
      <t>フタン</t>
    </rPh>
    <rPh sb="18" eb="20">
      <t>ミコ</t>
    </rPh>
    <rPh sb="20" eb="21">
      <t>ガク</t>
    </rPh>
    <phoneticPr fontId="2"/>
  </si>
  <si>
    <t>（注）法人格を有しない者い対し特定短期貸付金等の貸付けを行っている場合は、法人形態コード「16」を選択の上、当該項目へ記入すること。</t>
    <rPh sb="1" eb="2">
      <t>チュウ</t>
    </rPh>
    <rPh sb="3" eb="6">
      <t>ホウジンカク</t>
    </rPh>
    <rPh sb="7" eb="8">
      <t>ユウ</t>
    </rPh>
    <rPh sb="11" eb="12">
      <t>シャ</t>
    </rPh>
    <rPh sb="13" eb="14">
      <t>タイ</t>
    </rPh>
    <rPh sb="15" eb="17">
      <t>トクテイ</t>
    </rPh>
    <rPh sb="17" eb="19">
      <t>タンキ</t>
    </rPh>
    <rPh sb="19" eb="21">
      <t>カシツ</t>
    </rPh>
    <rPh sb="21" eb="23">
      <t>キントウ</t>
    </rPh>
    <rPh sb="24" eb="25">
      <t>カ</t>
    </rPh>
    <rPh sb="25" eb="26">
      <t>ツ</t>
    </rPh>
    <rPh sb="28" eb="29">
      <t>オコナ</t>
    </rPh>
    <rPh sb="33" eb="35">
      <t>バアイ</t>
    </rPh>
    <rPh sb="37" eb="39">
      <t>ホウジン</t>
    </rPh>
    <rPh sb="39" eb="41">
      <t>ケイタイ</t>
    </rPh>
    <rPh sb="49" eb="51">
      <t>センタク</t>
    </rPh>
    <rPh sb="52" eb="53">
      <t>ウエ</t>
    </rPh>
    <rPh sb="54" eb="56">
      <t>トウガイ</t>
    </rPh>
    <rPh sb="56" eb="58">
      <t>コウモク</t>
    </rPh>
    <rPh sb="59" eb="61">
      <t>キニュウ</t>
    </rPh>
    <phoneticPr fontId="2"/>
  </si>
  <si>
    <t>（注）特定短期貸付金等に係る一般会計等負担見込額（過去の実績等に基づき合理的と考えられる手法で算定した額）の算出過程について、任意様式により資料を作成の上提出すること。</t>
    <rPh sb="1" eb="2">
      <t>チュウ</t>
    </rPh>
    <rPh sb="3" eb="5">
      <t>トクテイ</t>
    </rPh>
    <rPh sb="5" eb="7">
      <t>タンキ</t>
    </rPh>
    <rPh sb="7" eb="10">
      <t>カシツケキン</t>
    </rPh>
    <rPh sb="10" eb="11">
      <t>トウ</t>
    </rPh>
    <rPh sb="12" eb="13">
      <t>カカ</t>
    </rPh>
    <rPh sb="14" eb="16">
      <t>イッパン</t>
    </rPh>
    <rPh sb="16" eb="18">
      <t>カイケイ</t>
    </rPh>
    <rPh sb="18" eb="19">
      <t>トウ</t>
    </rPh>
    <rPh sb="23" eb="24">
      <t>ガク</t>
    </rPh>
    <rPh sb="54" eb="56">
      <t>サンシュツ</t>
    </rPh>
    <rPh sb="56" eb="58">
      <t>カテイ</t>
    </rPh>
    <rPh sb="63" eb="65">
      <t>ニンイ</t>
    </rPh>
    <rPh sb="65" eb="67">
      <t>ヨウシキ</t>
    </rPh>
    <rPh sb="70" eb="72">
      <t>シリョウ</t>
    </rPh>
    <rPh sb="73" eb="75">
      <t>サクセイ</t>
    </rPh>
    <rPh sb="76" eb="77">
      <t>ウエ</t>
    </rPh>
    <rPh sb="77" eb="79">
      <t>テイシュツ</t>
    </rPh>
    <phoneticPr fontId="2"/>
  </si>
  <si>
    <t>３　信託の目的である建物の建設若しくは土地の造成が完了していないもの又は完了後から３年を経過していないもの</t>
    <rPh sb="2" eb="4">
      <t>シンタク</t>
    </rPh>
    <rPh sb="5" eb="7">
      <t>モクテキ</t>
    </rPh>
    <rPh sb="10" eb="12">
      <t>タテモノ</t>
    </rPh>
    <rPh sb="13" eb="15">
      <t>ケンセツ</t>
    </rPh>
    <rPh sb="15" eb="16">
      <t>モ</t>
    </rPh>
    <rPh sb="19" eb="21">
      <t>トチ</t>
    </rPh>
    <rPh sb="22" eb="24">
      <t>ゾウセイ</t>
    </rPh>
    <rPh sb="25" eb="27">
      <t>カンリョウ</t>
    </rPh>
    <rPh sb="34" eb="35">
      <t>マタ</t>
    </rPh>
    <rPh sb="36" eb="39">
      <t>カンリョウゴ</t>
    </rPh>
    <rPh sb="42" eb="43">
      <t>ネン</t>
    </rPh>
    <rPh sb="44" eb="46">
      <t>ケイカ</t>
    </rPh>
    <phoneticPr fontId="2"/>
  </si>
  <si>
    <t>土地開発公社</t>
    <rPh sb="0" eb="2">
      <t>トチ</t>
    </rPh>
    <rPh sb="2" eb="4">
      <t>カイハツ</t>
    </rPh>
    <rPh sb="4" eb="6">
      <t>コウシャ</t>
    </rPh>
    <phoneticPr fontId="2"/>
  </si>
  <si>
    <t>標準税収入額等</t>
    <phoneticPr fontId="2"/>
  </si>
  <si>
    <t>普通交付税額</t>
    <phoneticPr fontId="2"/>
  </si>
  <si>
    <t>臨時財政対策債発行可能額</t>
    <phoneticPr fontId="2"/>
  </si>
  <si>
    <t>災害復旧費等に係る基準財政需要額</t>
    <phoneticPr fontId="2"/>
  </si>
  <si>
    <t>事業費補正により基準財政需要額に算入された公債費</t>
    <phoneticPr fontId="2"/>
  </si>
  <si>
    <t>密度補正により基準財政需要額に算入された元利償還金及び準元利償還金(ただし、④～⑦に係るものは、地方債の元利償還額を基礎として算入されたものに限る)</t>
    <rPh sb="20" eb="22">
      <t>ガンリ</t>
    </rPh>
    <rPh sb="22" eb="25">
      <t>ショウカンキン</t>
    </rPh>
    <rPh sb="25" eb="26">
      <t>オヨ</t>
    </rPh>
    <phoneticPr fontId="2"/>
  </si>
  <si>
    <t>地方独立行政法人</t>
    <phoneticPr fontId="2"/>
  </si>
  <si>
    <r>
      <t xml:space="preserve">第三セクター等
</t>
    </r>
    <r>
      <rPr>
        <sz val="6"/>
        <rFont val="ＭＳ Ｐ明朝"/>
        <family val="1"/>
        <charset val="128"/>
      </rPr>
      <t>(損失補償、信託、貸付)</t>
    </r>
    <rPh sb="0" eb="1">
      <t>ダイ</t>
    </rPh>
    <rPh sb="1" eb="2">
      <t>サン</t>
    </rPh>
    <rPh sb="6" eb="7">
      <t>トウ</t>
    </rPh>
    <rPh sb="9" eb="11">
      <t>ソンシツ</t>
    </rPh>
    <rPh sb="11" eb="13">
      <t>ホショウ</t>
    </rPh>
    <rPh sb="14" eb="16">
      <t>シンタク</t>
    </rPh>
    <rPh sb="17" eb="19">
      <t>カシツ</t>
    </rPh>
    <phoneticPr fontId="2"/>
  </si>
  <si>
    <t>宮城県</t>
    <phoneticPr fontId="2"/>
  </si>
  <si>
    <t>設立法人の
負債額等
負担見込額</t>
    <rPh sb="0" eb="2">
      <t>セツリツ</t>
    </rPh>
    <rPh sb="2" eb="4">
      <t>ホウジン</t>
    </rPh>
    <rPh sb="6" eb="8">
      <t>フサイ</t>
    </rPh>
    <rPh sb="8" eb="9">
      <t>ガク</t>
    </rPh>
    <rPh sb="9" eb="10">
      <t>トウ</t>
    </rPh>
    <rPh sb="11" eb="13">
      <t>フタン</t>
    </rPh>
    <rPh sb="13" eb="15">
      <t>ミコミ</t>
    </rPh>
    <rPh sb="15" eb="16">
      <t>ガク</t>
    </rPh>
    <phoneticPr fontId="2"/>
  </si>
  <si>
    <t>032166</t>
  </si>
  <si>
    <t>042161</t>
  </si>
  <si>
    <t>112461</t>
  </si>
  <si>
    <t>122394</t>
  </si>
  <si>
    <t>172120</t>
  </si>
  <si>
    <t>232386</t>
  </si>
  <si>
    <t>431001</t>
  </si>
  <si>
    <t>北斗市</t>
  </si>
  <si>
    <t>せたな町</t>
  </si>
  <si>
    <t>湧別町</t>
  </si>
  <si>
    <t>大空町</t>
  </si>
  <si>
    <t>洞爺湖町</t>
  </si>
  <si>
    <t>安平町</t>
  </si>
  <si>
    <t>むかわ町</t>
  </si>
  <si>
    <t>新ひだか町</t>
  </si>
  <si>
    <t>青森市</t>
  </si>
  <si>
    <t>弘前市</t>
  </si>
  <si>
    <t>八戸市</t>
  </si>
  <si>
    <t>黒石市</t>
  </si>
  <si>
    <t>五所川原市</t>
  </si>
  <si>
    <t>十和田市</t>
  </si>
  <si>
    <t>三沢市</t>
  </si>
  <si>
    <t>むつ市</t>
  </si>
  <si>
    <t>つがる市</t>
  </si>
  <si>
    <t>平川市</t>
  </si>
  <si>
    <t>平内町</t>
  </si>
  <si>
    <t>今別町</t>
  </si>
  <si>
    <t>蓬田村</t>
  </si>
  <si>
    <t>外ヶ浜町</t>
  </si>
  <si>
    <t>深浦町</t>
  </si>
  <si>
    <t>西目屋村</t>
  </si>
  <si>
    <t>藤崎町</t>
  </si>
  <si>
    <t>大鰐町</t>
  </si>
  <si>
    <t>田舎館村</t>
  </si>
  <si>
    <t>板柳町</t>
  </si>
  <si>
    <t>鶴田町</t>
  </si>
  <si>
    <t>中泊町</t>
  </si>
  <si>
    <t>野辺地町</t>
  </si>
  <si>
    <t>七戸町</t>
  </si>
  <si>
    <t>六戸町</t>
  </si>
  <si>
    <t>横浜町</t>
  </si>
  <si>
    <t>東北町</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</si>
  <si>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</si>
  <si>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</si>
  <si>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</si>
  <si>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</si>
  <si>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</si>
  <si>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</si>
  <si>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</si>
  <si>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</si>
  <si>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</si>
  <si>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</si>
  <si>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</si>
  <si>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</si>
  <si>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</si>
  <si>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</si>
  <si>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</si>
  <si>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</si>
  <si>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</si>
  <si>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</si>
  <si>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</si>
  <si>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</si>
  <si>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</si>
  <si>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</si>
  <si>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</si>
  <si>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</si>
  <si>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</si>
  <si>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</si>
  <si>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</si>
  <si>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</si>
  <si>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</si>
  <si>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</si>
  <si>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</si>
  <si>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</si>
  <si>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</si>
  <si>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</si>
  <si>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</si>
  <si>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</si>
  <si>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</si>
  <si>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</si>
  <si>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</si>
  <si>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</si>
  <si>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</si>
  <si>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</si>
  <si>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</si>
  <si>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</si>
  <si>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</si>
  <si>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</si>
  <si>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</si>
  <si>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</si>
  <si>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</si>
  <si>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</si>
  <si>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</si>
  <si>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</si>
  <si>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</si>
  <si>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</si>
  <si>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</si>
  <si>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</si>
  <si>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</si>
  <si>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</si>
  <si>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</si>
  <si>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大河原町</t>
  </si>
  <si>
    <t>村田町</t>
  </si>
  <si>
    <t>柴田町</t>
  </si>
  <si>
    <t>丸森町</t>
  </si>
  <si>
    <t>亘理町</t>
  </si>
  <si>
    <t>山元町</t>
  </si>
  <si>
    <t>松島町</t>
  </si>
  <si>
    <t>利府町</t>
  </si>
  <si>
    <t>大和町</t>
  </si>
  <si>
    <t>大郷町</t>
  </si>
  <si>
    <t>大衡村</t>
  </si>
  <si>
    <t>色麻町</t>
  </si>
  <si>
    <t>加美町</t>
  </si>
  <si>
    <t>涌谷町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</si>
  <si>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</si>
  <si>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</si>
  <si>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</si>
  <si>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</si>
  <si>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</si>
  <si>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</si>
  <si>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</si>
  <si>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</si>
  <si>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</si>
  <si>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</si>
  <si>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</si>
  <si>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</si>
  <si>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</si>
  <si>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</si>
  <si>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</si>
  <si>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</si>
  <si>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</si>
  <si>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</si>
  <si>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</si>
  <si>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</si>
  <si>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</si>
  <si>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</si>
  <si>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</si>
  <si>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</si>
  <si>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</si>
  <si>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</si>
  <si>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大江町</t>
  </si>
  <si>
    <t>庄内町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</si>
  <si>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</si>
  <si>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</si>
  <si>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</si>
  <si>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</si>
  <si>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</si>
  <si>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</si>
  <si>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</si>
  <si>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</si>
  <si>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</si>
  <si>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</si>
  <si>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</si>
  <si>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</si>
  <si>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</si>
  <si>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</si>
  <si>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</si>
  <si>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</si>
  <si>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</si>
  <si>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</si>
  <si>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</si>
  <si>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</si>
  <si>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</si>
  <si>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</si>
  <si>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</si>
  <si>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</si>
  <si>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</si>
  <si>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</si>
  <si>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</si>
  <si>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</si>
  <si>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</si>
  <si>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</si>
  <si>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</si>
  <si>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</si>
  <si>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</si>
  <si>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</si>
  <si>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</si>
  <si>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</si>
  <si>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</si>
  <si>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</si>
  <si>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</si>
  <si>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</si>
  <si>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</si>
  <si>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</si>
  <si>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</si>
  <si>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</si>
  <si>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</si>
  <si>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</si>
  <si>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</si>
  <si>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</si>
  <si>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</si>
  <si>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</si>
  <si>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</si>
  <si>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</si>
  <si>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</si>
  <si>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</si>
  <si>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</si>
  <si>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</si>
  <si>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</si>
  <si>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</si>
  <si>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</si>
  <si>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</si>
  <si>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</si>
  <si>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</si>
  <si>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</si>
  <si>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</si>
  <si>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</si>
  <si>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</si>
  <si>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</si>
  <si>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</si>
  <si>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</si>
  <si>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</si>
  <si>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</si>
  <si>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</si>
  <si>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</si>
  <si>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</si>
  <si>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</si>
  <si>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</si>
  <si>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</si>
  <si>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</si>
  <si>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</si>
  <si>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</si>
  <si>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</si>
  <si>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</si>
  <si>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</si>
  <si>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</si>
  <si>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</si>
  <si>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</si>
  <si>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</si>
  <si>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</si>
  <si>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</si>
  <si>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</si>
  <si>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</si>
  <si>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</si>
  <si>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</si>
  <si>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</si>
  <si>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</si>
  <si>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</si>
  <si>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</si>
  <si>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</si>
  <si>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</si>
  <si>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</si>
  <si>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</si>
  <si>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</si>
  <si>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那須塩原市</t>
  </si>
  <si>
    <t>さくら市</t>
  </si>
  <si>
    <t>那須烏山市</t>
  </si>
  <si>
    <t>下野市</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</si>
  <si>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</si>
  <si>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</si>
  <si>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</si>
  <si>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</si>
  <si>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</si>
  <si>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</si>
  <si>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</si>
  <si>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</si>
  <si>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</si>
  <si>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</si>
  <si>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</si>
  <si>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</si>
  <si>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</si>
  <si>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</si>
  <si>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</si>
  <si>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</si>
  <si>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</si>
  <si>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甘楽町</t>
  </si>
  <si>
    <t>中之条町</t>
  </si>
  <si>
    <t>長野原町</t>
  </si>
  <si>
    <t>嬬恋村</t>
  </si>
  <si>
    <t>草津町</t>
  </si>
  <si>
    <t>東吾妻町</t>
  </si>
  <si>
    <t>片品村</t>
  </si>
  <si>
    <t>川場村</t>
  </si>
  <si>
    <t>みなかみ町</t>
  </si>
  <si>
    <t>玉村町</t>
  </si>
  <si>
    <t>板倉町</t>
  </si>
  <si>
    <t>千代田町</t>
  </si>
  <si>
    <t>大泉町</t>
  </si>
  <si>
    <t>邑楽町</t>
  </si>
  <si>
    <t>ふじみ野市</t>
  </si>
  <si>
    <t>白岡市</t>
  </si>
  <si>
    <t>ときがわ町</t>
  </si>
  <si>
    <t>袖ケ浦市</t>
  </si>
  <si>
    <t>白井市</t>
  </si>
  <si>
    <t>富里市</t>
  </si>
  <si>
    <t>南房総市</t>
  </si>
  <si>
    <t>匝瑳市</t>
  </si>
  <si>
    <t>香取市</t>
  </si>
  <si>
    <t>山武市</t>
  </si>
  <si>
    <t>いすみ市</t>
  </si>
  <si>
    <t>大網白里市</t>
  </si>
  <si>
    <t>横芝光町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</si>
  <si>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</si>
  <si>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</si>
  <si>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</si>
  <si>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</si>
  <si>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</si>
  <si>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</si>
  <si>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</si>
  <si>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</si>
  <si>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</si>
  <si>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</si>
  <si>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</si>
  <si>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</si>
  <si>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</si>
  <si>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</si>
  <si>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</si>
  <si>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</si>
  <si>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</si>
  <si>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</si>
  <si>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</si>
  <si>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</si>
  <si>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</si>
  <si>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</si>
  <si>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</si>
  <si>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</si>
  <si>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</si>
  <si>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</si>
  <si>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</si>
  <si>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</si>
  <si>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</si>
  <si>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</si>
  <si>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</si>
  <si>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</si>
  <si>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</si>
  <si>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</si>
  <si>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</si>
  <si>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</si>
  <si>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</si>
  <si>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</si>
  <si>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</si>
  <si>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</si>
  <si>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</si>
  <si>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</si>
  <si>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</si>
  <si>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</si>
  <si>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</si>
  <si>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</si>
  <si>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</si>
  <si>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</si>
  <si>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</si>
  <si>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</si>
  <si>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</si>
  <si>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</si>
  <si>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</si>
  <si>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</si>
  <si>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</si>
  <si>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</si>
  <si>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</si>
  <si>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</si>
  <si>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</si>
  <si>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</si>
  <si>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小笠原村</t>
  </si>
  <si>
    <t>妙高市</t>
  </si>
  <si>
    <t>魚沼市</t>
  </si>
  <si>
    <t>南魚沼市</t>
  </si>
  <si>
    <t>胎内市</t>
  </si>
  <si>
    <t>阿賀町</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</si>
  <si>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</si>
  <si>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</si>
  <si>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</si>
  <si>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</si>
  <si>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</si>
  <si>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</si>
  <si>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</si>
  <si>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</si>
  <si>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</si>
  <si>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</si>
  <si>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</si>
  <si>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</si>
  <si>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</si>
  <si>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</si>
  <si>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</si>
  <si>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</si>
  <si>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</si>
  <si>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</si>
  <si>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</si>
  <si>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</si>
  <si>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</si>
  <si>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</si>
  <si>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</si>
  <si>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</si>
  <si>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</si>
  <si>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津幡町</t>
  </si>
  <si>
    <t>内灘町</t>
  </si>
  <si>
    <t>志賀町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</si>
  <si>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</si>
  <si>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</si>
  <si>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</si>
  <si>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</si>
  <si>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</si>
  <si>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</si>
  <si>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</si>
  <si>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</si>
  <si>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</si>
  <si>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</si>
  <si>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</si>
  <si>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</si>
  <si>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</si>
  <si>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</si>
  <si>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</si>
  <si>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</si>
  <si>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</si>
  <si>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</si>
  <si>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</si>
  <si>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</si>
  <si>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</si>
  <si>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</si>
  <si>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</si>
  <si>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</si>
  <si>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</si>
  <si>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</si>
  <si>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</si>
  <si>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</si>
  <si>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</si>
  <si>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</si>
  <si>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</si>
  <si>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</si>
  <si>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</si>
  <si>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</si>
  <si>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</si>
  <si>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</si>
  <si>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</si>
  <si>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</si>
  <si>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</si>
  <si>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</si>
  <si>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</si>
  <si>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</si>
  <si>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</si>
  <si>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</si>
  <si>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</si>
  <si>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安曇野市</t>
  </si>
  <si>
    <t>長和町</t>
  </si>
  <si>
    <t>木曽町</t>
  </si>
  <si>
    <t>筑北村</t>
  </si>
  <si>
    <t>飯綱町</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</si>
  <si>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</si>
  <si>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</si>
  <si>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</si>
  <si>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</si>
  <si>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</si>
  <si>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</si>
  <si>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</si>
  <si>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</si>
  <si>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</si>
  <si>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</si>
  <si>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</si>
  <si>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</si>
  <si>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</si>
  <si>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</si>
  <si>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</si>
  <si>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</si>
  <si>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</si>
  <si>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</si>
  <si>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</si>
  <si>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</si>
  <si>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</si>
  <si>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</si>
  <si>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</si>
  <si>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</si>
  <si>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</si>
  <si>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</si>
  <si>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</si>
  <si>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</si>
  <si>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</si>
  <si>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</si>
  <si>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</si>
  <si>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</si>
  <si>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</si>
  <si>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</si>
  <si>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</si>
  <si>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</si>
  <si>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</si>
  <si>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</si>
  <si>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</si>
  <si>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</si>
  <si>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</si>
  <si>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伊豆市</t>
  </si>
  <si>
    <t>御前崎市</t>
  </si>
  <si>
    <t>菊川市</t>
  </si>
  <si>
    <t>伊豆の国市</t>
  </si>
  <si>
    <t>牧之原市</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</si>
  <si>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</si>
  <si>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</si>
  <si>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</si>
  <si>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</si>
  <si>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</si>
  <si>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</si>
  <si>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</si>
  <si>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</si>
  <si>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</si>
  <si>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</si>
  <si>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</si>
  <si>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</si>
  <si>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</si>
  <si>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</si>
  <si>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</si>
  <si>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</si>
  <si>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</si>
  <si>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</si>
  <si>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</si>
  <si>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</si>
  <si>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</si>
  <si>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</si>
  <si>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</si>
  <si>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</si>
  <si>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</si>
  <si>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</si>
  <si>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</si>
  <si>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</si>
  <si>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</si>
  <si>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</si>
  <si>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</si>
  <si>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</si>
  <si>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</si>
  <si>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</si>
  <si>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</si>
  <si>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</si>
  <si>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</si>
  <si>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</si>
  <si>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</si>
  <si>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</si>
  <si>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</si>
  <si>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</si>
  <si>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</si>
  <si>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</si>
  <si>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</si>
  <si>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</si>
  <si>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</si>
  <si>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</si>
  <si>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</si>
  <si>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</si>
  <si>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</si>
  <si>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</si>
  <si>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</si>
  <si>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志摩市</t>
  </si>
  <si>
    <t>伊賀市</t>
  </si>
  <si>
    <t>大紀町</t>
  </si>
  <si>
    <t>南伊勢町</t>
  </si>
  <si>
    <t>紀北町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</si>
  <si>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</si>
  <si>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</si>
  <si>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</si>
  <si>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</si>
  <si>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</si>
  <si>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</si>
  <si>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</si>
  <si>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</si>
  <si>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</si>
  <si>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</si>
  <si>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</si>
  <si>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</si>
  <si>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</si>
  <si>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</si>
  <si>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</si>
  <si>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</si>
  <si>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</si>
  <si>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</si>
  <si>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</si>
  <si>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</si>
  <si>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</si>
  <si>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</si>
  <si>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</si>
  <si>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</si>
  <si>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</si>
  <si>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</si>
  <si>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</si>
  <si>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</si>
  <si>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</si>
  <si>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</si>
  <si>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</si>
  <si>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</si>
  <si>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</si>
  <si>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</si>
  <si>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</si>
  <si>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</si>
  <si>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</si>
  <si>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</si>
  <si>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</si>
  <si>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</si>
  <si>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</si>
  <si>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</si>
  <si>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</si>
  <si>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</si>
  <si>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</si>
  <si>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</si>
  <si>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</si>
  <si>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</si>
  <si>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</si>
  <si>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</si>
  <si>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</si>
  <si>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</si>
  <si>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</si>
  <si>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</si>
  <si>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</si>
  <si>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</si>
  <si>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</si>
  <si>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</si>
  <si>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</si>
  <si>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</si>
  <si>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</si>
  <si>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</si>
  <si>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</si>
  <si>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</si>
  <si>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</si>
  <si>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</si>
  <si>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</si>
  <si>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</si>
  <si>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</si>
  <si>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</si>
  <si>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</si>
  <si>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</si>
  <si>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</si>
  <si>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</si>
  <si>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</si>
  <si>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</si>
  <si>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</si>
  <si>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</si>
  <si>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</si>
  <si>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</si>
  <si>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</si>
  <si>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</si>
  <si>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</si>
  <si>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</si>
  <si>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</si>
  <si>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</si>
  <si>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</si>
  <si>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</si>
  <si>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</si>
  <si>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</si>
  <si>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</si>
  <si>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</si>
  <si>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</si>
  <si>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</si>
  <si>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</si>
  <si>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</si>
  <si>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</si>
  <si>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</si>
  <si>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</si>
  <si>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</si>
  <si>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</si>
  <si>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</si>
  <si>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</si>
  <si>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</si>
  <si>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</si>
  <si>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</si>
  <si>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</si>
  <si>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</si>
  <si>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</si>
  <si>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</si>
  <si>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</si>
  <si>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</si>
  <si>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</si>
  <si>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</si>
  <si>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</si>
  <si>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</si>
  <si>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</si>
  <si>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</si>
  <si>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</si>
  <si>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</si>
  <si>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</si>
  <si>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</si>
  <si>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</si>
  <si>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</si>
  <si>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</si>
  <si>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</si>
  <si>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</si>
  <si>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宇陀市</t>
  </si>
  <si>
    <t>和歌山市</t>
  </si>
  <si>
    <t>海南市</t>
  </si>
  <si>
    <t>橋本市</t>
  </si>
  <si>
    <t>有田市</t>
  </si>
  <si>
    <t>御坊市</t>
  </si>
  <si>
    <t>田辺市</t>
  </si>
  <si>
    <t>新宮市</t>
  </si>
  <si>
    <t>紀の川市</t>
  </si>
  <si>
    <t>岩出市</t>
  </si>
  <si>
    <t>紀美野町</t>
  </si>
  <si>
    <t>かつらぎ町</t>
  </si>
  <si>
    <t>九度山町</t>
  </si>
  <si>
    <t>高野町</t>
  </si>
  <si>
    <t>湯浅町</t>
  </si>
  <si>
    <t>有田川町</t>
  </si>
  <si>
    <t>由良町</t>
  </si>
  <si>
    <t>印南町</t>
  </si>
  <si>
    <t>みなべ町</t>
  </si>
  <si>
    <t>日高川町</t>
  </si>
  <si>
    <t>白浜町</t>
  </si>
  <si>
    <t>上富田町</t>
  </si>
  <si>
    <t>すさみ町</t>
  </si>
  <si>
    <t>那智勝浦町</t>
  </si>
  <si>
    <t>太地町</t>
  </si>
  <si>
    <t>古座川町</t>
  </si>
  <si>
    <t>北山村</t>
  </si>
  <si>
    <t>串本町</t>
  </si>
  <si>
    <t>若桜町</t>
  </si>
  <si>
    <t>智頭町</t>
  </si>
  <si>
    <t>八頭町</t>
  </si>
  <si>
    <t>湯梨浜町</t>
  </si>
  <si>
    <t>琴浦町</t>
  </si>
  <si>
    <t>北栄町</t>
  </si>
  <si>
    <t>伯耆町</t>
  </si>
  <si>
    <t>江府町</t>
  </si>
  <si>
    <t>雲南市</t>
  </si>
  <si>
    <t>奥出雲町</t>
  </si>
  <si>
    <t>飯南町</t>
  </si>
  <si>
    <t>邑南町</t>
  </si>
  <si>
    <t>吉賀町</t>
  </si>
  <si>
    <t>海士町</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</si>
  <si>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</si>
  <si>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</si>
  <si>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</si>
  <si>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</si>
  <si>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</si>
  <si>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</si>
  <si>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</si>
  <si>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</si>
  <si>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</si>
  <si>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</si>
  <si>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</si>
  <si>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</si>
  <si>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</si>
  <si>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</si>
  <si>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</si>
  <si>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</si>
  <si>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</si>
  <si>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</si>
  <si>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</si>
  <si>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</si>
  <si>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</si>
  <si>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</si>
  <si>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</si>
  <si>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</si>
  <si>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</si>
  <si>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</si>
  <si>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</si>
  <si>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</si>
  <si>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</si>
  <si>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</si>
  <si>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</si>
  <si>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</si>
  <si>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</si>
  <si>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</si>
  <si>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</si>
  <si>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</si>
  <si>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</si>
  <si>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</si>
  <si>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</si>
  <si>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</si>
  <si>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</si>
  <si>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</si>
  <si>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</si>
  <si>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</si>
  <si>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</si>
  <si>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</si>
  <si>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</si>
  <si>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</si>
  <si>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</si>
  <si>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</si>
  <si>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</si>
  <si>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</si>
  <si>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</si>
  <si>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</si>
  <si>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</si>
  <si>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</si>
  <si>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</si>
  <si>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</si>
  <si>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</si>
  <si>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</si>
  <si>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</si>
  <si>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</si>
  <si>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</si>
  <si>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</si>
  <si>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</si>
  <si>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</si>
  <si>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</si>
  <si>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</si>
  <si>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</si>
  <si>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</si>
  <si>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</si>
  <si>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</si>
  <si>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</si>
  <si>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</si>
  <si>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さぬき市</t>
  </si>
  <si>
    <t>東かがわ市</t>
  </si>
  <si>
    <t>三豊市</t>
  </si>
  <si>
    <t>小豆島町</t>
  </si>
  <si>
    <t>綾川町</t>
  </si>
  <si>
    <t>まんのう町</t>
  </si>
  <si>
    <t>四万十市</t>
  </si>
  <si>
    <t>香南市</t>
  </si>
  <si>
    <t>香美市</t>
  </si>
  <si>
    <t>いの町</t>
  </si>
  <si>
    <t>仁淀川町</t>
  </si>
  <si>
    <t>中土佐町</t>
  </si>
  <si>
    <t>佐川町</t>
  </si>
  <si>
    <t>越知町</t>
  </si>
  <si>
    <t>梼原町</t>
  </si>
  <si>
    <t>日高村</t>
  </si>
  <si>
    <t>津野町</t>
  </si>
  <si>
    <t>四万十町</t>
  </si>
  <si>
    <t>大月町</t>
  </si>
  <si>
    <t>三原村</t>
  </si>
  <si>
    <t>黒潮町</t>
  </si>
  <si>
    <t>福津市</t>
  </si>
  <si>
    <t>うきは市</t>
  </si>
  <si>
    <t>宮若市</t>
  </si>
  <si>
    <t>嘉麻市</t>
  </si>
  <si>
    <t>朝倉市</t>
  </si>
  <si>
    <t>みやま市</t>
  </si>
  <si>
    <t>糸島市</t>
  </si>
  <si>
    <t>筑前町</t>
  </si>
  <si>
    <t>東峰村</t>
  </si>
  <si>
    <t>福智町</t>
  </si>
  <si>
    <t>みやこ町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</si>
  <si>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</si>
  <si>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</si>
  <si>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</si>
  <si>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</si>
  <si>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</si>
  <si>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</si>
  <si>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</si>
  <si>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</si>
  <si>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</si>
  <si>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</si>
  <si>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</si>
  <si>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</si>
  <si>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</si>
  <si>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</si>
  <si>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</si>
  <si>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</si>
  <si>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</si>
  <si>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</si>
  <si>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</si>
  <si>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</si>
  <si>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</si>
  <si>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</si>
  <si>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</si>
  <si>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</si>
  <si>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</si>
  <si>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</si>
  <si>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</si>
  <si>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</si>
  <si>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</si>
  <si>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</si>
  <si>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</si>
  <si>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</si>
  <si>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</si>
  <si>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</si>
  <si>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</si>
  <si>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</si>
  <si>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</si>
  <si>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</si>
  <si>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</si>
  <si>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</si>
  <si>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</si>
  <si>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</si>
  <si>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</si>
  <si>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天草市</t>
  </si>
  <si>
    <t>合志市</t>
  </si>
  <si>
    <t>和水町</t>
  </si>
  <si>
    <t>氷川町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</si>
  <si>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</si>
  <si>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</si>
  <si>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</si>
  <si>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</si>
  <si>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</si>
  <si>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</si>
  <si>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</si>
  <si>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</si>
  <si>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</si>
  <si>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</si>
  <si>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</si>
  <si>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</si>
  <si>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</si>
  <si>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</si>
  <si>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</si>
  <si>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</si>
  <si>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</si>
  <si>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</si>
  <si>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</si>
  <si>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</si>
  <si>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</si>
  <si>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</si>
  <si>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</si>
  <si>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</si>
  <si>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</si>
  <si>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</si>
  <si>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</si>
  <si>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</si>
  <si>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</si>
  <si>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</si>
  <si>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</si>
  <si>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</si>
  <si>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</si>
  <si>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</si>
  <si>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</si>
  <si>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</si>
  <si>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</si>
  <si>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</si>
  <si>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</si>
  <si>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</si>
  <si>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</si>
  <si>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</si>
  <si>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</si>
  <si>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</si>
  <si>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</si>
  <si>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</si>
  <si>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</si>
  <si>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</si>
  <si>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</si>
  <si>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</si>
  <si>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</si>
  <si>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</si>
  <si>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</si>
  <si>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</si>
  <si>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</si>
  <si>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</si>
  <si>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</si>
  <si>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</si>
  <si>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</si>
  <si>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</si>
  <si>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</si>
  <si>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</si>
  <si>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</si>
  <si>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</si>
  <si>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</si>
  <si>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</si>
  <si>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</si>
  <si>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</si>
  <si>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</si>
  <si>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</si>
  <si>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</si>
  <si>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</si>
  <si>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</si>
  <si>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</si>
  <si>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</si>
  <si>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</si>
  <si>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</si>
  <si>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</si>
  <si>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</si>
  <si>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</si>
  <si>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</si>
  <si>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</si>
  <si>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</si>
  <si>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</si>
  <si>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</si>
  <si>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</si>
  <si>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</si>
  <si>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</si>
  <si>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</si>
  <si>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</si>
  <si>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</si>
  <si>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</si>
  <si>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</si>
  <si>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</si>
  <si>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</si>
  <si>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</si>
  <si>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</si>
  <si>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</si>
  <si>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</si>
  <si>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</si>
  <si>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</si>
  <si>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</si>
  <si>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</si>
  <si>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</si>
  <si>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</si>
  <si>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</si>
  <si>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</si>
  <si>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</si>
  <si>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</si>
  <si>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</si>
  <si>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</si>
  <si>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</si>
  <si>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</si>
  <si>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</si>
  <si>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</si>
  <si>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</si>
  <si>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</si>
  <si>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</si>
  <si>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</si>
  <si>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</si>
  <si>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</si>
  <si>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</si>
  <si>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</si>
  <si>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</si>
  <si>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</si>
  <si>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</si>
  <si>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那珂川市</t>
    <rPh sb="3" eb="4">
      <t>シ</t>
    </rPh>
    <phoneticPr fontId="2"/>
  </si>
  <si>
    <t>402311</t>
    <phoneticPr fontId="2"/>
  </si>
  <si>
    <t>鰺ヶ沢町</t>
    <phoneticPr fontId="2"/>
  </si>
  <si>
    <t>六ヶ所村</t>
    <phoneticPr fontId="2"/>
  </si>
  <si>
    <t>七ヶ宿町</t>
    <phoneticPr fontId="2"/>
  </si>
  <si>
    <t>七ヶ浜町</t>
    <phoneticPr fontId="2"/>
  </si>
  <si>
    <t>鶴ヶ島市</t>
    <phoneticPr fontId="2"/>
  </si>
  <si>
    <t>青ヶ島村</t>
    <phoneticPr fontId="2"/>
  </si>
  <si>
    <t>駒ヶ根市</t>
    <phoneticPr fontId="2"/>
  </si>
  <si>
    <t>丹波篠山市</t>
    <phoneticPr fontId="2"/>
  </si>
  <si>
    <t>五ヶ瀬町</t>
    <phoneticPr fontId="2"/>
  </si>
  <si>
    <t>Ｒ</t>
    <phoneticPr fontId="2"/>
  </si>
  <si>
    <t>7　その他将来負担額に充当可能な特定の歳入</t>
    <phoneticPr fontId="28"/>
  </si>
  <si>
    <t>７
その他特定の歳入</t>
    <rPh sb="4" eb="5">
      <t>ホカ</t>
    </rPh>
    <rPh sb="5" eb="7">
      <t>トクテイ</t>
    </rPh>
    <rPh sb="8" eb="10">
      <t>サイニュウ</t>
    </rPh>
    <phoneticPr fontId="2"/>
  </si>
  <si>
    <t>６
猶予特例債に係る徴収金等</t>
    <rPh sb="2" eb="4">
      <t>ユウヨ</t>
    </rPh>
    <rPh sb="4" eb="6">
      <t>トクレイ</t>
    </rPh>
    <rPh sb="6" eb="7">
      <t>サイ</t>
    </rPh>
    <rPh sb="8" eb="9">
      <t>カカ</t>
    </rPh>
    <rPh sb="10" eb="12">
      <t>チョウシュウ</t>
    </rPh>
    <rPh sb="12" eb="13">
      <t>キン</t>
    </rPh>
    <rPh sb="13" eb="14">
      <t>トウ</t>
    </rPh>
    <phoneticPr fontId="2"/>
  </si>
  <si>
    <t>6　猶予特例債に係る徴収金等</t>
    <rPh sb="2" eb="4">
      <t>ユウヨ</t>
    </rPh>
    <rPh sb="4" eb="6">
      <t>トクレイ</t>
    </rPh>
    <rPh sb="6" eb="7">
      <t>サイ</t>
    </rPh>
    <rPh sb="8" eb="9">
      <t>カカ</t>
    </rPh>
    <rPh sb="10" eb="12">
      <t>チョウシュウ</t>
    </rPh>
    <rPh sb="12" eb="13">
      <t>キン</t>
    </rPh>
    <rPh sb="13" eb="14">
      <t>トウ</t>
    </rPh>
    <phoneticPr fontId="28"/>
  </si>
  <si>
    <t>Ver.03.00</t>
    <phoneticPr fontId="2"/>
  </si>
  <si>
    <t>元</t>
    <rPh sb="0" eb="1">
      <t>モト</t>
    </rPh>
    <phoneticPr fontId="2"/>
  </si>
  <si>
    <t>令和３年度に起こした猶予特例債の発行額</t>
    <rPh sb="0" eb="2">
      <t>レイワ</t>
    </rPh>
    <rPh sb="3" eb="5">
      <t>ネンド</t>
    </rPh>
    <rPh sb="6" eb="7">
      <t>オ</t>
    </rPh>
    <rPh sb="10" eb="12">
      <t>ユウヨ</t>
    </rPh>
    <rPh sb="12" eb="14">
      <t>トクレイ</t>
    </rPh>
    <rPh sb="14" eb="15">
      <t>サイ</t>
    </rPh>
    <rPh sb="16" eb="18">
      <t>ハッコウ</t>
    </rPh>
    <rPh sb="18" eb="19">
      <t>ガク</t>
    </rPh>
    <phoneticPr fontId="2"/>
  </si>
  <si>
    <t>令和3年度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</si>
</sst>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176" formatCode="#,##0_);[Red]\(#,##0\)"/>
    <numFmt numFmtId="177" formatCode="#,##0.000;[Red]\-#,##0.000"/>
    <numFmt numFmtId="178" formatCode="0.0%"/>
    <numFmt numFmtId="179" formatCode="0.00_ "/>
    <numFmt numFmtId="180" formatCode="0.0_ "/>
    <numFmt numFmtId="181" formatCode="#,##0_ "/>
    <numFmt numFmtId="182" formatCode="0.00;_"/>
    <numFmt numFmtId="183" formatCode="#,##0_ ;[Red]\-#,##0\ "/>
    <numFmt numFmtId="184" formatCode="#,##0.000_ "/>
    <numFmt numFmtId="185" formatCode="#,##0.000_ ;[Red]\-#,##0.000\ "/>
    <numFmt numFmtId="186" formatCode="0.0_ ;[Red]\-0.0\ "/>
    <numFmt numFmtId="187" formatCode="#,##0.0;[Red]\-#,##0.0"/>
    <numFmt numFmtId="188" formatCode="#,##0.0_ ;[Red]\-#,##0.0\ "/>
    <numFmt numFmtId="189" formatCode="#,##0.0_);[Red]\(#,##0.0\)"/>
    <numFmt numFmtId="190" formatCode="0;__x0000_"/>
    <numFmt numFmtId="191" formatCode="0_ "/>
    <numFmt numFmtId="192" formatCode="0.000_);[Red]\(0.000\)"/>
    <numFmt numFmtId="193" formatCode="0_ ;[Red]\-0\ "/>
    <numFmt numFmtId="194" formatCode="#,##0\ "/>
    <numFmt numFmtId="195" formatCode="0.00000_ "/>
    <numFmt numFmtId="196" formatCode="#,##0.00000;[Red]\-#,##0.00000"/>
  </numFmts>
  <fonts count="8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明朝"/>
      <family val="1"/>
      <charset val="128"/>
    </font>
    <font>
      <sz val="9"/>
      <name val="ＭＳ Ｐ明朝"/>
      <family val="1"/>
      <charset val="128"/>
    </font>
    <font>
      <sz val="8"/>
      <name val="ＭＳ Ｐゴシック"/>
      <family val="3"/>
      <charset val="128"/>
    </font>
    <font>
      <sz val="10"/>
      <name val="ＭＳ Ｐゴシック"/>
      <family val="3"/>
      <charset val="128"/>
    </font>
    <font>
      <sz val="6"/>
      <name val="ＭＳ Ｐ明朝"/>
      <family val="1"/>
      <charset val="128"/>
    </font>
    <font>
      <sz val="7"/>
      <name val="ＭＳ Ｐ明朝"/>
      <family val="1"/>
      <charset val="128"/>
    </font>
    <font>
      <sz val="9"/>
      <name val="ＭＳ 明朝"/>
      <family val="1"/>
      <charset val="128"/>
    </font>
    <font>
      <sz val="9"/>
      <color indexed="10"/>
      <name val="ＭＳ Ｐ明朝"/>
      <family val="1"/>
      <charset val="128"/>
    </font>
    <font>
      <sz val="16"/>
      <name val="ＭＳ Ｐゴシック"/>
      <family val="3"/>
      <charset val="128"/>
    </font>
    <font>
      <sz val="12"/>
      <name val="ＭＳ Ｐゴシック"/>
      <family val="3"/>
      <charset val="128"/>
    </font>
    <font>
      <sz val="10"/>
      <name val="ＭＳ Ｐ明朝"/>
      <family val="1"/>
      <charset val="128"/>
    </font>
    <font>
      <sz val="9"/>
      <name val="ＭＳ Ｐゴシック"/>
      <family val="3"/>
      <charset val="128"/>
    </font>
    <font>
      <sz val="8"/>
      <color indexed="10"/>
      <name val="ＭＳ Ｐ明朝"/>
      <family val="1"/>
      <charset val="128"/>
    </font>
    <font>
      <sz val="11"/>
      <name val="ＭＳ Ｐ明朝"/>
      <family val="1"/>
      <charset val="128"/>
    </font>
    <font>
      <b/>
      <sz val="10"/>
      <color indexed="10"/>
      <name val="ＭＳ Ｐ明朝"/>
      <family val="1"/>
      <charset val="128"/>
    </font>
    <font>
      <sz val="12"/>
      <name val="ＭＳ Ｐ明朝"/>
      <family val="1"/>
      <charset val="128"/>
    </font>
    <font>
      <b/>
      <sz val="10"/>
      <color indexed="10"/>
      <name val="ＭＳ Ｐゴシック"/>
      <family val="3"/>
      <charset val="128"/>
    </font>
    <font>
      <sz val="8"/>
      <name val="ＭＳ 明朝"/>
      <family val="1"/>
      <charset val="128"/>
    </font>
    <font>
      <b/>
      <sz val="9"/>
      <color indexed="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0"/>
      <color indexed="10"/>
      <name val="ＭＳ Ｐ明朝"/>
      <family val="1"/>
      <charset val="128"/>
    </font>
    <font>
      <sz val="14"/>
      <name val="ＭＳ Ｐゴシック"/>
      <family val="3"/>
      <charset val="128"/>
    </font>
    <font>
      <sz val="6"/>
      <name val="ＭＳ Ｐゴシック"/>
      <family val="3"/>
      <charset val="128"/>
    </font>
    <font>
      <sz val="9"/>
      <color indexed="10"/>
      <name val="ＭＳ Ｐゴシック"/>
      <family val="3"/>
      <charset val="128"/>
    </font>
    <font>
      <sz val="11"/>
      <name val="ＭＳ ゴシック"/>
      <family val="3"/>
      <charset val="128"/>
    </font>
    <font>
      <u/>
      <sz val="8"/>
      <name val="ＭＳ Ｐ明朝"/>
      <family val="1"/>
      <charset val="128"/>
    </font>
    <font>
      <sz val="12"/>
      <name val="ＭＳ 明朝"/>
      <family val="1"/>
      <charset val="128"/>
    </font>
    <font>
      <sz val="11"/>
      <name val="ＭＳ 明朝"/>
      <family val="1"/>
      <charset val="128"/>
    </font>
    <font>
      <b/>
      <sz val="12"/>
      <name val="ＭＳ 明朝"/>
      <family val="1"/>
      <charset val="128"/>
    </font>
    <font>
      <sz val="10"/>
      <name val="ＭＳ 明朝"/>
      <family val="1"/>
      <charset val="128"/>
    </font>
    <font>
      <b/>
      <sz val="12"/>
      <name val="ＭＳ Ｐゴシック"/>
      <family val="3"/>
      <charset val="128"/>
    </font>
    <font>
      <b/>
      <sz val="16"/>
      <name val="ＭＳ Ｐゴシック"/>
      <family val="3"/>
      <charset val="128"/>
    </font>
    <font>
      <b/>
      <sz val="10"/>
      <color indexed="56"/>
      <name val="ＭＳ Ｐゴシック"/>
      <family val="3"/>
      <charset val="128"/>
    </font>
    <font>
      <sz val="6"/>
      <name val="ＭＳ 明朝"/>
      <family val="1"/>
      <charset val="128"/>
    </font>
    <font>
      <sz val="5"/>
      <name val="ＭＳ Ｐ明朝"/>
      <family val="1"/>
      <charset val="128"/>
    </font>
    <font>
      <b/>
      <sz val="10"/>
      <color indexed="8"/>
      <name val="ＭＳ Ｐゴシック"/>
      <family val="3"/>
      <charset val="128"/>
    </font>
    <font>
      <b/>
      <sz val="9"/>
      <name val="ＭＳ Ｐゴシック"/>
      <family val="3"/>
      <charset val="128"/>
    </font>
    <font>
      <sz val="11"/>
      <color theme="1"/>
      <name val="ＭＳ Ｐゴシック"/>
      <family val="3"/>
      <charset val="128"/>
      <scheme val="minor"/>
    </font>
    <font>
      <sz val="10"/>
      <color rgb="FFFF0000"/>
      <name val="ＭＳ Ｐ明朝"/>
      <family val="1"/>
      <charset val="128"/>
    </font>
    <font>
      <sz val="9"/>
      <color theme="1"/>
      <name val="ＭＳ Ｐ明朝"/>
      <family val="1"/>
      <charset val="128"/>
    </font>
    <font>
      <sz val="9"/>
      <color rgb="FFFF0000"/>
      <name val="ＭＳ Ｐゴシック"/>
      <family val="3"/>
      <charset val="128"/>
      <scheme val="minor"/>
    </font>
    <font>
      <sz val="8"/>
      <color theme="1"/>
      <name val="ＭＳ Ｐ明朝"/>
      <family val="1"/>
      <charset val="128"/>
    </font>
    <font>
      <sz val="6"/>
      <color theme="1"/>
      <name val="ＭＳ Ｐ明朝"/>
      <family val="1"/>
      <charset val="128"/>
    </font>
    <font>
      <sz val="9"/>
      <color theme="1"/>
      <name val="ＭＳ Ｐゴシック"/>
      <family val="3"/>
      <charset val="128"/>
      <scheme val="minor"/>
    </font>
    <font>
      <b/>
      <sz val="10"/>
      <color rgb="FFFF0000"/>
      <name val="ＭＳ Ｐ明朝"/>
      <family val="1"/>
      <charset val="128"/>
    </font>
    <font>
      <sz val="8"/>
      <color theme="1"/>
      <name val="ＭＳ 明朝"/>
      <family val="1"/>
      <charset val="128"/>
    </font>
    <font>
      <sz val="11"/>
      <color theme="1"/>
      <name val="ＭＳ Ｐ明朝"/>
      <family val="1"/>
      <charset val="128"/>
    </font>
    <font>
      <sz val="11"/>
      <name val="ＭＳ Ｐゴシック"/>
      <family val="3"/>
      <charset val="128"/>
      <scheme val="minor"/>
    </font>
    <font>
      <sz val="10"/>
      <name val="ＭＳ Ｐゴシック"/>
      <family val="3"/>
      <charset val="128"/>
      <scheme val="minor"/>
    </font>
    <font>
      <sz val="24"/>
      <name val="ＭＳ Ｐゴシック"/>
      <family val="3"/>
      <charset val="128"/>
      <scheme val="minor"/>
    </font>
    <font>
      <b/>
      <sz val="10"/>
      <color rgb="FFFF0000"/>
      <name val="ＭＳ Ｐゴシック"/>
      <family val="3"/>
      <charset val="128"/>
    </font>
    <font>
      <sz val="11"/>
      <color rgb="FF0070C0"/>
      <name val="ＭＳ Ｐゴシック"/>
      <family val="3"/>
      <charset val="128"/>
      <scheme val="minor"/>
    </font>
    <font>
      <sz val="9"/>
      <color rgb="FFFF0000"/>
      <name val="ＭＳ Ｐ明朝"/>
      <family val="1"/>
      <charset val="128"/>
    </font>
    <font>
      <sz val="9"/>
      <color theme="3" tint="0.39997558519241921"/>
      <name val="ＭＳ Ｐ明朝"/>
      <family val="1"/>
      <charset val="128"/>
    </font>
    <font>
      <sz val="12"/>
      <color theme="3" tint="0.39997558519241921"/>
      <name val="ＭＳ Ｐゴシック"/>
      <family val="3"/>
      <charset val="128"/>
    </font>
    <font>
      <sz val="9"/>
      <color theme="1"/>
      <name val="ＭＳ Ｐゴシック"/>
      <family val="3"/>
      <charset val="128"/>
    </font>
    <font>
      <sz val="9"/>
      <color theme="1"/>
      <name val="ＭＳ ゴシック"/>
      <family val="3"/>
      <charset val="128"/>
    </font>
    <font>
      <sz val="6"/>
      <color theme="1"/>
      <name val="ＭＳ 明朝"/>
      <family val="1"/>
      <charset val="128"/>
    </font>
    <font>
      <sz val="6"/>
      <color theme="1"/>
      <name val="ＭＳ Ｐゴシック"/>
      <family val="3"/>
      <charset val="128"/>
    </font>
    <font>
      <sz val="8"/>
      <color theme="1"/>
      <name val="ＭＳ Ｐゴシック"/>
      <family val="3"/>
      <charset val="128"/>
    </font>
    <font>
      <sz val="10"/>
      <color rgb="FFFF0000"/>
      <name val="ＭＳ Ｐゴシック"/>
      <family val="3"/>
      <charset val="128"/>
    </font>
    <font>
      <b/>
      <sz val="11"/>
      <color rgb="FFFF0000"/>
      <name val="ＭＳ Ｐゴシック"/>
      <family val="3"/>
      <charset val="128"/>
    </font>
    <font>
      <sz val="11"/>
      <color theme="3" tint="0.39997558519241921"/>
      <name val="ＭＳ Ｐ明朝"/>
      <family val="1"/>
      <charset val="128"/>
    </font>
    <font>
      <sz val="9"/>
      <name val="ＭＳ Ｐゴシック"/>
      <family val="3"/>
      <charset val="128"/>
      <scheme val="minor"/>
    </font>
    <font>
      <u/>
      <sz val="11"/>
      <name val="ＭＳ Ｐゴシック"/>
      <family val="3"/>
      <charset val="128"/>
      <scheme val="minor"/>
    </font>
    <font>
      <b/>
      <sz val="12"/>
      <color rgb="FFFF0000"/>
      <name val="ＭＳ Ｐゴシック"/>
      <family val="3"/>
      <charset val="128"/>
      <scheme val="minor"/>
    </font>
    <font>
      <sz val="8"/>
      <color theme="3" tint="0.39997558519241921"/>
      <name val="ＭＳ Ｐ明朝"/>
      <family val="1"/>
      <charset val="128"/>
    </font>
    <font>
      <sz val="8"/>
      <color theme="3" tint="0.59999389629810485"/>
      <name val="ＭＳ Ｐ明朝"/>
      <family val="1"/>
      <charset val="128"/>
    </font>
    <font>
      <sz val="10"/>
      <color theme="3" tint="0.39997558519241921"/>
      <name val="ＭＳ Ｐ明朝"/>
      <family val="1"/>
      <charset val="128"/>
    </font>
    <font>
      <b/>
      <sz val="9"/>
      <color rgb="FFFF0000"/>
      <name val="ＭＳ Ｐゴシック"/>
      <family val="3"/>
      <charset val="128"/>
    </font>
    <font>
      <b/>
      <sz val="8"/>
      <color rgb="FFFF0000"/>
      <name val="ＭＳ Ｐゴシック"/>
      <family val="3"/>
      <charset val="128"/>
    </font>
    <font>
      <b/>
      <sz val="8"/>
      <color rgb="FFFF0000"/>
      <name val="ＭＳ Ｐ明朝"/>
      <family val="1"/>
      <charset val="128"/>
    </font>
    <font>
      <sz val="8"/>
      <color rgb="FFFF0000"/>
      <name val="ＭＳ Ｐ明朝"/>
      <family val="1"/>
      <charset val="128"/>
    </font>
    <font>
      <sz val="10"/>
      <color theme="1"/>
      <name val="ＭＳ Ｐ明朝"/>
      <family val="1"/>
      <charset val="128"/>
    </font>
    <font>
      <sz val="10"/>
      <color theme="3" tint="0.59999389629810485"/>
      <name val="ＭＳ Ｐ明朝"/>
      <family val="1"/>
      <charset val="128"/>
    </font>
    <font>
      <b/>
      <sz val="9"/>
      <color rgb="FFFF0000"/>
      <name val="ＭＳ Ｐ明朝"/>
      <family val="1"/>
      <charset val="128"/>
    </font>
    <font>
      <sz val="10"/>
      <color theme="1"/>
      <name val="ＭＳ Ｐゴシック"/>
      <family val="3"/>
      <charset val="128"/>
      <scheme val="minor"/>
    </font>
    <font>
      <u/>
      <sz val="12"/>
      <name val="ＭＳ Ｐゴシック"/>
      <family val="3"/>
      <charset val="128"/>
      <scheme val="minor"/>
    </font>
    <font>
      <sz val="14"/>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color theme="1"/>
      <name val="ＭＳ Ｐゴシック"/>
      <family val="3"/>
      <charset val="128"/>
    </font>
    <font>
      <sz val="7"/>
      <color theme="1"/>
      <name val="ＭＳ Ｐ明朝"/>
      <family val="1"/>
      <charset val="128"/>
    </font>
  </fonts>
  <fills count="2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gray125">
        <bgColor indexed="9"/>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gray125">
        <bgColor theme="0"/>
      </patternFill>
    </fill>
  </fills>
  <borders count="281">
    <border>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diagonal/>
    </border>
    <border>
      <left style="hair">
        <color indexed="64"/>
      </left>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thin">
        <color indexed="64"/>
      </left>
      <right/>
      <top style="hair">
        <color indexed="64"/>
      </top>
      <bottom/>
      <diagonal/>
    </border>
    <border>
      <left/>
      <right style="hair">
        <color indexed="64"/>
      </right>
      <top style="double">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hair">
        <color indexed="64"/>
      </left>
      <right style="double">
        <color indexed="64"/>
      </right>
      <top/>
      <bottom style="thin">
        <color indexed="64"/>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hair">
        <color indexed="64"/>
      </right>
      <top style="hair">
        <color indexed="64"/>
      </top>
      <bottom/>
      <diagonal/>
    </border>
    <border>
      <left style="hair">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hair">
        <color indexed="64"/>
      </top>
      <bottom/>
      <diagonal/>
    </border>
    <border>
      <left style="thin">
        <color indexed="64"/>
      </left>
      <right style="medium">
        <color indexed="64"/>
      </right>
      <top style="double">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double">
        <color indexed="64"/>
      </top>
      <bottom style="medium">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hair">
        <color indexed="64"/>
      </right>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medium">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style="hair">
        <color indexed="64"/>
      </top>
      <bottom/>
      <diagonal/>
    </border>
    <border>
      <left/>
      <right style="thin">
        <color indexed="64"/>
      </right>
      <top/>
      <bottom style="double">
        <color indexed="64"/>
      </bottom>
      <diagonal/>
    </border>
    <border>
      <left/>
      <right style="hair">
        <color indexed="64"/>
      </right>
      <top/>
      <bottom/>
      <diagonal/>
    </border>
    <border>
      <left style="thin">
        <color indexed="64"/>
      </left>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right style="thin">
        <color indexed="64"/>
      </right>
      <top style="medium">
        <color indexed="64"/>
      </top>
      <bottom/>
      <diagonal/>
    </border>
    <border>
      <left style="hair">
        <color indexed="64"/>
      </left>
      <right style="double">
        <color indexed="64"/>
      </right>
      <top style="thin">
        <color indexed="64"/>
      </top>
      <bottom/>
      <diagonal/>
    </border>
    <border>
      <left style="hair">
        <color indexed="64"/>
      </left>
      <right style="double">
        <color indexed="64"/>
      </right>
      <top style="double">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diagonalUp="1">
      <left style="double">
        <color indexed="64"/>
      </left>
      <right style="thin">
        <color indexed="64"/>
      </right>
      <top style="hair">
        <color indexed="64"/>
      </top>
      <bottom style="hair">
        <color indexed="64"/>
      </bottom>
      <diagonal style="hair">
        <color indexed="64"/>
      </diagonal>
    </border>
    <border>
      <left style="hair">
        <color indexed="64"/>
      </left>
      <right style="double">
        <color indexed="64"/>
      </right>
      <top/>
      <bottom/>
      <diagonal/>
    </border>
    <border>
      <left style="thin">
        <color indexed="64"/>
      </left>
      <right style="thin">
        <color indexed="64"/>
      </right>
      <top/>
      <bottom style="double">
        <color indexed="64"/>
      </bottom>
      <diagonal/>
    </border>
    <border>
      <left style="hair">
        <color indexed="64"/>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Down="1">
      <left style="medium">
        <color indexed="64"/>
      </left>
      <right style="double">
        <color indexed="64"/>
      </right>
      <top style="medium">
        <color indexed="64"/>
      </top>
      <bottom/>
      <diagonal style="hair">
        <color indexed="64"/>
      </diagonal>
    </border>
    <border diagonalDown="1">
      <left style="medium">
        <color indexed="64"/>
      </left>
      <right style="double">
        <color indexed="64"/>
      </right>
      <top/>
      <bottom style="double">
        <color indexed="64"/>
      </bottom>
      <diagonal style="hair">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double">
        <color indexed="64"/>
      </right>
      <top style="thin">
        <color indexed="64"/>
      </top>
      <bottom style="double">
        <color indexed="64"/>
      </bottom>
      <diagonal style="hair">
        <color indexed="64"/>
      </diagonal>
    </border>
    <border diagonalDown="1">
      <left style="medium">
        <color indexed="64"/>
      </left>
      <right style="double">
        <color indexed="64"/>
      </right>
      <top style="medium">
        <color indexed="64"/>
      </top>
      <bottom/>
      <diagonal style="thin">
        <color indexed="64"/>
      </diagonal>
    </border>
    <border diagonalDown="1">
      <left style="medium">
        <color indexed="64"/>
      </left>
      <right style="double">
        <color indexed="64"/>
      </right>
      <top/>
      <bottom style="double">
        <color indexed="64"/>
      </bottom>
      <diagonal style="thin">
        <color indexed="64"/>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hair">
        <color indexed="64"/>
      </top>
      <bottom style="hair">
        <color indexed="64"/>
      </bottom>
      <diagonal/>
    </border>
    <border>
      <left/>
      <right style="medium">
        <color indexed="64"/>
      </right>
      <top style="double">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uble">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style="medium">
        <color indexed="64"/>
      </left>
      <right/>
      <top style="medium">
        <color indexed="64"/>
      </top>
      <bottom style="thin">
        <color indexed="64"/>
      </bottom>
      <diagonal/>
    </border>
    <border diagonalUp="1">
      <left style="hair">
        <color indexed="64"/>
      </left>
      <right style="hair">
        <color indexed="64"/>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medium">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3">
    <xf numFmtId="0" fontId="0" fillId="0" borderId="0"/>
    <xf numFmtId="9" fontId="1" fillId="0" borderId="0" applyFont="0" applyFill="0" applyBorder="0" applyAlignment="0" applyProtection="0">
      <alignment vertical="center"/>
    </xf>
    <xf numFmtId="9" fontId="43" fillId="0" borderId="0" applyFon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43" fillId="0" borderId="0" applyFont="0" applyFill="0" applyBorder="0" applyAlignment="0" applyProtection="0">
      <alignment vertical="center"/>
    </xf>
    <xf numFmtId="38" fontId="1"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xf numFmtId="0" fontId="3" fillId="0" borderId="0">
      <alignment vertical="center"/>
    </xf>
    <xf numFmtId="0" fontId="1" fillId="0" borderId="0">
      <alignment vertical="center"/>
    </xf>
    <xf numFmtId="0" fontId="43" fillId="0" borderId="0">
      <alignment vertical="center"/>
    </xf>
    <xf numFmtId="0" fontId="43" fillId="0" borderId="0">
      <alignment vertical="center"/>
    </xf>
    <xf numFmtId="0" fontId="1" fillId="0" borderId="0"/>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cellStyleXfs>
  <cellXfs count="2240">
    <xf numFmtId="0" fontId="0" fillId="0" borderId="0" xfId="0"/>
    <xf numFmtId="179" fontId="12" fillId="2" borderId="1" xfId="0" applyNumberFormat="1" applyFont="1" applyFill="1" applyBorder="1" applyAlignment="1" applyProtection="1">
      <alignment horizontal="right" vertical="center" indent="1"/>
    </xf>
    <xf numFmtId="182" fontId="12" fillId="2" borderId="2" xfId="0" applyNumberFormat="1" applyFont="1" applyFill="1" applyBorder="1" applyAlignment="1" applyProtection="1">
      <alignment horizontal="right" vertical="center" indent="1"/>
    </xf>
    <xf numFmtId="179" fontId="19" fillId="6" borderId="3" xfId="0" applyNumberFormat="1" applyFont="1" applyFill="1" applyBorder="1" applyAlignment="1" applyProtection="1">
      <alignment horizontal="right" vertical="center" indent="1"/>
    </xf>
    <xf numFmtId="179" fontId="19" fillId="6" borderId="4" xfId="0" applyNumberFormat="1" applyFont="1" applyFill="1" applyBorder="1" applyAlignment="1" applyProtection="1">
      <alignment horizontal="right" vertical="center" indent="1"/>
    </xf>
    <xf numFmtId="180" fontId="19" fillId="6" borderId="4" xfId="0" applyNumberFormat="1" applyFont="1" applyFill="1" applyBorder="1" applyAlignment="1" applyProtection="1">
      <alignment horizontal="right" vertical="center" indent="1"/>
    </xf>
    <xf numFmtId="179" fontId="19" fillId="6" borderId="5" xfId="0" applyNumberFormat="1" applyFont="1" applyFill="1" applyBorder="1" applyAlignment="1" applyProtection="1">
      <alignment horizontal="right" vertical="center" indent="1"/>
    </xf>
    <xf numFmtId="179" fontId="19" fillId="6" borderId="6" xfId="0" applyNumberFormat="1" applyFont="1" applyFill="1" applyBorder="1" applyAlignment="1" applyProtection="1">
      <alignment horizontal="right" vertical="center" indent="1"/>
    </xf>
    <xf numFmtId="180" fontId="19" fillId="6" borderId="6" xfId="0" applyNumberFormat="1" applyFont="1" applyFill="1" applyBorder="1" applyAlignment="1" applyProtection="1">
      <alignment horizontal="right" vertical="center" indent="1"/>
    </xf>
    <xf numFmtId="180" fontId="12" fillId="2" borderId="7" xfId="0" applyNumberFormat="1" applyFont="1" applyFill="1" applyBorder="1" applyAlignment="1" applyProtection="1">
      <alignment horizontal="right" vertical="center" indent="1"/>
    </xf>
    <xf numFmtId="0" fontId="5" fillId="3" borderId="0" xfId="0" applyFont="1" applyFill="1" applyAlignment="1" applyProtection="1">
      <alignment vertical="center"/>
      <protection locked="0"/>
    </xf>
    <xf numFmtId="38" fontId="19" fillId="3" borderId="6" xfId="3" applyFont="1" applyFill="1" applyBorder="1" applyAlignment="1" applyProtection="1">
      <alignment horizontal="right" vertical="center" indent="1"/>
      <protection locked="0"/>
    </xf>
    <xf numFmtId="0" fontId="17" fillId="7" borderId="0" xfId="0" applyFont="1" applyFill="1" applyAlignment="1" applyProtection="1">
      <alignment vertical="center"/>
      <protection locked="0"/>
    </xf>
    <xf numFmtId="0" fontId="15" fillId="8" borderId="8" xfId="0" applyFont="1" applyFill="1" applyBorder="1" applyAlignment="1" applyProtection="1">
      <alignment horizontal="left" vertical="center" indent="1" shrinkToFit="1"/>
      <protection locked="0"/>
    </xf>
    <xf numFmtId="38" fontId="14" fillId="8" borderId="9" xfId="3" applyFont="1" applyFill="1" applyBorder="1" applyAlignment="1" applyProtection="1">
      <alignment vertical="center"/>
      <protection locked="0"/>
    </xf>
    <xf numFmtId="0" fontId="15" fillId="8" borderId="10" xfId="0" applyFont="1" applyFill="1" applyBorder="1" applyAlignment="1" applyProtection="1">
      <alignment horizontal="left" vertical="center" indent="1" shrinkToFit="1"/>
      <protection locked="0"/>
    </xf>
    <xf numFmtId="38" fontId="14" fillId="8" borderId="11" xfId="3" applyFont="1" applyFill="1" applyBorder="1" applyAlignment="1" applyProtection="1">
      <alignment vertical="center"/>
      <protection locked="0"/>
    </xf>
    <xf numFmtId="0" fontId="15" fillId="8" borderId="12" xfId="0" applyFont="1" applyFill="1" applyBorder="1" applyAlignment="1" applyProtection="1">
      <alignment horizontal="left" vertical="center" indent="1" shrinkToFit="1"/>
      <protection locked="0"/>
    </xf>
    <xf numFmtId="38" fontId="14" fillId="8" borderId="13" xfId="3" applyFont="1" applyFill="1" applyBorder="1" applyAlignment="1" applyProtection="1">
      <alignment vertical="center"/>
      <protection locked="0"/>
    </xf>
    <xf numFmtId="38" fontId="14" fillId="8" borderId="14" xfId="3" applyFont="1" applyFill="1" applyBorder="1" applyAlignment="1" applyProtection="1">
      <alignment vertical="center"/>
      <protection locked="0"/>
    </xf>
    <xf numFmtId="0" fontId="15" fillId="8" borderId="15" xfId="0" applyFont="1" applyFill="1" applyBorder="1" applyAlignment="1" applyProtection="1">
      <alignment horizontal="left" vertical="center" indent="1" shrinkToFit="1"/>
      <protection locked="0"/>
    </xf>
    <xf numFmtId="38" fontId="14" fillId="8" borderId="16" xfId="3" applyFont="1" applyFill="1" applyBorder="1" applyAlignment="1" applyProtection="1">
      <alignment vertical="center"/>
      <protection locked="0"/>
    </xf>
    <xf numFmtId="0" fontId="17" fillId="7" borderId="0" xfId="0" applyFont="1" applyFill="1" applyBorder="1" applyAlignment="1" applyProtection="1">
      <alignment vertical="center"/>
      <protection locked="0"/>
    </xf>
    <xf numFmtId="0" fontId="14" fillId="7" borderId="17" xfId="0" applyFont="1" applyFill="1" applyBorder="1" applyAlignment="1" applyProtection="1">
      <alignment horizontal="left" vertical="center" indent="1" shrinkToFit="1"/>
      <protection locked="0"/>
    </xf>
    <xf numFmtId="0" fontId="17" fillId="7" borderId="17" xfId="0" applyFont="1" applyFill="1" applyBorder="1" applyAlignment="1" applyProtection="1">
      <alignment vertical="center"/>
      <protection locked="0"/>
    </xf>
    <xf numFmtId="0" fontId="14" fillId="7" borderId="0" xfId="0" applyFont="1" applyFill="1" applyBorder="1" applyAlignment="1" applyProtection="1">
      <alignment horizontal="left" vertical="center" indent="1" shrinkToFit="1"/>
      <protection locked="0"/>
    </xf>
    <xf numFmtId="0" fontId="15" fillId="6" borderId="18" xfId="0" applyFont="1" applyFill="1" applyBorder="1" applyAlignment="1" applyProtection="1">
      <alignment horizontal="left" vertical="center" indent="1" shrinkToFit="1"/>
    </xf>
    <xf numFmtId="0" fontId="15" fillId="6" borderId="19" xfId="0" applyFont="1" applyFill="1" applyBorder="1" applyAlignment="1" applyProtection="1">
      <alignment horizontal="left" vertical="center" indent="1" shrinkToFit="1"/>
    </xf>
    <xf numFmtId="38" fontId="14" fillId="6" borderId="9" xfId="0" applyNumberFormat="1" applyFont="1" applyFill="1" applyBorder="1" applyAlignment="1" applyProtection="1">
      <alignment vertical="center"/>
    </xf>
    <xf numFmtId="38" fontId="14" fillId="6" borderId="11" xfId="3" applyFont="1" applyFill="1" applyBorder="1" applyAlignment="1" applyProtection="1">
      <alignment vertical="center"/>
    </xf>
    <xf numFmtId="38" fontId="14" fillId="6" borderId="14" xfId="3" applyFont="1" applyFill="1" applyBorder="1" applyAlignment="1" applyProtection="1">
      <alignment vertical="center"/>
    </xf>
    <xf numFmtId="38" fontId="14" fillId="6" borderId="20" xfId="0" applyNumberFormat="1" applyFont="1" applyFill="1" applyBorder="1" applyAlignment="1" applyProtection="1">
      <alignment vertical="center"/>
    </xf>
    <xf numFmtId="38" fontId="14" fillId="6" borderId="20" xfId="3" applyFont="1" applyFill="1" applyBorder="1" applyAlignment="1" applyProtection="1">
      <alignment vertical="center"/>
    </xf>
    <xf numFmtId="179" fontId="0" fillId="6" borderId="20" xfId="0" applyNumberFormat="1" applyFont="1" applyFill="1" applyBorder="1" applyAlignment="1" applyProtection="1">
      <alignment horizontal="right" vertical="center"/>
    </xf>
    <xf numFmtId="0" fontId="15" fillId="6" borderId="21" xfId="0" applyFont="1" applyFill="1" applyBorder="1" applyAlignment="1" applyProtection="1">
      <alignment horizontal="left" vertical="center" indent="1" shrinkToFit="1"/>
    </xf>
    <xf numFmtId="0" fontId="15" fillId="6" borderId="22" xfId="0" applyFont="1" applyFill="1" applyBorder="1" applyAlignment="1" applyProtection="1">
      <alignment horizontal="left" vertical="center" indent="1" shrinkToFit="1"/>
    </xf>
    <xf numFmtId="0" fontId="15" fillId="6" borderId="23" xfId="0" applyFont="1" applyFill="1" applyBorder="1" applyAlignment="1" applyProtection="1">
      <alignment horizontal="left" vertical="center" indent="1" shrinkToFit="1"/>
    </xf>
    <xf numFmtId="0" fontId="5" fillId="7" borderId="0" xfId="0" applyFont="1" applyFill="1" applyAlignment="1" applyProtection="1">
      <alignment vertical="center"/>
      <protection locked="0"/>
    </xf>
    <xf numFmtId="38" fontId="5" fillId="8" borderId="2" xfId="3" applyFont="1" applyFill="1" applyBorder="1" applyAlignment="1" applyProtection="1">
      <alignment vertical="center"/>
      <protection locked="0"/>
    </xf>
    <xf numFmtId="38" fontId="5" fillId="7" borderId="24" xfId="3" applyFont="1" applyFill="1" applyBorder="1" applyAlignment="1" applyProtection="1">
      <alignment horizontal="center" vertical="center"/>
      <protection locked="0"/>
    </xf>
    <xf numFmtId="38" fontId="5" fillId="7" borderId="0" xfId="3" applyFont="1" applyFill="1" applyBorder="1" applyAlignment="1" applyProtection="1">
      <alignment horizontal="center" vertical="center"/>
      <protection locked="0"/>
    </xf>
    <xf numFmtId="38" fontId="5" fillId="8" borderId="25" xfId="3" applyFont="1" applyFill="1" applyBorder="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38" fontId="4" fillId="3" borderId="26" xfId="3" applyFont="1" applyFill="1" applyBorder="1" applyAlignment="1" applyProtection="1">
      <alignment horizontal="right" vertical="center"/>
      <protection locked="0"/>
    </xf>
    <xf numFmtId="38" fontId="4" fillId="3" borderId="27" xfId="3" applyFont="1" applyFill="1" applyBorder="1" applyAlignment="1" applyProtection="1">
      <alignment horizontal="right" vertical="center"/>
      <protection locked="0"/>
    </xf>
    <xf numFmtId="38" fontId="4" fillId="3" borderId="28" xfId="3" applyFont="1" applyFill="1" applyBorder="1" applyAlignment="1" applyProtection="1">
      <alignment horizontal="right" vertical="center"/>
      <protection locked="0"/>
    </xf>
    <xf numFmtId="0" fontId="24" fillId="3" borderId="10" xfId="0" applyFont="1" applyFill="1" applyBorder="1" applyAlignment="1" applyProtection="1">
      <alignment horizontal="left" vertical="center" indent="1" shrinkToFit="1"/>
      <protection locked="0"/>
    </xf>
    <xf numFmtId="38" fontId="4" fillId="3" borderId="29" xfId="3" applyFont="1" applyFill="1" applyBorder="1" applyAlignment="1" applyProtection="1">
      <alignment horizontal="right" vertical="center"/>
      <protection locked="0"/>
    </xf>
    <xf numFmtId="38" fontId="4" fillId="3" borderId="30" xfId="3" applyFont="1" applyFill="1" applyBorder="1" applyAlignment="1" applyProtection="1">
      <alignment horizontal="right" vertical="center"/>
      <protection locked="0"/>
    </xf>
    <xf numFmtId="38" fontId="4" fillId="3" borderId="11" xfId="3" applyFont="1" applyFill="1" applyBorder="1" applyAlignment="1" applyProtection="1">
      <alignment horizontal="right" vertical="center"/>
      <protection locked="0"/>
    </xf>
    <xf numFmtId="0" fontId="24" fillId="3" borderId="31" xfId="0" applyFont="1" applyFill="1" applyBorder="1" applyAlignment="1" applyProtection="1">
      <alignment horizontal="left" vertical="center" indent="1" shrinkToFit="1"/>
      <protection locked="0"/>
    </xf>
    <xf numFmtId="38" fontId="4" fillId="3" borderId="32" xfId="3" applyFont="1" applyFill="1" applyBorder="1" applyAlignment="1" applyProtection="1">
      <alignment horizontal="right" vertical="center"/>
      <protection locked="0"/>
    </xf>
    <xf numFmtId="38" fontId="4" fillId="3" borderId="33" xfId="3" applyFont="1" applyFill="1" applyBorder="1" applyAlignment="1" applyProtection="1">
      <alignment horizontal="right" vertical="center"/>
      <protection locked="0"/>
    </xf>
    <xf numFmtId="38" fontId="4" fillId="3" borderId="13" xfId="3" applyFont="1" applyFill="1" applyBorder="1" applyAlignment="1" applyProtection="1">
      <alignment horizontal="right" vertical="center"/>
      <protection locked="0"/>
    </xf>
    <xf numFmtId="0" fontId="4" fillId="3" borderId="26" xfId="0" applyFont="1" applyFill="1" applyBorder="1" applyAlignment="1" applyProtection="1">
      <alignment horizontal="center" vertical="center"/>
      <protection locked="0"/>
    </xf>
    <xf numFmtId="0" fontId="24" fillId="3" borderId="34" xfId="0" applyFont="1" applyFill="1" applyBorder="1" applyAlignment="1" applyProtection="1">
      <alignment horizontal="left" vertical="center" indent="1" shrinkToFit="1"/>
      <protection locked="0"/>
    </xf>
    <xf numFmtId="38" fontId="4" fillId="3" borderId="26" xfId="3" applyFont="1" applyFill="1" applyBorder="1" applyAlignment="1" applyProtection="1">
      <alignment vertical="center"/>
      <protection locked="0"/>
    </xf>
    <xf numFmtId="38" fontId="4" fillId="3" borderId="27" xfId="3" applyFont="1" applyFill="1" applyBorder="1" applyAlignment="1" applyProtection="1">
      <alignment vertical="center"/>
      <protection locked="0"/>
    </xf>
    <xf numFmtId="38" fontId="4" fillId="3" borderId="24" xfId="3" applyFont="1" applyFill="1" applyBorder="1" applyAlignment="1" applyProtection="1">
      <alignment vertical="center"/>
      <protection locked="0"/>
    </xf>
    <xf numFmtId="0" fontId="4" fillId="3" borderId="35" xfId="0" applyFont="1" applyFill="1" applyBorder="1" applyAlignment="1" applyProtection="1">
      <alignment horizontal="center" vertical="center"/>
      <protection locked="0"/>
    </xf>
    <xf numFmtId="38" fontId="4" fillId="3" borderId="29" xfId="3" applyFont="1" applyFill="1" applyBorder="1" applyAlignment="1" applyProtection="1">
      <alignment vertical="center"/>
      <protection locked="0"/>
    </xf>
    <xf numFmtId="38" fontId="4" fillId="3" borderId="30" xfId="3" applyFont="1" applyFill="1" applyBorder="1" applyAlignment="1" applyProtection="1">
      <alignment vertical="center"/>
      <protection locked="0"/>
    </xf>
    <xf numFmtId="38" fontId="4" fillId="3" borderId="32" xfId="3" applyFont="1" applyFill="1" applyBorder="1" applyAlignment="1" applyProtection="1">
      <alignment vertical="center"/>
      <protection locked="0"/>
    </xf>
    <xf numFmtId="38" fontId="4" fillId="3" borderId="33" xfId="3" applyFont="1" applyFill="1" applyBorder="1" applyAlignment="1" applyProtection="1">
      <alignment vertical="center"/>
      <protection locked="0"/>
    </xf>
    <xf numFmtId="38" fontId="4" fillId="2" borderId="26" xfId="3" applyFont="1" applyFill="1" applyBorder="1" applyAlignment="1" applyProtection="1">
      <alignment horizontal="right" vertical="center"/>
    </xf>
    <xf numFmtId="38" fontId="4" fillId="2" borderId="36" xfId="3" applyFont="1" applyFill="1" applyBorder="1" applyAlignment="1" applyProtection="1">
      <alignment horizontal="right" vertical="center"/>
    </xf>
    <xf numFmtId="38" fontId="4" fillId="2" borderId="29" xfId="3" applyFont="1" applyFill="1" applyBorder="1" applyAlignment="1" applyProtection="1">
      <alignment horizontal="right" vertical="center"/>
    </xf>
    <xf numFmtId="38" fontId="4" fillId="2" borderId="37" xfId="3" applyFont="1" applyFill="1" applyBorder="1" applyAlignment="1" applyProtection="1">
      <alignment horizontal="right" vertical="center"/>
    </xf>
    <xf numFmtId="38" fontId="4" fillId="2" borderId="32" xfId="3" applyFont="1" applyFill="1" applyBorder="1" applyAlignment="1" applyProtection="1">
      <alignment horizontal="right" vertical="center"/>
    </xf>
    <xf numFmtId="38" fontId="4" fillId="2" borderId="38" xfId="3" applyFont="1" applyFill="1" applyBorder="1" applyAlignment="1" applyProtection="1">
      <alignment horizontal="right" vertical="center"/>
    </xf>
    <xf numFmtId="38" fontId="4" fillId="2" borderId="33" xfId="3" applyFont="1" applyFill="1" applyBorder="1" applyAlignment="1" applyProtection="1">
      <alignment horizontal="right" vertical="center"/>
    </xf>
    <xf numFmtId="38" fontId="4" fillId="2" borderId="31" xfId="3" applyFont="1" applyFill="1" applyBorder="1" applyAlignment="1" applyProtection="1">
      <alignment horizontal="right" vertical="center"/>
    </xf>
    <xf numFmtId="38" fontId="4" fillId="2" borderId="39" xfId="3" applyFont="1" applyFill="1" applyBorder="1" applyAlignment="1" applyProtection="1">
      <alignment horizontal="right" vertical="center"/>
    </xf>
    <xf numFmtId="38" fontId="4" fillId="2" borderId="40" xfId="3" applyFont="1" applyFill="1" applyBorder="1" applyAlignment="1" applyProtection="1">
      <alignment horizontal="right" vertical="center"/>
    </xf>
    <xf numFmtId="38" fontId="4" fillId="2" borderId="41" xfId="3" applyFont="1" applyFill="1" applyBorder="1" applyAlignment="1" applyProtection="1">
      <alignment horizontal="right" vertical="center"/>
    </xf>
    <xf numFmtId="38" fontId="4" fillId="2" borderId="35" xfId="3" applyFont="1" applyFill="1" applyBorder="1" applyAlignment="1" applyProtection="1">
      <alignment horizontal="right" vertical="center"/>
    </xf>
    <xf numFmtId="38" fontId="4" fillId="2" borderId="29" xfId="3" applyFont="1" applyFill="1" applyBorder="1" applyAlignment="1" applyProtection="1">
      <alignment vertical="center"/>
    </xf>
    <xf numFmtId="38" fontId="4" fillId="2" borderId="37" xfId="3" applyFont="1" applyFill="1" applyBorder="1" applyAlignment="1" applyProtection="1">
      <alignment vertical="center"/>
    </xf>
    <xf numFmtId="38" fontId="4" fillId="2" borderId="32" xfId="3" applyFont="1" applyFill="1" applyBorder="1" applyAlignment="1" applyProtection="1">
      <alignment vertical="center"/>
    </xf>
    <xf numFmtId="38" fontId="4" fillId="2" borderId="38" xfId="3" applyFont="1" applyFill="1" applyBorder="1" applyAlignment="1" applyProtection="1">
      <alignment vertical="center"/>
    </xf>
    <xf numFmtId="38" fontId="4" fillId="2" borderId="42" xfId="3" applyFont="1" applyFill="1" applyBorder="1" applyAlignment="1" applyProtection="1">
      <alignment vertical="center"/>
    </xf>
    <xf numFmtId="38" fontId="4" fillId="2" borderId="33" xfId="3" applyFont="1" applyFill="1" applyBorder="1" applyAlignment="1" applyProtection="1">
      <alignment vertical="center"/>
    </xf>
    <xf numFmtId="38" fontId="4" fillId="2" borderId="31" xfId="3" applyFont="1" applyFill="1" applyBorder="1" applyAlignment="1" applyProtection="1">
      <alignment vertical="center"/>
    </xf>
    <xf numFmtId="38" fontId="4" fillId="2" borderId="39" xfId="3" applyFont="1" applyFill="1" applyBorder="1" applyAlignment="1" applyProtection="1">
      <alignment vertical="center"/>
    </xf>
    <xf numFmtId="0" fontId="11" fillId="3" borderId="0" xfId="0" applyFont="1" applyFill="1" applyAlignment="1" applyProtection="1">
      <alignment vertical="center"/>
      <protection locked="0"/>
    </xf>
    <xf numFmtId="0" fontId="4" fillId="3" borderId="43" xfId="0" applyFont="1" applyFill="1" applyBorder="1" applyAlignment="1" applyProtection="1">
      <alignment vertical="center" shrinkToFit="1"/>
      <protection locked="0"/>
    </xf>
    <xf numFmtId="0" fontId="4" fillId="3" borderId="44" xfId="0" applyFont="1" applyFill="1" applyBorder="1" applyAlignment="1" applyProtection="1">
      <alignment horizontal="center" vertical="center"/>
      <protection locked="0"/>
    </xf>
    <xf numFmtId="38" fontId="5" fillId="3" borderId="34" xfId="3" applyFont="1" applyFill="1" applyBorder="1" applyAlignment="1" applyProtection="1">
      <alignment vertical="center"/>
      <protection locked="0"/>
    </xf>
    <xf numFmtId="38" fontId="5" fillId="3" borderId="45" xfId="3" applyFont="1" applyFill="1" applyBorder="1" applyAlignment="1" applyProtection="1">
      <alignment vertical="center"/>
      <protection locked="0"/>
    </xf>
    <xf numFmtId="0" fontId="4" fillId="3" borderId="18" xfId="0" applyFont="1" applyFill="1" applyBorder="1" applyAlignment="1" applyProtection="1">
      <alignment vertical="center" shrinkToFit="1"/>
      <protection locked="0"/>
    </xf>
    <xf numFmtId="0" fontId="4" fillId="3" borderId="22" xfId="0" applyFont="1" applyFill="1" applyBorder="1" applyAlignment="1" applyProtection="1">
      <alignment horizontal="center" vertical="center"/>
      <protection locked="0"/>
    </xf>
    <xf numFmtId="38" fontId="5" fillId="3" borderId="10" xfId="3" applyFont="1" applyFill="1" applyBorder="1" applyAlignment="1" applyProtection="1">
      <alignment vertical="center"/>
      <protection locked="0"/>
    </xf>
    <xf numFmtId="38" fontId="5" fillId="3" borderId="11" xfId="3" applyFont="1" applyFill="1" applyBorder="1" applyAlignment="1" applyProtection="1">
      <alignment vertical="center"/>
      <protection locked="0"/>
    </xf>
    <xf numFmtId="0" fontId="4" fillId="3" borderId="19" xfId="0" applyFont="1" applyFill="1" applyBorder="1" applyAlignment="1" applyProtection="1">
      <alignment vertical="center" shrinkToFit="1"/>
      <protection locked="0"/>
    </xf>
    <xf numFmtId="0" fontId="4" fillId="3" borderId="23" xfId="0" applyFont="1" applyFill="1" applyBorder="1" applyAlignment="1" applyProtection="1">
      <alignment horizontal="center" vertical="center"/>
      <protection locked="0"/>
    </xf>
    <xf numFmtId="38" fontId="5" fillId="3" borderId="31" xfId="3" applyFont="1" applyFill="1" applyBorder="1" applyAlignment="1" applyProtection="1">
      <alignment vertical="center"/>
      <protection locked="0"/>
    </xf>
    <xf numFmtId="38" fontId="5" fillId="3" borderId="13" xfId="3" applyFont="1" applyFill="1" applyBorder="1" applyAlignment="1" applyProtection="1">
      <alignment vertical="center"/>
      <protection locked="0"/>
    </xf>
    <xf numFmtId="38" fontId="5" fillId="2" borderId="39" xfId="3" applyFont="1" applyFill="1" applyBorder="1" applyAlignment="1" applyProtection="1">
      <alignment vertical="center"/>
    </xf>
    <xf numFmtId="0" fontId="14" fillId="3" borderId="0" xfId="0" applyFont="1" applyFill="1" applyBorder="1" applyAlignment="1" applyProtection="1">
      <alignment horizontal="center" vertical="center" shrinkToFit="1"/>
      <protection locked="0"/>
    </xf>
    <xf numFmtId="0" fontId="14" fillId="3" borderId="0" xfId="0" applyFont="1" applyFill="1" applyBorder="1" applyAlignment="1" applyProtection="1">
      <alignment vertical="center" shrinkToFit="1"/>
      <protection locked="0"/>
    </xf>
    <xf numFmtId="0" fontId="14" fillId="3" borderId="0" xfId="0" applyFont="1" applyFill="1" applyBorder="1" applyAlignment="1" applyProtection="1">
      <alignment horizontal="centerContinuous" vertical="center" shrinkToFit="1"/>
      <protection locked="0"/>
    </xf>
    <xf numFmtId="0" fontId="14" fillId="3" borderId="0" xfId="0" applyFont="1" applyFill="1" applyBorder="1" applyAlignment="1" applyProtection="1">
      <alignment horizontal="center" shrinkToFit="1"/>
      <protection locked="0"/>
    </xf>
    <xf numFmtId="0" fontId="14" fillId="3" borderId="0" xfId="0" applyFont="1" applyFill="1" applyAlignment="1" applyProtection="1">
      <alignment vertical="center"/>
      <protection locked="0"/>
    </xf>
    <xf numFmtId="0" fontId="14" fillId="3" borderId="0" xfId="0" applyFont="1" applyFill="1" applyAlignment="1" applyProtection="1">
      <alignment horizontal="center" vertical="center"/>
      <protection locked="0"/>
    </xf>
    <xf numFmtId="0" fontId="14" fillId="3" borderId="0" xfId="0" applyFont="1" applyFill="1" applyAlignment="1" applyProtection="1">
      <alignment horizontal="center"/>
      <protection locked="0"/>
    </xf>
    <xf numFmtId="0" fontId="14" fillId="3" borderId="0" xfId="0" applyFont="1" applyFill="1" applyAlignment="1" applyProtection="1">
      <alignment horizontal="center" wrapText="1"/>
      <protection locked="0"/>
    </xf>
    <xf numFmtId="0" fontId="14" fillId="3" borderId="0" xfId="0" applyFont="1" applyFill="1" applyBorder="1" applyAlignment="1" applyProtection="1">
      <alignment vertical="center"/>
      <protection locked="0"/>
    </xf>
    <xf numFmtId="0" fontId="14" fillId="3" borderId="0" xfId="0" applyFont="1" applyFill="1" applyBorder="1" applyAlignment="1" applyProtection="1">
      <alignment horizontal="center" vertical="center"/>
      <protection locked="0"/>
    </xf>
    <xf numFmtId="0" fontId="14" fillId="3" borderId="0" xfId="21" applyFont="1" applyFill="1" applyProtection="1">
      <alignment vertical="center"/>
      <protection locked="0"/>
    </xf>
    <xf numFmtId="38" fontId="5" fillId="3" borderId="40" xfId="3" applyFont="1" applyFill="1" applyBorder="1" applyAlignment="1" applyProtection="1">
      <alignment horizontal="right" vertical="center" indent="1"/>
      <protection locked="0"/>
    </xf>
    <xf numFmtId="38" fontId="5" fillId="3" borderId="28" xfId="3" applyFont="1" applyFill="1" applyBorder="1" applyAlignment="1" applyProtection="1">
      <alignment horizontal="right" vertical="center" indent="1"/>
      <protection locked="0"/>
    </xf>
    <xf numFmtId="38" fontId="5" fillId="3" borderId="41" xfId="3" applyFont="1" applyFill="1" applyBorder="1" applyAlignment="1" applyProtection="1">
      <alignment horizontal="right" vertical="center" indent="1"/>
      <protection locked="0"/>
    </xf>
    <xf numFmtId="38" fontId="5" fillId="3" borderId="11" xfId="3" applyFont="1" applyFill="1" applyBorder="1" applyAlignment="1" applyProtection="1">
      <alignment horizontal="right" vertical="center" indent="1"/>
      <protection locked="0"/>
    </xf>
    <xf numFmtId="0" fontId="14" fillId="3" borderId="0" xfId="21" applyFont="1" applyFill="1" applyBorder="1" applyAlignment="1" applyProtection="1">
      <alignment vertical="center" shrinkToFit="1"/>
      <protection locked="0"/>
    </xf>
    <xf numFmtId="38" fontId="5" fillId="3" borderId="46" xfId="3" applyFont="1" applyFill="1" applyBorder="1" applyAlignment="1" applyProtection="1">
      <alignment horizontal="right" vertical="center" indent="1"/>
      <protection locked="0"/>
    </xf>
    <xf numFmtId="38" fontId="5" fillId="3" borderId="6" xfId="3" applyFont="1" applyFill="1" applyBorder="1" applyAlignment="1" applyProtection="1">
      <alignment horizontal="right" vertical="center" indent="1"/>
      <protection locked="0"/>
    </xf>
    <xf numFmtId="0" fontId="4" fillId="3" borderId="0" xfId="0" applyFont="1" applyFill="1" applyAlignment="1" applyProtection="1">
      <alignment horizontal="center" vertical="center"/>
      <protection locked="0"/>
    </xf>
    <xf numFmtId="38" fontId="17" fillId="2" borderId="47" xfId="4" applyFont="1" applyFill="1" applyBorder="1" applyAlignment="1" applyProtection="1">
      <alignment horizontal="right" vertical="center" wrapText="1" indent="1"/>
    </xf>
    <xf numFmtId="38" fontId="17" fillId="2" borderId="48" xfId="4" applyFont="1" applyFill="1" applyBorder="1" applyAlignment="1" applyProtection="1">
      <alignment horizontal="right" vertical="center" wrapText="1" indent="1"/>
    </xf>
    <xf numFmtId="38" fontId="17" fillId="2" borderId="49" xfId="4" applyFont="1" applyFill="1" applyBorder="1" applyAlignment="1" applyProtection="1">
      <alignment horizontal="right" vertical="center" indent="1"/>
    </xf>
    <xf numFmtId="38" fontId="14" fillId="2" borderId="50" xfId="3" applyFont="1" applyFill="1" applyBorder="1" applyAlignment="1" applyProtection="1">
      <alignment vertical="center" wrapText="1"/>
    </xf>
    <xf numFmtId="38" fontId="14" fillId="3" borderId="0" xfId="4" applyFont="1" applyFill="1" applyBorder="1" applyAlignment="1" applyProtection="1">
      <alignment vertical="center"/>
      <protection locked="0"/>
    </xf>
    <xf numFmtId="38" fontId="14" fillId="3" borderId="0" xfId="4" applyFont="1" applyFill="1" applyBorder="1" applyAlignment="1" applyProtection="1">
      <alignment horizontal="center" vertical="center"/>
      <protection locked="0"/>
    </xf>
    <xf numFmtId="38" fontId="14" fillId="3" borderId="0" xfId="4" applyFont="1" applyFill="1" applyAlignment="1" applyProtection="1">
      <alignment vertical="center"/>
      <protection locked="0"/>
    </xf>
    <xf numFmtId="38" fontId="14" fillId="3" borderId="51" xfId="4" applyFont="1" applyFill="1" applyBorder="1" applyAlignment="1" applyProtection="1">
      <alignment horizontal="right" vertical="center" shrinkToFit="1"/>
      <protection locked="0"/>
    </xf>
    <xf numFmtId="38" fontId="14" fillId="3" borderId="45" xfId="4" applyFont="1" applyFill="1" applyBorder="1" applyAlignment="1" applyProtection="1">
      <alignment horizontal="right" vertical="center" shrinkToFit="1"/>
      <protection locked="0"/>
    </xf>
    <xf numFmtId="38" fontId="14" fillId="3" borderId="50" xfId="4" applyFont="1" applyFill="1" applyBorder="1" applyAlignment="1" applyProtection="1">
      <alignment horizontal="right" vertical="center" shrinkToFit="1"/>
      <protection locked="0"/>
    </xf>
    <xf numFmtId="38" fontId="14" fillId="3" borderId="11" xfId="4" applyFont="1" applyFill="1" applyBorder="1" applyAlignment="1" applyProtection="1">
      <alignment horizontal="right" vertical="center" shrinkToFit="1"/>
      <protection locked="0"/>
    </xf>
    <xf numFmtId="38" fontId="14" fillId="3" borderId="0" xfId="4" applyFont="1" applyFill="1" applyBorder="1" applyAlignment="1" applyProtection="1">
      <alignment horizontal="right" vertical="center" shrinkToFit="1"/>
      <protection locked="0"/>
    </xf>
    <xf numFmtId="38" fontId="14" fillId="3" borderId="0" xfId="4" applyFont="1" applyFill="1" applyBorder="1" applyAlignment="1" applyProtection="1">
      <alignment horizontal="left" vertical="center"/>
      <protection locked="0"/>
    </xf>
    <xf numFmtId="38" fontId="14" fillId="3" borderId="0" xfId="4" applyFont="1" applyFill="1" applyBorder="1" applyAlignment="1" applyProtection="1">
      <alignment vertical="center" shrinkToFit="1"/>
      <protection locked="0"/>
    </xf>
    <xf numFmtId="38" fontId="14" fillId="3" borderId="52" xfId="4" applyFont="1" applyFill="1" applyBorder="1" applyAlignment="1" applyProtection="1">
      <alignment horizontal="right" vertical="center" shrinkToFit="1"/>
      <protection locked="0"/>
    </xf>
    <xf numFmtId="38" fontId="14" fillId="3" borderId="16" xfId="4" applyFont="1" applyFill="1" applyBorder="1" applyAlignment="1" applyProtection="1">
      <alignment horizontal="right" vertical="center" shrinkToFit="1"/>
      <protection locked="0"/>
    </xf>
    <xf numFmtId="38" fontId="14" fillId="3" borderId="0" xfId="4" applyFont="1" applyFill="1" applyAlignment="1" applyProtection="1">
      <alignment horizontal="left" vertical="center"/>
      <protection locked="0"/>
    </xf>
    <xf numFmtId="38" fontId="14" fillId="3" borderId="0" xfId="4" applyFont="1" applyFill="1" applyAlignment="1" applyProtection="1">
      <alignment vertical="center" shrinkToFit="1"/>
      <protection locked="0"/>
    </xf>
    <xf numFmtId="38" fontId="14" fillId="3" borderId="0" xfId="4" applyFont="1" applyFill="1" applyBorder="1" applyAlignment="1" applyProtection="1">
      <alignment vertical="center" wrapText="1"/>
      <protection locked="0"/>
    </xf>
    <xf numFmtId="38" fontId="17" fillId="3" borderId="0" xfId="4" applyFont="1" applyFill="1" applyAlignment="1" applyProtection="1">
      <alignment vertical="center"/>
      <protection locked="0"/>
    </xf>
    <xf numFmtId="38" fontId="17" fillId="3" borderId="0" xfId="4" applyFont="1" applyFill="1" applyBorder="1" applyAlignment="1" applyProtection="1">
      <alignment vertical="center" wrapText="1"/>
      <protection locked="0"/>
    </xf>
    <xf numFmtId="38" fontId="17" fillId="3" borderId="0" xfId="4" applyFont="1" applyFill="1" applyBorder="1" applyAlignment="1" applyProtection="1">
      <alignment vertical="center"/>
      <protection locked="0"/>
    </xf>
    <xf numFmtId="38" fontId="14" fillId="3" borderId="0" xfId="4" applyFont="1" applyFill="1" applyAlignment="1" applyProtection="1">
      <alignment horizontal="right" vertical="center"/>
      <protection locked="0"/>
    </xf>
    <xf numFmtId="38" fontId="13" fillId="3" borderId="0" xfId="4" applyFont="1" applyFill="1" applyAlignment="1" applyProtection="1">
      <alignment horizontal="right" vertical="center" wrapText="1"/>
      <protection locked="0"/>
    </xf>
    <xf numFmtId="38" fontId="14" fillId="2" borderId="53" xfId="4" applyFont="1" applyFill="1" applyBorder="1" applyAlignment="1" applyProtection="1">
      <alignment horizontal="right" vertical="center" shrinkToFit="1"/>
    </xf>
    <xf numFmtId="38" fontId="14" fillId="2" borderId="14" xfId="4" applyFont="1" applyFill="1" applyBorder="1" applyAlignment="1" applyProtection="1">
      <alignment horizontal="right" vertical="center" shrinkToFit="1"/>
    </xf>
    <xf numFmtId="0" fontId="14" fillId="3" borderId="0" xfId="21" applyFont="1" applyFill="1" applyBorder="1" applyAlignment="1" applyProtection="1">
      <alignment vertical="center"/>
      <protection locked="0"/>
    </xf>
    <xf numFmtId="0" fontId="14" fillId="3" borderId="0" xfId="21" applyFont="1" applyFill="1" applyAlignment="1" applyProtection="1">
      <alignment horizontal="center" vertical="center"/>
      <protection locked="0"/>
    </xf>
    <xf numFmtId="0" fontId="14" fillId="3" borderId="0" xfId="21" applyFont="1" applyFill="1" applyAlignment="1" applyProtection="1">
      <alignment horizontal="center" vertical="center" shrinkToFit="1"/>
      <protection locked="0"/>
    </xf>
    <xf numFmtId="38" fontId="14" fillId="3" borderId="54" xfId="4" applyFont="1" applyFill="1" applyBorder="1" applyAlignment="1" applyProtection="1">
      <alignment horizontal="right" vertical="center" shrinkToFit="1"/>
      <protection locked="0"/>
    </xf>
    <xf numFmtId="38" fontId="14" fillId="3" borderId="47" xfId="4" applyFont="1" applyFill="1" applyBorder="1" applyAlignment="1" applyProtection="1">
      <alignment horizontal="right" vertical="center" shrinkToFit="1"/>
      <protection locked="0"/>
    </xf>
    <xf numFmtId="0" fontId="14" fillId="3" borderId="0" xfId="21" applyFont="1" applyFill="1" applyAlignment="1" applyProtection="1">
      <alignment vertical="center" shrinkToFit="1"/>
      <protection locked="0"/>
    </xf>
    <xf numFmtId="38" fontId="14" fillId="3" borderId="55" xfId="4" applyFont="1" applyFill="1" applyBorder="1" applyAlignment="1" applyProtection="1">
      <alignment horizontal="right" vertical="center" shrinkToFit="1"/>
      <protection locked="0"/>
    </xf>
    <xf numFmtId="38" fontId="14" fillId="3" borderId="20" xfId="4" applyFont="1" applyFill="1" applyBorder="1" applyAlignment="1" applyProtection="1">
      <alignment horizontal="right" vertical="center" shrinkToFit="1"/>
      <protection locked="0"/>
    </xf>
    <xf numFmtId="0" fontId="14" fillId="3" borderId="0" xfId="21" applyFont="1" applyFill="1" applyBorder="1" applyAlignment="1" applyProtection="1">
      <alignment horizontal="left" vertical="center" wrapText="1"/>
      <protection locked="0"/>
    </xf>
    <xf numFmtId="0" fontId="14" fillId="3" borderId="0" xfId="21" applyFont="1" applyFill="1" applyBorder="1" applyAlignment="1" applyProtection="1">
      <alignment horizontal="center" vertical="center" shrinkToFit="1"/>
      <protection locked="0"/>
    </xf>
    <xf numFmtId="38" fontId="14" fillId="7" borderId="0" xfId="4" applyFont="1" applyFill="1" applyBorder="1" applyAlignment="1" applyProtection="1">
      <alignment horizontal="right" vertical="center" shrinkToFit="1"/>
      <protection locked="0"/>
    </xf>
    <xf numFmtId="38" fontId="44" fillId="7" borderId="0" xfId="4" applyFont="1" applyFill="1" applyBorder="1" applyAlignment="1" applyProtection="1">
      <alignment horizontal="left" vertical="center"/>
      <protection locked="0"/>
    </xf>
    <xf numFmtId="38" fontId="14" fillId="3" borderId="0" xfId="4" applyFont="1" applyFill="1" applyBorder="1" applyAlignment="1" applyProtection="1">
      <alignment horizontal="centerContinuous" vertical="center" shrinkToFit="1"/>
      <protection locked="0"/>
    </xf>
    <xf numFmtId="38" fontId="14" fillId="3" borderId="56" xfId="4" applyFont="1" applyFill="1" applyBorder="1" applyAlignment="1" applyProtection="1">
      <alignment horizontal="centerContinuous" vertical="center" shrinkToFit="1"/>
      <protection locked="0"/>
    </xf>
    <xf numFmtId="0" fontId="14" fillId="3" borderId="0" xfId="21" applyFont="1" applyFill="1" applyAlignment="1" applyProtection="1">
      <alignment horizontal="left" vertical="center"/>
      <protection locked="0"/>
    </xf>
    <xf numFmtId="38" fontId="14" fillId="3" borderId="0" xfId="4" applyFont="1" applyFill="1" applyBorder="1" applyAlignment="1" applyProtection="1">
      <alignment horizontal="left" vertical="center" wrapText="1" shrinkToFit="1"/>
      <protection locked="0"/>
    </xf>
    <xf numFmtId="38" fontId="14" fillId="3" borderId="57" xfId="4" applyFont="1" applyFill="1" applyBorder="1" applyAlignment="1" applyProtection="1">
      <alignment horizontal="left" vertical="center" wrapText="1" shrinkToFit="1"/>
      <protection locked="0"/>
    </xf>
    <xf numFmtId="38" fontId="14" fillId="3" borderId="6" xfId="3" applyFont="1" applyFill="1" applyBorder="1" applyAlignment="1" applyProtection="1">
      <alignment vertical="center"/>
      <protection locked="0"/>
    </xf>
    <xf numFmtId="38" fontId="14" fillId="2" borderId="58" xfId="4" applyFont="1" applyFill="1" applyBorder="1" applyAlignment="1" applyProtection="1">
      <alignment horizontal="right" vertical="center" shrinkToFit="1"/>
    </xf>
    <xf numFmtId="38" fontId="14" fillId="2" borderId="59" xfId="4" applyFont="1" applyFill="1" applyBorder="1" applyAlignment="1" applyProtection="1">
      <alignment horizontal="right" vertical="center" shrinkToFit="1"/>
    </xf>
    <xf numFmtId="38" fontId="14" fillId="2" borderId="11" xfId="4" applyFont="1" applyFill="1" applyBorder="1" applyAlignment="1" applyProtection="1">
      <alignment horizontal="right" vertical="center" shrinkToFit="1"/>
    </xf>
    <xf numFmtId="38" fontId="14" fillId="2" borderId="47" xfId="4" applyFont="1" applyFill="1" applyBorder="1" applyAlignment="1" applyProtection="1">
      <alignment horizontal="right" vertical="center" shrinkToFit="1"/>
    </xf>
    <xf numFmtId="38" fontId="14" fillId="2" borderId="54" xfId="4" applyFont="1" applyFill="1" applyBorder="1" applyAlignment="1" applyProtection="1">
      <alignment horizontal="right" vertical="center" shrinkToFit="1"/>
    </xf>
    <xf numFmtId="0" fontId="8" fillId="3" borderId="0" xfId="0" applyFont="1" applyFill="1" applyBorder="1" applyAlignment="1" applyProtection="1">
      <alignment horizontal="right"/>
      <protection locked="0"/>
    </xf>
    <xf numFmtId="0" fontId="4"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protection locked="0"/>
    </xf>
    <xf numFmtId="178" fontId="14" fillId="2" borderId="25" xfId="4" applyNumberFormat="1" applyFont="1" applyFill="1" applyBorder="1" applyAlignment="1" applyProtection="1">
      <alignment horizontal="right" vertical="center"/>
    </xf>
    <xf numFmtId="0" fontId="9" fillId="3" borderId="0" xfId="0" applyFont="1" applyFill="1" applyBorder="1" applyAlignment="1" applyProtection="1">
      <alignment horizontal="right" vertical="center" wrapText="1"/>
      <protection locked="0"/>
    </xf>
    <xf numFmtId="0" fontId="10" fillId="3" borderId="60" xfId="0" applyFont="1" applyFill="1" applyBorder="1" applyAlignment="1" applyProtection="1">
      <alignment horizontal="center" vertical="center" wrapText="1"/>
      <protection locked="0"/>
    </xf>
    <xf numFmtId="57" fontId="10" fillId="3" borderId="61" xfId="0" applyNumberFormat="1" applyFont="1" applyFill="1" applyBorder="1" applyAlignment="1" applyProtection="1">
      <alignment horizontal="center" vertical="center" wrapText="1"/>
      <protection locked="0"/>
    </xf>
    <xf numFmtId="38" fontId="14" fillId="3" borderId="15" xfId="4" applyFont="1" applyFill="1" applyBorder="1" applyAlignment="1" applyProtection="1">
      <alignment horizontal="right" vertical="center" wrapText="1"/>
      <protection locked="0"/>
    </xf>
    <xf numFmtId="0" fontId="4" fillId="3" borderId="62" xfId="0" applyFont="1" applyFill="1" applyBorder="1" applyAlignment="1" applyProtection="1">
      <alignment horizontal="justify" vertical="center" wrapText="1"/>
      <protection locked="0"/>
    </xf>
    <xf numFmtId="38" fontId="14" fillId="3" borderId="63" xfId="4" applyFont="1" applyFill="1" applyBorder="1" applyAlignment="1" applyProtection="1">
      <alignment horizontal="right" vertical="center" wrapText="1"/>
      <protection locked="0"/>
    </xf>
    <xf numFmtId="38" fontId="14" fillId="3" borderId="64" xfId="4" applyFont="1" applyFill="1" applyBorder="1" applyAlignment="1" applyProtection="1">
      <alignment horizontal="right" vertical="center" wrapText="1"/>
      <protection locked="0"/>
    </xf>
    <xf numFmtId="0" fontId="4" fillId="3" borderId="64" xfId="0" applyFont="1" applyFill="1" applyBorder="1" applyAlignment="1" applyProtection="1">
      <alignment horizontal="center" vertical="center" wrapText="1"/>
      <protection locked="0"/>
    </xf>
    <xf numFmtId="38" fontId="4" fillId="3" borderId="0" xfId="4" applyFont="1" applyFill="1" applyBorder="1" applyAlignment="1" applyProtection="1">
      <alignment horizontal="right" vertical="center" wrapText="1"/>
      <protection locked="0"/>
    </xf>
    <xf numFmtId="0" fontId="10" fillId="3" borderId="29"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38" fontId="14" fillId="3" borderId="18" xfId="4" applyFont="1" applyFill="1" applyBorder="1" applyAlignment="1" applyProtection="1">
      <alignment horizontal="right" vertical="center" wrapText="1"/>
      <protection locked="0"/>
    </xf>
    <xf numFmtId="0" fontId="4" fillId="3" borderId="65" xfId="0" applyFont="1" applyFill="1" applyBorder="1" applyAlignment="1" applyProtection="1">
      <alignment horizontal="justify" vertical="center" wrapText="1"/>
      <protection locked="0"/>
    </xf>
    <xf numFmtId="38" fontId="14" fillId="3" borderId="30" xfId="4" applyFont="1" applyFill="1" applyBorder="1" applyAlignment="1" applyProtection="1">
      <alignment horizontal="right" vertical="center" wrapText="1"/>
      <protection locked="0"/>
    </xf>
    <xf numFmtId="38" fontId="14" fillId="3" borderId="12" xfId="4" applyFont="1" applyFill="1" applyBorder="1" applyAlignment="1" applyProtection="1">
      <alignment horizontal="right" vertical="center" wrapText="1"/>
      <protection locked="0"/>
    </xf>
    <xf numFmtId="0" fontId="4" fillId="3" borderId="12" xfId="0" applyFont="1" applyFill="1" applyBorder="1" applyAlignment="1" applyProtection="1">
      <alignment horizontal="center" vertical="center" wrapText="1"/>
      <protection locked="0"/>
    </xf>
    <xf numFmtId="0" fontId="21" fillId="3" borderId="17" xfId="0" applyFont="1" applyFill="1" applyBorder="1" applyAlignment="1" applyProtection="1">
      <alignment horizontal="right" vertical="center" wrapText="1"/>
      <protection locked="0"/>
    </xf>
    <xf numFmtId="0" fontId="21" fillId="3" borderId="17" xfId="0" applyFont="1" applyFill="1" applyBorder="1" applyAlignment="1" applyProtection="1">
      <alignment horizontal="center" vertical="center" textRotation="255" wrapText="1"/>
      <protection locked="0"/>
    </xf>
    <xf numFmtId="0" fontId="4" fillId="3" borderId="17"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textRotation="255" wrapText="1"/>
      <protection locked="0"/>
    </xf>
    <xf numFmtId="0" fontId="4" fillId="3" borderId="0" xfId="0" applyFont="1" applyFill="1" applyBorder="1" applyAlignment="1" applyProtection="1">
      <alignment horizontal="left" vertical="center" wrapText="1" shrinkToFit="1"/>
      <protection locked="0"/>
    </xf>
    <xf numFmtId="0" fontId="10" fillId="3" borderId="66" xfId="0" applyFont="1" applyFill="1" applyBorder="1" applyAlignment="1" applyProtection="1">
      <alignment horizontal="center" vertical="center" wrapText="1"/>
      <protection locked="0"/>
    </xf>
    <xf numFmtId="38" fontId="14" fillId="3" borderId="67" xfId="4" applyFont="1" applyFill="1" applyBorder="1" applyAlignment="1" applyProtection="1">
      <alignment horizontal="right" vertical="center" wrapText="1"/>
      <protection locked="0"/>
    </xf>
    <xf numFmtId="0" fontId="4" fillId="3" borderId="68" xfId="0" applyFont="1" applyFill="1" applyBorder="1" applyAlignment="1" applyProtection="1">
      <alignment horizontal="justify" vertical="center" wrapText="1"/>
      <protection locked="0"/>
    </xf>
    <xf numFmtId="0" fontId="4" fillId="3" borderId="69"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center" vertical="center" textRotation="255" wrapText="1"/>
      <protection locked="0"/>
    </xf>
    <xf numFmtId="0" fontId="5" fillId="3" borderId="0" xfId="0" applyFont="1" applyFill="1" applyBorder="1" applyAlignment="1" applyProtection="1">
      <alignment horizontal="center" vertical="center" wrapText="1"/>
      <protection locked="0"/>
    </xf>
    <xf numFmtId="38" fontId="4" fillId="3" borderId="0" xfId="4" applyFont="1" applyFill="1" applyBorder="1" applyAlignment="1" applyProtection="1">
      <alignment vertical="center" wrapText="1"/>
      <protection locked="0"/>
    </xf>
    <xf numFmtId="38" fontId="14" fillId="2" borderId="20" xfId="4" applyFont="1" applyFill="1" applyBorder="1" applyAlignment="1" applyProtection="1">
      <alignment horizontal="right" vertical="center" wrapText="1"/>
    </xf>
    <xf numFmtId="38" fontId="14" fillId="2" borderId="70" xfId="4" applyFont="1" applyFill="1" applyBorder="1" applyAlignment="1" applyProtection="1">
      <alignment horizontal="right" vertical="center" wrapText="1"/>
    </xf>
    <xf numFmtId="38" fontId="14" fillId="2" borderId="67" xfId="0" applyNumberFormat="1" applyFont="1" applyFill="1" applyBorder="1" applyAlignment="1" applyProtection="1">
      <alignment horizontal="right" vertical="center" wrapText="1"/>
    </xf>
    <xf numFmtId="38" fontId="14" fillId="2" borderId="18" xfId="0" applyNumberFormat="1" applyFont="1" applyFill="1" applyBorder="1" applyAlignment="1" applyProtection="1">
      <alignment horizontal="right" vertical="center" wrapText="1"/>
    </xf>
    <xf numFmtId="38" fontId="14" fillId="2" borderId="71" xfId="4" applyFont="1" applyFill="1" applyBorder="1" applyAlignment="1" applyProtection="1">
      <alignment horizontal="right" vertical="center" wrapText="1"/>
    </xf>
    <xf numFmtId="0" fontId="10" fillId="3" borderId="42" xfId="0" applyFont="1" applyFill="1" applyBorder="1" applyAlignment="1" applyProtection="1">
      <alignment horizontal="center" vertical="center" wrapText="1"/>
      <protection locked="0"/>
    </xf>
    <xf numFmtId="38" fontId="14" fillId="3" borderId="65" xfId="4" applyFont="1" applyFill="1" applyBorder="1" applyAlignment="1" applyProtection="1">
      <alignment horizontal="right" vertical="center" wrapText="1"/>
      <protection locked="0"/>
    </xf>
    <xf numFmtId="0" fontId="10" fillId="3" borderId="72" xfId="0" applyFont="1" applyFill="1" applyBorder="1" applyAlignment="1" applyProtection="1">
      <alignment horizontal="center" vertical="center" wrapText="1"/>
      <protection locked="0"/>
    </xf>
    <xf numFmtId="178" fontId="14" fillId="3" borderId="15" xfId="0" applyNumberFormat="1" applyFont="1" applyFill="1" applyBorder="1" applyAlignment="1" applyProtection="1">
      <alignment horizontal="right" vertical="center" wrapText="1"/>
      <protection locked="0"/>
    </xf>
    <xf numFmtId="178" fontId="14" fillId="3" borderId="73" xfId="0" applyNumberFormat="1" applyFont="1" applyFill="1" applyBorder="1" applyAlignment="1" applyProtection="1">
      <alignment horizontal="right" vertical="center" wrapText="1"/>
      <protection locked="0"/>
    </xf>
    <xf numFmtId="0" fontId="0" fillId="3" borderId="0" xfId="0" applyFill="1" applyBorder="1" applyAlignment="1" applyProtection="1">
      <alignment horizontal="center" vertical="center" wrapText="1"/>
      <protection locked="0"/>
    </xf>
    <xf numFmtId="0" fontId="10" fillId="3" borderId="0" xfId="0" applyFont="1" applyFill="1" applyBorder="1" applyAlignment="1" applyProtection="1">
      <alignment horizontal="left" vertical="center" wrapText="1"/>
      <protection locked="0"/>
    </xf>
    <xf numFmtId="178" fontId="14" fillId="2" borderId="70" xfId="0" applyNumberFormat="1" applyFont="1" applyFill="1" applyBorder="1" applyAlignment="1" applyProtection="1">
      <alignment horizontal="right" vertical="center" wrapText="1"/>
    </xf>
    <xf numFmtId="38" fontId="14" fillId="7" borderId="74" xfId="7" applyFont="1" applyFill="1" applyBorder="1" applyAlignment="1" applyProtection="1">
      <alignment horizontal="right" vertical="center" shrinkToFit="1"/>
      <protection locked="0"/>
    </xf>
    <xf numFmtId="38" fontId="14" fillId="7" borderId="75" xfId="7" applyFont="1" applyFill="1" applyBorder="1" applyAlignment="1" applyProtection="1">
      <alignment horizontal="right" vertical="center" shrinkToFit="1"/>
      <protection locked="0"/>
    </xf>
    <xf numFmtId="181" fontId="19" fillId="7" borderId="0" xfId="22" applyNumberFormat="1" applyFont="1" applyFill="1" applyBorder="1" applyAlignment="1" applyProtection="1">
      <alignment horizontal="center" vertical="center"/>
      <protection locked="0"/>
    </xf>
    <xf numFmtId="181" fontId="14" fillId="7" borderId="0" xfId="22" applyNumberFormat="1" applyFont="1" applyFill="1" applyProtection="1">
      <alignment vertical="center"/>
      <protection locked="0"/>
    </xf>
    <xf numFmtId="181" fontId="7" fillId="7" borderId="0" xfId="22" applyNumberFormat="1" applyFont="1" applyFill="1" applyProtection="1">
      <alignment vertical="center"/>
      <protection locked="0"/>
    </xf>
    <xf numFmtId="181" fontId="14" fillId="7" borderId="0" xfId="22" applyNumberFormat="1" applyFont="1" applyFill="1" applyBorder="1" applyAlignment="1" applyProtection="1">
      <alignment horizontal="center" vertical="center"/>
      <protection locked="0"/>
    </xf>
    <xf numFmtId="0" fontId="14" fillId="7" borderId="0" xfId="22" applyFont="1" applyFill="1" applyAlignment="1" applyProtection="1">
      <alignment horizontal="right" vertical="center"/>
      <protection locked="0"/>
    </xf>
    <xf numFmtId="0" fontId="14" fillId="7" borderId="0" xfId="22" applyFont="1" applyFill="1" applyBorder="1" applyAlignment="1" applyProtection="1">
      <alignment vertical="center"/>
      <protection locked="0"/>
    </xf>
    <xf numFmtId="0" fontId="14" fillId="7" borderId="0" xfId="22" applyFont="1" applyFill="1" applyBorder="1" applyAlignment="1" applyProtection="1">
      <alignment horizontal="center" vertical="center"/>
      <protection locked="0"/>
    </xf>
    <xf numFmtId="0" fontId="14" fillId="7" borderId="0" xfId="22" applyFont="1" applyFill="1" applyBorder="1" applyAlignment="1" applyProtection="1">
      <alignment horizontal="center"/>
      <protection locked="0"/>
    </xf>
    <xf numFmtId="181" fontId="14" fillId="7" borderId="0" xfId="22" applyNumberFormat="1" applyFont="1" applyFill="1" applyBorder="1" applyAlignment="1" applyProtection="1">
      <alignment vertical="center"/>
      <protection locked="0"/>
    </xf>
    <xf numFmtId="181" fontId="7" fillId="7" borderId="0" xfId="22" applyNumberFormat="1" applyFont="1" applyFill="1" applyAlignment="1" applyProtection="1">
      <alignment horizontal="center" vertical="center"/>
      <protection locked="0"/>
    </xf>
    <xf numFmtId="0" fontId="9" fillId="3" borderId="0" xfId="0" applyFont="1" applyFill="1" applyAlignment="1" applyProtection="1">
      <alignment horizontal="right"/>
      <protection locked="0"/>
    </xf>
    <xf numFmtId="0" fontId="16" fillId="3" borderId="0" xfId="0" applyFont="1" applyFill="1" applyAlignment="1" applyProtection="1">
      <alignment horizontal="center" vertical="center"/>
      <protection locked="0"/>
    </xf>
    <xf numFmtId="38" fontId="4" fillId="3" borderId="76" xfId="3" applyFont="1" applyFill="1" applyBorder="1" applyAlignment="1" applyProtection="1">
      <alignment horizontal="right" vertical="center"/>
      <protection locked="0"/>
    </xf>
    <xf numFmtId="38" fontId="4" fillId="3" borderId="34" xfId="3" applyFont="1" applyFill="1" applyBorder="1" applyAlignment="1" applyProtection="1">
      <alignment horizontal="right" vertical="center"/>
      <protection locked="0"/>
    </xf>
    <xf numFmtId="38" fontId="4" fillId="3" borderId="43" xfId="3" applyFont="1" applyFill="1" applyBorder="1" applyAlignment="1" applyProtection="1">
      <alignment horizontal="right" vertical="center"/>
      <protection locked="0"/>
    </xf>
    <xf numFmtId="38" fontId="4" fillId="3" borderId="10" xfId="3" applyFont="1" applyFill="1" applyBorder="1" applyAlignment="1" applyProtection="1">
      <alignment horizontal="right" vertical="center"/>
      <protection locked="0"/>
    </xf>
    <xf numFmtId="38" fontId="4" fillId="3" borderId="41" xfId="3" applyFont="1" applyFill="1" applyBorder="1" applyAlignment="1" applyProtection="1">
      <alignment horizontal="right" vertical="center"/>
      <protection locked="0"/>
    </xf>
    <xf numFmtId="38" fontId="4" fillId="3" borderId="18" xfId="3" applyFont="1" applyFill="1" applyBorder="1" applyAlignment="1" applyProtection="1">
      <alignment horizontal="right" vertical="center"/>
      <protection locked="0"/>
    </xf>
    <xf numFmtId="38" fontId="4" fillId="3" borderId="42" xfId="3" applyFont="1" applyFill="1" applyBorder="1" applyAlignment="1" applyProtection="1">
      <alignment horizontal="right" vertical="center"/>
      <protection locked="0"/>
    </xf>
    <xf numFmtId="38" fontId="4" fillId="3" borderId="65" xfId="3" applyFont="1" applyFill="1" applyBorder="1" applyAlignment="1" applyProtection="1">
      <alignment horizontal="right" vertical="center"/>
      <protection locked="0"/>
    </xf>
    <xf numFmtId="38" fontId="4" fillId="3" borderId="31" xfId="3" applyFont="1" applyFill="1" applyBorder="1" applyAlignment="1" applyProtection="1">
      <alignment horizontal="right" vertical="center"/>
      <protection locked="0"/>
    </xf>
    <xf numFmtId="38" fontId="4" fillId="3" borderId="77" xfId="3" applyFont="1" applyFill="1" applyBorder="1" applyAlignment="1" applyProtection="1">
      <alignment horizontal="right" vertical="center"/>
      <protection locked="0"/>
    </xf>
    <xf numFmtId="38" fontId="4" fillId="3" borderId="19" xfId="3" applyFont="1" applyFill="1" applyBorder="1" applyAlignment="1" applyProtection="1">
      <alignment horizontal="right" vertical="center"/>
      <protection locked="0"/>
    </xf>
    <xf numFmtId="38" fontId="4" fillId="3" borderId="60" xfId="3" applyFont="1" applyFill="1" applyBorder="1" applyAlignment="1" applyProtection="1">
      <alignment horizontal="right" vertical="center"/>
      <protection locked="0"/>
    </xf>
    <xf numFmtId="38" fontId="4" fillId="3" borderId="8" xfId="3" applyFont="1" applyFill="1" applyBorder="1" applyAlignment="1" applyProtection="1">
      <alignment horizontal="right" vertical="center"/>
      <protection locked="0"/>
    </xf>
    <xf numFmtId="38" fontId="4" fillId="3" borderId="78" xfId="3" applyFont="1" applyFill="1" applyBorder="1" applyAlignment="1" applyProtection="1">
      <alignment horizontal="right" vertical="center"/>
      <protection locked="0"/>
    </xf>
    <xf numFmtId="38" fontId="4" fillId="3" borderId="61" xfId="3" applyFont="1" applyFill="1" applyBorder="1" applyAlignment="1" applyProtection="1">
      <alignment horizontal="right" vertical="center"/>
      <protection locked="0"/>
    </xf>
    <xf numFmtId="38" fontId="4" fillId="3" borderId="15" xfId="3" applyFont="1" applyFill="1" applyBorder="1" applyAlignment="1" applyProtection="1">
      <alignment horizontal="right" vertical="center"/>
      <protection locked="0"/>
    </xf>
    <xf numFmtId="0" fontId="4" fillId="3" borderId="10" xfId="0" applyFont="1" applyFill="1" applyBorder="1" applyAlignment="1" applyProtection="1">
      <alignment horizontal="left" vertical="center" indent="1" shrinkToFit="1"/>
      <protection locked="0"/>
    </xf>
    <xf numFmtId="0" fontId="0" fillId="4" borderId="24" xfId="0" applyFill="1" applyBorder="1" applyAlignment="1" applyProtection="1">
      <alignment vertical="center"/>
      <protection locked="0"/>
    </xf>
    <xf numFmtId="0" fontId="0" fillId="4" borderId="0" xfId="0" applyFill="1" applyBorder="1" applyAlignment="1" applyProtection="1">
      <alignment vertical="center"/>
      <protection locked="0"/>
    </xf>
    <xf numFmtId="38" fontId="4" fillId="2" borderId="76" xfId="0" applyNumberFormat="1" applyFont="1" applyFill="1" applyBorder="1" applyAlignment="1" applyProtection="1">
      <alignment horizontal="right" vertical="center"/>
    </xf>
    <xf numFmtId="38" fontId="4" fillId="2" borderId="79" xfId="3" applyFont="1" applyFill="1" applyBorder="1" applyAlignment="1" applyProtection="1">
      <alignment horizontal="right" vertical="center"/>
    </xf>
    <xf numFmtId="38" fontId="4" fillId="2" borderId="60" xfId="3" applyFont="1" applyFill="1" applyBorder="1" applyAlignment="1" applyProtection="1">
      <alignment horizontal="right" vertical="center"/>
    </xf>
    <xf numFmtId="38" fontId="4" fillId="2" borderId="80" xfId="3" applyFont="1" applyFill="1" applyBorder="1" applyAlignment="1" applyProtection="1">
      <alignment horizontal="right" vertical="center"/>
    </xf>
    <xf numFmtId="38" fontId="4" fillId="2" borderId="81" xfId="3" applyFont="1" applyFill="1" applyBorder="1" applyAlignment="1" applyProtection="1">
      <alignment horizontal="right" vertical="center"/>
    </xf>
    <xf numFmtId="38" fontId="4" fillId="2" borderId="82" xfId="3" applyFont="1" applyFill="1" applyBorder="1" applyAlignment="1" applyProtection="1">
      <alignment horizontal="right" vertical="center"/>
    </xf>
    <xf numFmtId="38" fontId="4" fillId="2" borderId="70" xfId="3" applyFont="1" applyFill="1" applyBorder="1" applyAlignment="1" applyProtection="1">
      <alignment horizontal="right" vertical="center"/>
    </xf>
    <xf numFmtId="38" fontId="4" fillId="2" borderId="79" xfId="3" applyFont="1" applyFill="1" applyBorder="1" applyAlignment="1" applyProtection="1">
      <alignment vertical="center"/>
    </xf>
    <xf numFmtId="38" fontId="4" fillId="2" borderId="82" xfId="3" applyFont="1" applyFill="1" applyBorder="1" applyAlignment="1" applyProtection="1">
      <alignment vertical="center"/>
    </xf>
    <xf numFmtId="38" fontId="4" fillId="2" borderId="81" xfId="3" applyFont="1" applyFill="1" applyBorder="1" applyAlignment="1" applyProtection="1">
      <alignment vertical="center"/>
    </xf>
    <xf numFmtId="38" fontId="4" fillId="2" borderId="83" xfId="3" applyFont="1" applyFill="1" applyBorder="1" applyAlignment="1" applyProtection="1">
      <alignment vertical="center"/>
    </xf>
    <xf numFmtId="38" fontId="4" fillId="2" borderId="45" xfId="0" applyNumberFormat="1" applyFont="1" applyFill="1" applyBorder="1" applyAlignment="1" applyProtection="1">
      <alignment horizontal="right" vertical="center"/>
    </xf>
    <xf numFmtId="38" fontId="4" fillId="2" borderId="11" xfId="3" applyFont="1" applyFill="1" applyBorder="1" applyAlignment="1" applyProtection="1">
      <alignment horizontal="right" vertical="center"/>
    </xf>
    <xf numFmtId="38" fontId="45" fillId="7" borderId="0" xfId="8" applyFont="1" applyFill="1" applyAlignment="1" applyProtection="1">
      <alignment vertical="center"/>
      <protection locked="0"/>
    </xf>
    <xf numFmtId="38" fontId="46" fillId="7" borderId="0" xfId="8" applyFont="1" applyFill="1" applyAlignment="1" applyProtection="1">
      <alignment vertical="center"/>
      <protection locked="0"/>
    </xf>
    <xf numFmtId="38" fontId="47" fillId="7" borderId="84" xfId="8" applyFont="1" applyFill="1" applyBorder="1" applyAlignment="1" applyProtection="1">
      <alignment vertical="center" shrinkToFit="1"/>
      <protection locked="0"/>
    </xf>
    <xf numFmtId="38" fontId="48" fillId="7" borderId="66" xfId="8" applyFont="1" applyFill="1" applyBorder="1" applyAlignment="1" applyProtection="1">
      <alignment horizontal="center" vertical="center"/>
      <protection locked="0"/>
    </xf>
    <xf numFmtId="38" fontId="45" fillId="7" borderId="67" xfId="8" applyFont="1" applyFill="1" applyBorder="1" applyAlignment="1" applyProtection="1">
      <alignment vertical="center"/>
      <protection locked="0"/>
    </xf>
    <xf numFmtId="38" fontId="45" fillId="7" borderId="16" xfId="8" applyFont="1" applyFill="1" applyBorder="1" applyAlignment="1" applyProtection="1">
      <alignment vertical="center"/>
      <protection locked="0"/>
    </xf>
    <xf numFmtId="38" fontId="45" fillId="7" borderId="66" xfId="8" applyFont="1" applyFill="1" applyBorder="1" applyAlignment="1" applyProtection="1">
      <alignment vertical="center"/>
      <protection locked="0"/>
    </xf>
    <xf numFmtId="38" fontId="45" fillId="7" borderId="63" xfId="8" applyFont="1" applyFill="1" applyBorder="1" applyAlignment="1" applyProtection="1">
      <alignment vertical="center"/>
      <protection locked="0"/>
    </xf>
    <xf numFmtId="38" fontId="47" fillId="7" borderId="41" xfId="8" applyFont="1" applyFill="1" applyBorder="1" applyAlignment="1" applyProtection="1">
      <alignment vertical="center" shrinkToFit="1"/>
      <protection locked="0"/>
    </xf>
    <xf numFmtId="38" fontId="48" fillId="7" borderId="29" xfId="8" applyFont="1" applyFill="1" applyBorder="1" applyAlignment="1" applyProtection="1">
      <alignment horizontal="center" vertical="center"/>
      <protection locked="0"/>
    </xf>
    <xf numFmtId="38" fontId="45" fillId="7" borderId="18" xfId="8" applyFont="1" applyFill="1" applyBorder="1" applyAlignment="1" applyProtection="1">
      <alignment vertical="center"/>
      <protection locked="0"/>
    </xf>
    <xf numFmtId="38" fontId="45" fillId="7" borderId="11" xfId="8" applyFont="1" applyFill="1" applyBorder="1" applyAlignment="1" applyProtection="1">
      <alignment vertical="center"/>
      <protection locked="0"/>
    </xf>
    <xf numFmtId="38" fontId="45" fillId="7" borderId="29" xfId="8" applyFont="1" applyFill="1" applyBorder="1" applyAlignment="1" applyProtection="1">
      <alignment vertical="center"/>
      <protection locked="0"/>
    </xf>
    <xf numFmtId="38" fontId="45" fillId="7" borderId="30" xfId="8" applyFont="1" applyFill="1" applyBorder="1" applyAlignment="1" applyProtection="1">
      <alignment vertical="center"/>
      <protection locked="0"/>
    </xf>
    <xf numFmtId="38" fontId="47" fillId="7" borderId="77" xfId="8" applyFont="1" applyFill="1" applyBorder="1" applyAlignment="1" applyProtection="1">
      <alignment vertical="center" shrinkToFit="1"/>
      <protection locked="0"/>
    </xf>
    <xf numFmtId="38" fontId="48" fillId="7" borderId="32" xfId="8" applyFont="1" applyFill="1" applyBorder="1" applyAlignment="1" applyProtection="1">
      <alignment horizontal="center" vertical="center"/>
      <protection locked="0"/>
    </xf>
    <xf numFmtId="38" fontId="45" fillId="7" borderId="19" xfId="8" applyFont="1" applyFill="1" applyBorder="1" applyAlignment="1" applyProtection="1">
      <alignment vertical="center"/>
      <protection locked="0"/>
    </xf>
    <xf numFmtId="38" fontId="45" fillId="7" borderId="13" xfId="8" applyFont="1" applyFill="1" applyBorder="1" applyAlignment="1" applyProtection="1">
      <alignment vertical="center"/>
      <protection locked="0"/>
    </xf>
    <xf numFmtId="38" fontId="45" fillId="7" borderId="32" xfId="8" applyFont="1" applyFill="1" applyBorder="1" applyAlignment="1" applyProtection="1">
      <alignment vertical="center"/>
      <protection locked="0"/>
    </xf>
    <xf numFmtId="38" fontId="45" fillId="7" borderId="33" xfId="8" applyFont="1" applyFill="1" applyBorder="1" applyAlignment="1" applyProtection="1">
      <alignment vertical="center"/>
      <protection locked="0"/>
    </xf>
    <xf numFmtId="38" fontId="47" fillId="7" borderId="16" xfId="8" applyFont="1" applyFill="1" applyBorder="1" applyAlignment="1" applyProtection="1">
      <alignment vertical="center" shrinkToFit="1"/>
      <protection locked="0"/>
    </xf>
    <xf numFmtId="38" fontId="47" fillId="7" borderId="11" xfId="8" applyFont="1" applyFill="1" applyBorder="1" applyAlignment="1" applyProtection="1">
      <alignment vertical="center" shrinkToFit="1"/>
      <protection locked="0"/>
    </xf>
    <xf numFmtId="38" fontId="47" fillId="7" borderId="14" xfId="8" applyFont="1" applyFill="1" applyBorder="1" applyAlignment="1" applyProtection="1">
      <alignment vertical="center" shrinkToFit="1"/>
      <protection locked="0"/>
    </xf>
    <xf numFmtId="38" fontId="45" fillId="7" borderId="14" xfId="8" applyFont="1" applyFill="1" applyBorder="1" applyAlignment="1" applyProtection="1">
      <alignment vertical="center"/>
      <protection locked="0"/>
    </xf>
    <xf numFmtId="38" fontId="45" fillId="7" borderId="85" xfId="8" applyFont="1" applyFill="1" applyBorder="1" applyAlignment="1" applyProtection="1">
      <alignment vertical="center"/>
      <protection locked="0"/>
    </xf>
    <xf numFmtId="38" fontId="48" fillId="7" borderId="43" xfId="8" applyFont="1" applyFill="1" applyBorder="1" applyAlignment="1" applyProtection="1">
      <alignment horizontal="center" vertical="center"/>
      <protection locked="0"/>
    </xf>
    <xf numFmtId="38" fontId="45" fillId="7" borderId="86" xfId="8" applyFont="1" applyFill="1" applyBorder="1" applyAlignment="1" applyProtection="1">
      <alignment vertical="center"/>
      <protection locked="0"/>
    </xf>
    <xf numFmtId="38" fontId="48" fillId="7" borderId="18" xfId="8" applyFont="1" applyFill="1" applyBorder="1" applyAlignment="1" applyProtection="1">
      <alignment horizontal="center" vertical="center"/>
      <protection locked="0"/>
    </xf>
    <xf numFmtId="38" fontId="48" fillId="7" borderId="19" xfId="8" applyFont="1" applyFill="1" applyBorder="1" applyAlignment="1" applyProtection="1">
      <alignment horizontal="center" vertical="center"/>
      <protection locked="0"/>
    </xf>
    <xf numFmtId="38" fontId="45" fillId="6" borderId="39" xfId="8" applyFont="1" applyFill="1" applyBorder="1" applyAlignment="1" applyProtection="1">
      <alignment vertical="center"/>
    </xf>
    <xf numFmtId="38" fontId="45" fillId="6" borderId="16" xfId="8" applyFont="1" applyFill="1" applyBorder="1" applyAlignment="1" applyProtection="1">
      <alignment horizontal="right" vertical="center"/>
    </xf>
    <xf numFmtId="38" fontId="45" fillId="6" borderId="11" xfId="8" applyFont="1" applyFill="1" applyBorder="1" applyAlignment="1" applyProtection="1">
      <alignment horizontal="right" vertical="center"/>
    </xf>
    <xf numFmtId="38" fontId="45" fillId="6" borderId="14" xfId="8" applyFont="1" applyFill="1" applyBorder="1" applyAlignment="1" applyProtection="1">
      <alignment horizontal="right" vertical="center"/>
    </xf>
    <xf numFmtId="38" fontId="45" fillId="6" borderId="79" xfId="8" applyFont="1" applyFill="1" applyBorder="1" applyAlignment="1" applyProtection="1">
      <alignment vertical="center"/>
    </xf>
    <xf numFmtId="38" fontId="45" fillId="6" borderId="45" xfId="8" applyFont="1" applyFill="1" applyBorder="1" applyAlignment="1" applyProtection="1">
      <alignment horizontal="right" vertical="center"/>
    </xf>
    <xf numFmtId="38" fontId="45" fillId="6" borderId="13" xfId="8" applyFont="1" applyFill="1" applyBorder="1" applyAlignment="1" applyProtection="1">
      <alignment horizontal="right" vertical="center"/>
    </xf>
    <xf numFmtId="38" fontId="5" fillId="6" borderId="87" xfId="3" applyFont="1" applyFill="1" applyBorder="1" applyAlignment="1" applyProtection="1">
      <alignment vertical="center"/>
    </xf>
    <xf numFmtId="38" fontId="5" fillId="6" borderId="2" xfId="3" applyFont="1" applyFill="1" applyBorder="1" applyAlignment="1" applyProtection="1">
      <alignment vertical="center"/>
    </xf>
    <xf numFmtId="38" fontId="5" fillId="6" borderId="2" xfId="3" applyFont="1" applyFill="1" applyBorder="1" applyAlignment="1" applyProtection="1">
      <alignment horizontal="right" vertical="center"/>
    </xf>
    <xf numFmtId="38" fontId="5" fillId="6" borderId="7" xfId="3" applyFont="1" applyFill="1" applyBorder="1" applyAlignment="1" applyProtection="1">
      <alignment vertical="center"/>
    </xf>
    <xf numFmtId="0" fontId="4" fillId="3" borderId="0" xfId="0"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0" fontId="15" fillId="3" borderId="0" xfId="0" applyFont="1" applyFill="1" applyAlignment="1" applyProtection="1">
      <alignment vertical="center"/>
      <protection locked="0"/>
    </xf>
    <xf numFmtId="38" fontId="49" fillId="7" borderId="0" xfId="8" applyFont="1" applyFill="1" applyAlignment="1" applyProtection="1">
      <alignment vertical="center"/>
      <protection locked="0"/>
    </xf>
    <xf numFmtId="38" fontId="49" fillId="7" borderId="0" xfId="8" applyFont="1" applyFill="1" applyAlignment="1" applyProtection="1">
      <alignment horizontal="left" vertical="center"/>
      <protection locked="0"/>
    </xf>
    <xf numFmtId="0" fontId="44" fillId="3" borderId="0" xfId="21" applyFont="1" applyFill="1" applyAlignment="1" applyProtection="1">
      <alignment horizontal="right" vertical="center"/>
      <protection locked="0"/>
    </xf>
    <xf numFmtId="38" fontId="14" fillId="6" borderId="88" xfId="3" applyFont="1" applyFill="1" applyBorder="1" applyAlignment="1" applyProtection="1">
      <alignment vertical="center" wrapText="1"/>
    </xf>
    <xf numFmtId="38" fontId="14" fillId="6" borderId="89" xfId="3" applyFont="1" applyFill="1" applyBorder="1" applyAlignment="1" applyProtection="1">
      <alignment vertical="center" wrapText="1"/>
    </xf>
    <xf numFmtId="38" fontId="14" fillId="6" borderId="90" xfId="3" applyFont="1" applyFill="1" applyBorder="1" applyAlignment="1" applyProtection="1">
      <alignment vertical="center" wrapText="1"/>
    </xf>
    <xf numFmtId="38" fontId="14" fillId="6" borderId="20" xfId="21" applyNumberFormat="1" applyFont="1" applyFill="1" applyBorder="1" applyAlignment="1" applyProtection="1">
      <alignment vertical="center" shrinkToFit="1"/>
    </xf>
    <xf numFmtId="38" fontId="14" fillId="7" borderId="91" xfId="3" applyFont="1" applyFill="1" applyBorder="1" applyAlignment="1" applyProtection="1">
      <alignment vertical="center" wrapText="1"/>
      <protection locked="0"/>
    </xf>
    <xf numFmtId="0" fontId="14" fillId="3" borderId="0" xfId="0" applyFont="1" applyFill="1" applyProtection="1">
      <protection locked="0"/>
    </xf>
    <xf numFmtId="0" fontId="14" fillId="3" borderId="0" xfId="0" applyFont="1" applyFill="1" applyBorder="1" applyAlignment="1" applyProtection="1">
      <alignment horizontal="left" vertical="center"/>
      <protection locked="0"/>
    </xf>
    <xf numFmtId="38" fontId="14" fillId="3" borderId="0" xfId="4" applyFont="1" applyFill="1" applyBorder="1" applyAlignment="1" applyProtection="1">
      <alignment horizontal="right" vertical="center"/>
      <protection locked="0"/>
    </xf>
    <xf numFmtId="0" fontId="14" fillId="3" borderId="92" xfId="0" applyFont="1" applyFill="1" applyBorder="1" applyAlignment="1" applyProtection="1">
      <alignment horizontal="left" vertical="center"/>
      <protection locked="0"/>
    </xf>
    <xf numFmtId="0" fontId="14" fillId="3" borderId="0" xfId="21" applyFont="1" applyFill="1" applyAlignment="1" applyProtection="1">
      <alignment vertical="center"/>
      <protection locked="0"/>
    </xf>
    <xf numFmtId="0" fontId="14" fillId="3" borderId="0" xfId="21" applyFont="1" applyFill="1" applyAlignment="1" applyProtection="1">
      <alignment horizontal="right" vertical="center"/>
      <protection locked="0"/>
    </xf>
    <xf numFmtId="0" fontId="14" fillId="3" borderId="0" xfId="21" applyFont="1" applyFill="1" applyBorder="1" applyAlignment="1" applyProtection="1">
      <alignment vertical="center" wrapText="1"/>
      <protection locked="0"/>
    </xf>
    <xf numFmtId="0" fontId="14" fillId="3" borderId="0" xfId="21" applyFont="1" applyFill="1" applyAlignment="1" applyProtection="1">
      <alignment vertical="top" wrapText="1"/>
      <protection locked="0"/>
    </xf>
    <xf numFmtId="0" fontId="14" fillId="3" borderId="0" xfId="21" applyFont="1" applyFill="1" applyAlignment="1" applyProtection="1">
      <alignment horizontal="right" vertical="top" wrapText="1"/>
      <protection locked="0"/>
    </xf>
    <xf numFmtId="0" fontId="50" fillId="3" borderId="0" xfId="0" applyFont="1" applyFill="1" applyAlignment="1" applyProtection="1">
      <alignment vertical="top"/>
      <protection locked="0"/>
    </xf>
    <xf numFmtId="0" fontId="14" fillId="3" borderId="93" xfId="0" applyFont="1" applyFill="1" applyBorder="1" applyAlignment="1" applyProtection="1">
      <alignment vertical="center"/>
      <protection locked="0"/>
    </xf>
    <xf numFmtId="0" fontId="44" fillId="3" borderId="0" xfId="0" applyFont="1" applyFill="1" applyAlignment="1" applyProtection="1">
      <alignment vertical="top"/>
      <protection locked="0"/>
    </xf>
    <xf numFmtId="0" fontId="14" fillId="6" borderId="94" xfId="0" applyFont="1" applyFill="1" applyBorder="1" applyAlignment="1" applyProtection="1">
      <alignment horizontal="center" vertical="center"/>
    </xf>
    <xf numFmtId="0" fontId="14" fillId="6" borderId="95" xfId="0" applyFont="1" applyFill="1" applyBorder="1" applyAlignment="1" applyProtection="1">
      <alignment horizontal="center" vertical="center"/>
    </xf>
    <xf numFmtId="0" fontId="14" fillId="6" borderId="96" xfId="0" applyFont="1" applyFill="1" applyBorder="1" applyAlignment="1" applyProtection="1">
      <alignment horizontal="center" vertical="center"/>
    </xf>
    <xf numFmtId="0" fontId="14" fillId="6" borderId="28" xfId="0" applyFont="1" applyFill="1" applyBorder="1" applyAlignment="1" applyProtection="1">
      <alignment horizontal="center" vertical="center"/>
    </xf>
    <xf numFmtId="0" fontId="14" fillId="6" borderId="11" xfId="0" applyFont="1" applyFill="1" applyBorder="1" applyAlignment="1" applyProtection="1">
      <alignment horizontal="center" vertical="center"/>
    </xf>
    <xf numFmtId="0" fontId="14" fillId="6" borderId="97" xfId="0" applyFont="1" applyFill="1" applyBorder="1" applyAlignment="1" applyProtection="1">
      <alignment horizontal="center" vertical="center"/>
    </xf>
    <xf numFmtId="0" fontId="14" fillId="6" borderId="74" xfId="0" applyFont="1" applyFill="1" applyBorder="1" applyAlignment="1" applyProtection="1">
      <alignment horizontal="center" vertical="center"/>
    </xf>
    <xf numFmtId="0" fontId="14" fillId="6" borderId="75" xfId="0" applyFont="1" applyFill="1" applyBorder="1" applyAlignment="1" applyProtection="1">
      <alignment horizontal="center" vertical="center"/>
    </xf>
    <xf numFmtId="0" fontId="14" fillId="6" borderId="98" xfId="0" applyFont="1" applyFill="1" applyBorder="1" applyAlignment="1" applyProtection="1">
      <alignment horizontal="center" vertical="center"/>
    </xf>
    <xf numFmtId="38" fontId="4" fillId="6" borderId="14" xfId="3" applyFont="1" applyFill="1" applyBorder="1" applyAlignment="1" applyProtection="1">
      <alignment horizontal="right" vertical="center"/>
    </xf>
    <xf numFmtId="38" fontId="47" fillId="7" borderId="0" xfId="8" applyFont="1" applyFill="1" applyBorder="1" applyAlignment="1" applyProtection="1">
      <alignment vertical="center" shrinkToFit="1"/>
      <protection locked="0"/>
    </xf>
    <xf numFmtId="38" fontId="48" fillId="7" borderId="0" xfId="8" applyFont="1" applyFill="1" applyBorder="1" applyAlignment="1" applyProtection="1">
      <alignment horizontal="center" vertical="center"/>
      <protection locked="0"/>
    </xf>
    <xf numFmtId="38" fontId="45" fillId="7" borderId="45" xfId="8" applyFont="1" applyFill="1" applyBorder="1" applyAlignment="1" applyProtection="1">
      <alignment vertical="center"/>
      <protection locked="0"/>
    </xf>
    <xf numFmtId="38" fontId="47" fillId="7" borderId="83" xfId="8" applyFont="1" applyFill="1" applyBorder="1" applyAlignment="1" applyProtection="1">
      <alignment horizontal="left" vertical="center" wrapText="1"/>
      <protection locked="0"/>
    </xf>
    <xf numFmtId="38" fontId="45" fillId="6" borderId="39" xfId="8" applyFont="1" applyFill="1" applyBorder="1" applyAlignment="1" applyProtection="1">
      <alignment vertical="center" shrinkToFit="1"/>
    </xf>
    <xf numFmtId="38" fontId="51" fillId="7" borderId="0" xfId="8" applyFont="1" applyFill="1" applyAlignment="1" applyProtection="1">
      <alignment vertical="top"/>
      <protection locked="0"/>
    </xf>
    <xf numFmtId="38" fontId="4" fillId="7" borderId="0" xfId="4" applyFont="1" applyFill="1" applyBorder="1" applyAlignment="1" applyProtection="1">
      <alignment horizontal="center" vertical="center"/>
      <protection locked="0"/>
    </xf>
    <xf numFmtId="0" fontId="4" fillId="3" borderId="0" xfId="0" applyFont="1" applyFill="1" applyAlignment="1" applyProtection="1">
      <alignment horizontal="left" indent="1"/>
      <protection locked="0"/>
    </xf>
    <xf numFmtId="0" fontId="8" fillId="3" borderId="0" xfId="0" applyFont="1" applyFill="1" applyAlignment="1" applyProtection="1">
      <alignment horizontal="right" vertical="center"/>
      <protection locked="0"/>
    </xf>
    <xf numFmtId="0" fontId="27" fillId="6" borderId="2" xfId="0" applyFont="1" applyFill="1" applyBorder="1" applyAlignment="1" applyProtection="1">
      <alignment horizontal="center" vertical="center"/>
    </xf>
    <xf numFmtId="0" fontId="27" fillId="6" borderId="99" xfId="0" applyFont="1" applyFill="1" applyBorder="1" applyAlignment="1" applyProtection="1">
      <alignment horizontal="center" vertical="center"/>
    </xf>
    <xf numFmtId="0" fontId="4" fillId="3" borderId="0" xfId="0" applyFont="1" applyFill="1" applyBorder="1" applyAlignment="1" applyProtection="1">
      <alignment horizontal="right" vertical="center" shrinkToFit="1"/>
      <protection locked="0"/>
    </xf>
    <xf numFmtId="0" fontId="4" fillId="7" borderId="0" xfId="0" applyFont="1" applyFill="1" applyAlignment="1" applyProtection="1">
      <alignment vertical="center"/>
      <protection locked="0"/>
    </xf>
    <xf numFmtId="0" fontId="8" fillId="3" borderId="0" xfId="0" applyFont="1" applyFill="1" applyBorder="1" applyAlignment="1" applyProtection="1">
      <alignment horizontal="right" vertical="center"/>
      <protection locked="0"/>
    </xf>
    <xf numFmtId="38" fontId="8" fillId="3" borderId="24" xfId="3" applyFont="1" applyFill="1" applyBorder="1" applyAlignment="1" applyProtection="1">
      <protection locked="0"/>
    </xf>
    <xf numFmtId="183" fontId="14" fillId="3" borderId="0" xfId="19" applyNumberFormat="1" applyFont="1" applyFill="1" applyAlignment="1" applyProtection="1">
      <alignment vertical="center" wrapText="1"/>
      <protection locked="0"/>
    </xf>
    <xf numFmtId="6" fontId="13" fillId="3" borderId="0" xfId="11" applyFont="1" applyFill="1" applyBorder="1" applyAlignment="1" applyProtection="1">
      <alignment horizontal="center" vertical="center"/>
      <protection locked="0"/>
    </xf>
    <xf numFmtId="6" fontId="14" fillId="3" borderId="0" xfId="11" applyFont="1" applyFill="1" applyBorder="1" applyAlignment="1" applyProtection="1">
      <alignment vertical="center"/>
      <protection locked="0"/>
    </xf>
    <xf numFmtId="183" fontId="14" fillId="3" borderId="0" xfId="19" applyNumberFormat="1" applyFont="1" applyFill="1" applyBorder="1" applyAlignment="1" applyProtection="1">
      <alignment vertical="center"/>
      <protection locked="0"/>
    </xf>
    <xf numFmtId="183" fontId="4" fillId="3" borderId="0" xfId="19" applyNumberFormat="1" applyFont="1" applyFill="1" applyAlignment="1" applyProtection="1">
      <alignment horizontal="right" wrapText="1"/>
      <protection locked="0"/>
    </xf>
    <xf numFmtId="38" fontId="14" fillId="3" borderId="40" xfId="4" applyFont="1" applyFill="1" applyBorder="1" applyAlignment="1" applyProtection="1">
      <alignment horizontal="right" vertical="center" shrinkToFit="1"/>
      <protection locked="0"/>
    </xf>
    <xf numFmtId="38" fontId="14" fillId="3" borderId="27" xfId="4" applyFont="1" applyFill="1" applyBorder="1" applyAlignment="1" applyProtection="1">
      <alignment horizontal="right" vertical="center" shrinkToFit="1"/>
      <protection locked="0"/>
    </xf>
    <xf numFmtId="38" fontId="14" fillId="3" borderId="100" xfId="4" applyFont="1" applyFill="1" applyBorder="1" applyAlignment="1" applyProtection="1">
      <alignment horizontal="right" vertical="center" shrinkToFit="1"/>
      <protection locked="0"/>
    </xf>
    <xf numFmtId="38" fontId="14" fillId="3" borderId="101" xfId="4" applyFont="1" applyFill="1" applyBorder="1" applyAlignment="1" applyProtection="1">
      <alignment horizontal="right" vertical="center" shrinkToFit="1"/>
      <protection locked="0"/>
    </xf>
    <xf numFmtId="38" fontId="14" fillId="3" borderId="74" xfId="4" applyFont="1" applyFill="1" applyBorder="1" applyAlignment="1" applyProtection="1">
      <alignment horizontal="right" vertical="center" shrinkToFit="1"/>
      <protection locked="0"/>
    </xf>
    <xf numFmtId="38" fontId="14" fillId="3" borderId="26" xfId="4" applyFont="1" applyFill="1" applyBorder="1" applyAlignment="1" applyProtection="1">
      <alignment horizontal="right" vertical="center" shrinkToFit="1"/>
      <protection locked="0"/>
    </xf>
    <xf numFmtId="38" fontId="14" fillId="3" borderId="28" xfId="4" applyFont="1" applyFill="1" applyBorder="1" applyAlignment="1" applyProtection="1">
      <alignment horizontal="right" vertical="center" shrinkToFit="1"/>
      <protection locked="0"/>
    </xf>
    <xf numFmtId="38" fontId="14" fillId="3" borderId="41" xfId="4" applyFont="1" applyFill="1" applyBorder="1" applyAlignment="1" applyProtection="1">
      <alignment horizontal="right" vertical="center" shrinkToFit="1"/>
      <protection locked="0"/>
    </xf>
    <xf numFmtId="38" fontId="14" fillId="3" borderId="30" xfId="4" applyFont="1" applyFill="1" applyBorder="1" applyAlignment="1" applyProtection="1">
      <alignment horizontal="right" vertical="center" shrinkToFit="1"/>
      <protection locked="0"/>
    </xf>
    <xf numFmtId="38" fontId="14" fillId="3" borderId="10" xfId="4" applyFont="1" applyFill="1" applyBorder="1" applyAlignment="1" applyProtection="1">
      <alignment horizontal="right" vertical="center" shrinkToFit="1"/>
      <protection locked="0"/>
    </xf>
    <xf numFmtId="38" fontId="14" fillId="3" borderId="18" xfId="4" applyFont="1" applyFill="1" applyBorder="1" applyAlignment="1" applyProtection="1">
      <alignment horizontal="right" vertical="center" shrinkToFit="1"/>
      <protection locked="0"/>
    </xf>
    <xf numFmtId="38" fontId="14" fillId="3" borderId="75" xfId="4" applyFont="1" applyFill="1" applyBorder="1" applyAlignment="1" applyProtection="1">
      <alignment horizontal="right" vertical="center" shrinkToFit="1"/>
      <protection locked="0"/>
    </xf>
    <xf numFmtId="38" fontId="14" fillId="3" borderId="29" xfId="4" applyFont="1" applyFill="1" applyBorder="1" applyAlignment="1" applyProtection="1">
      <alignment horizontal="right" vertical="center" shrinkToFit="1"/>
      <protection locked="0"/>
    </xf>
    <xf numFmtId="38" fontId="14" fillId="3" borderId="24" xfId="4" applyFont="1" applyFill="1" applyBorder="1" applyAlignment="1" applyProtection="1">
      <alignment horizontal="right" vertical="center" shrinkToFit="1"/>
      <protection locked="0"/>
    </xf>
    <xf numFmtId="38" fontId="14" fillId="3" borderId="68" xfId="4" applyFont="1" applyFill="1" applyBorder="1" applyAlignment="1" applyProtection="1">
      <alignment horizontal="right" vertical="center" shrinkToFit="1"/>
      <protection locked="0"/>
    </xf>
    <xf numFmtId="38" fontId="14" fillId="3" borderId="69" xfId="4" applyFont="1" applyFill="1" applyBorder="1" applyAlignment="1" applyProtection="1">
      <alignment horizontal="right" vertical="center" shrinkToFit="1"/>
      <protection locked="0"/>
    </xf>
    <xf numFmtId="38" fontId="14" fillId="3" borderId="102" xfId="4" applyFont="1" applyFill="1" applyBorder="1" applyAlignment="1" applyProtection="1">
      <alignment horizontal="right" vertical="center" shrinkToFit="1"/>
      <protection locked="0"/>
    </xf>
    <xf numFmtId="183" fontId="14" fillId="3" borderId="103" xfId="19" applyNumberFormat="1" applyFont="1" applyFill="1" applyBorder="1" applyAlignment="1" applyProtection="1">
      <alignment vertical="center" wrapText="1"/>
      <protection locked="0"/>
    </xf>
    <xf numFmtId="38" fontId="14" fillId="5" borderId="104" xfId="4" applyFont="1" applyFill="1" applyBorder="1" applyAlignment="1" applyProtection="1">
      <alignment horizontal="right" vertical="center"/>
      <protection locked="0"/>
    </xf>
    <xf numFmtId="38" fontId="14" fillId="5" borderId="105" xfId="4" applyFont="1" applyFill="1" applyBorder="1" applyAlignment="1" applyProtection="1">
      <alignment horizontal="right" vertical="center"/>
      <protection locked="0"/>
    </xf>
    <xf numFmtId="38" fontId="14" fillId="5" borderId="106" xfId="4" applyFont="1" applyFill="1" applyBorder="1" applyAlignment="1" applyProtection="1">
      <alignment horizontal="right" vertical="center"/>
      <protection locked="0"/>
    </xf>
    <xf numFmtId="38" fontId="14" fillId="5" borderId="107" xfId="4" applyFont="1" applyFill="1" applyBorder="1" applyAlignment="1" applyProtection="1">
      <alignment horizontal="right" vertical="center"/>
      <protection locked="0"/>
    </xf>
    <xf numFmtId="185" fontId="14" fillId="5" borderId="108" xfId="4" applyNumberFormat="1" applyFont="1" applyFill="1" applyBorder="1" applyAlignment="1" applyProtection="1">
      <alignment horizontal="right" vertical="center"/>
      <protection locked="0"/>
    </xf>
    <xf numFmtId="183" fontId="14" fillId="3" borderId="0" xfId="19" applyNumberFormat="1" applyFont="1" applyFill="1" applyBorder="1" applyAlignment="1" applyProtection="1">
      <alignment vertical="center" wrapText="1"/>
      <protection locked="0"/>
    </xf>
    <xf numFmtId="183" fontId="14" fillId="3" borderId="0" xfId="19" applyNumberFormat="1" applyFont="1" applyFill="1" applyBorder="1" applyAlignment="1" applyProtection="1">
      <alignment horizontal="right" vertical="center"/>
      <protection locked="0"/>
    </xf>
    <xf numFmtId="183" fontId="14" fillId="3" borderId="0" xfId="19" applyNumberFormat="1" applyFont="1" applyFill="1" applyBorder="1" applyAlignment="1" applyProtection="1">
      <alignment horizontal="left" vertical="center" wrapText="1"/>
      <protection locked="0"/>
    </xf>
    <xf numFmtId="183" fontId="14" fillId="3" borderId="0" xfId="19" applyNumberFormat="1" applyFont="1" applyFill="1" applyAlignment="1" applyProtection="1">
      <alignment vertical="center"/>
      <protection locked="0"/>
    </xf>
    <xf numFmtId="183" fontId="14" fillId="3" borderId="109" xfId="19" applyNumberFormat="1" applyFont="1" applyFill="1" applyBorder="1" applyAlignment="1" applyProtection="1">
      <alignment vertical="center" wrapText="1"/>
      <protection locked="0"/>
    </xf>
    <xf numFmtId="38" fontId="14" fillId="3" borderId="36" xfId="4" applyFont="1" applyFill="1" applyBorder="1" applyAlignment="1" applyProtection="1">
      <alignment horizontal="right" vertical="center" shrinkToFit="1"/>
      <protection locked="0"/>
    </xf>
    <xf numFmtId="183" fontId="14" fillId="3" borderId="40" xfId="19" applyNumberFormat="1" applyFont="1" applyFill="1" applyBorder="1" applyAlignment="1" applyProtection="1">
      <alignment horizontal="right" vertical="center" shrinkToFit="1"/>
      <protection locked="0"/>
    </xf>
    <xf numFmtId="38" fontId="14" fillId="3" borderId="37" xfId="4" applyFont="1" applyFill="1" applyBorder="1" applyAlignment="1" applyProtection="1">
      <alignment horizontal="right" vertical="center" shrinkToFit="1"/>
      <protection locked="0"/>
    </xf>
    <xf numFmtId="183" fontId="14" fillId="3" borderId="41" xfId="19" applyNumberFormat="1" applyFont="1" applyFill="1" applyBorder="1" applyAlignment="1" applyProtection="1">
      <alignment horizontal="right" vertical="center" shrinkToFit="1"/>
      <protection locked="0"/>
    </xf>
    <xf numFmtId="183" fontId="4" fillId="3" borderId="0" xfId="19" applyNumberFormat="1" applyFont="1" applyFill="1" applyAlignment="1" applyProtection="1">
      <alignment horizontal="right" vertical="center" wrapText="1"/>
      <protection locked="0"/>
    </xf>
    <xf numFmtId="38" fontId="14" fillId="3" borderId="35" xfId="4" applyFont="1" applyFill="1" applyBorder="1" applyAlignment="1" applyProtection="1">
      <alignment horizontal="right" vertical="center" shrinkToFit="1"/>
      <protection locked="0"/>
    </xf>
    <xf numFmtId="38" fontId="14" fillId="3" borderId="65" xfId="4" applyFont="1" applyFill="1" applyBorder="1" applyAlignment="1" applyProtection="1">
      <alignment horizontal="right" vertical="center" shrinkToFit="1"/>
      <protection locked="0"/>
    </xf>
    <xf numFmtId="38" fontId="14" fillId="3" borderId="12" xfId="4" applyFont="1" applyFill="1" applyBorder="1" applyAlignment="1" applyProtection="1">
      <alignment horizontal="right" vertical="center" shrinkToFit="1"/>
      <protection locked="0"/>
    </xf>
    <xf numFmtId="38" fontId="14" fillId="3" borderId="110" xfId="4" applyFont="1" applyFill="1" applyBorder="1" applyAlignment="1" applyProtection="1">
      <alignment horizontal="right" vertical="center" shrinkToFit="1"/>
      <protection locked="0"/>
    </xf>
    <xf numFmtId="38" fontId="14" fillId="3" borderId="73" xfId="4" applyFont="1" applyFill="1" applyBorder="1" applyAlignment="1" applyProtection="1">
      <alignment horizontal="right" vertical="center" shrinkToFit="1"/>
      <protection locked="0"/>
    </xf>
    <xf numFmtId="183" fontId="14" fillId="3" borderId="35" xfId="19" applyNumberFormat="1" applyFont="1" applyFill="1" applyBorder="1" applyAlignment="1" applyProtection="1">
      <alignment horizontal="right" vertical="center" shrinkToFit="1"/>
      <protection locked="0"/>
    </xf>
    <xf numFmtId="38" fontId="14" fillId="5" borderId="111" xfId="4" applyFont="1" applyFill="1" applyBorder="1" applyAlignment="1" applyProtection="1">
      <alignment horizontal="right" vertical="center"/>
      <protection locked="0"/>
    </xf>
    <xf numFmtId="38" fontId="14" fillId="5" borderId="108" xfId="4" applyFont="1" applyFill="1" applyBorder="1" applyAlignment="1" applyProtection="1">
      <alignment horizontal="right" vertical="center"/>
      <protection locked="0"/>
    </xf>
    <xf numFmtId="38" fontId="14" fillId="5" borderId="112" xfId="4" applyFont="1" applyFill="1" applyBorder="1" applyAlignment="1" applyProtection="1">
      <alignment horizontal="right" vertical="center"/>
      <protection locked="0"/>
    </xf>
    <xf numFmtId="183" fontId="14" fillId="5" borderId="107" xfId="19" applyNumberFormat="1" applyFont="1" applyFill="1" applyBorder="1" applyAlignment="1" applyProtection="1">
      <alignment vertical="center" shrinkToFit="1"/>
      <protection locked="0"/>
    </xf>
    <xf numFmtId="183" fontId="14" fillId="3" borderId="0" xfId="19" applyNumberFormat="1" applyFont="1" applyFill="1" applyAlignment="1" applyProtection="1">
      <alignment horizontal="right" vertical="center"/>
      <protection locked="0"/>
    </xf>
    <xf numFmtId="38" fontId="14" fillId="3" borderId="0" xfId="4" applyFont="1" applyFill="1" applyBorder="1" applyAlignment="1" applyProtection="1">
      <alignment horizontal="center" vertical="center" shrinkToFit="1"/>
      <protection locked="0"/>
    </xf>
    <xf numFmtId="38" fontId="18" fillId="7" borderId="0" xfId="4" applyFont="1" applyFill="1" applyBorder="1" applyAlignment="1" applyProtection="1">
      <alignment horizontal="center" vertical="center" shrinkToFit="1"/>
      <protection locked="0"/>
    </xf>
    <xf numFmtId="183" fontId="14" fillId="3" borderId="0" xfId="19" applyNumberFormat="1" applyFont="1" applyFill="1" applyBorder="1" applyAlignment="1" applyProtection="1">
      <alignment horizontal="center" vertical="center" wrapText="1"/>
      <protection locked="0"/>
    </xf>
    <xf numFmtId="185" fontId="14" fillId="3" borderId="0" xfId="19" applyNumberFormat="1" applyFont="1" applyFill="1" applyBorder="1" applyAlignment="1" applyProtection="1">
      <alignment vertical="center" wrapText="1"/>
      <protection locked="0"/>
    </xf>
    <xf numFmtId="185" fontId="14" fillId="2" borderId="74" xfId="4" applyNumberFormat="1" applyFont="1" applyFill="1" applyBorder="1" applyAlignment="1" applyProtection="1">
      <alignment horizontal="right" vertical="center" shrinkToFit="1"/>
    </xf>
    <xf numFmtId="185" fontId="14" fillId="2" borderId="75" xfId="4" applyNumberFormat="1" applyFont="1" applyFill="1" applyBorder="1" applyAlignment="1" applyProtection="1">
      <alignment horizontal="right" vertical="center" shrinkToFit="1"/>
    </xf>
    <xf numFmtId="185" fontId="14" fillId="2" borderId="113" xfId="4" applyNumberFormat="1" applyFont="1" applyFill="1" applyBorder="1" applyAlignment="1" applyProtection="1">
      <alignment horizontal="right" vertical="center" shrinkToFit="1"/>
    </xf>
    <xf numFmtId="38" fontId="14" fillId="2" borderId="107" xfId="4" applyFont="1" applyFill="1" applyBorder="1" applyAlignment="1" applyProtection="1">
      <alignment horizontal="right" vertical="center"/>
    </xf>
    <xf numFmtId="38" fontId="14" fillId="2" borderId="40" xfId="4" applyFont="1" applyFill="1" applyBorder="1" applyAlignment="1" applyProtection="1">
      <alignment horizontal="right" vertical="center" shrinkToFit="1"/>
    </xf>
    <xf numFmtId="38" fontId="14" fillId="2" borderId="41" xfId="4" applyFont="1" applyFill="1" applyBorder="1" applyAlignment="1" applyProtection="1">
      <alignment horizontal="right" vertical="center" shrinkToFit="1"/>
    </xf>
    <xf numFmtId="38" fontId="14" fillId="2" borderId="35" xfId="4" applyFont="1" applyFill="1" applyBorder="1" applyAlignment="1" applyProtection="1">
      <alignment horizontal="right" vertical="center" shrinkToFit="1"/>
    </xf>
    <xf numFmtId="185" fontId="14" fillId="2" borderId="28" xfId="4" applyNumberFormat="1" applyFont="1" applyFill="1" applyBorder="1" applyAlignment="1" applyProtection="1">
      <alignment horizontal="right" vertical="center" shrinkToFit="1"/>
    </xf>
    <xf numFmtId="185" fontId="14" fillId="2" borderId="11" xfId="4" applyNumberFormat="1" applyFont="1" applyFill="1" applyBorder="1" applyAlignment="1" applyProtection="1">
      <alignment horizontal="right" vertical="center" shrinkToFit="1"/>
    </xf>
    <xf numFmtId="185" fontId="14" fillId="2" borderId="13" xfId="4" applyNumberFormat="1" applyFont="1" applyFill="1" applyBorder="1" applyAlignment="1" applyProtection="1">
      <alignment horizontal="right" vertical="center" shrinkToFit="1"/>
    </xf>
    <xf numFmtId="38" fontId="14" fillId="2" borderId="28" xfId="4" applyFont="1" applyFill="1" applyBorder="1" applyAlignment="1" applyProtection="1">
      <alignment horizontal="right" vertical="center" shrinkToFit="1"/>
    </xf>
    <xf numFmtId="38" fontId="14" fillId="2" borderId="114" xfId="4" applyFont="1" applyFill="1" applyBorder="1" applyAlignment="1" applyProtection="1">
      <alignment horizontal="right" vertical="center" shrinkToFit="1"/>
    </xf>
    <xf numFmtId="38" fontId="14" fillId="2" borderId="115" xfId="4" applyFont="1" applyFill="1" applyBorder="1" applyAlignment="1" applyProtection="1">
      <alignment horizontal="right" vertical="center" shrinkToFit="1"/>
    </xf>
    <xf numFmtId="38" fontId="14" fillId="2" borderId="116" xfId="4" applyFont="1" applyFill="1" applyBorder="1" applyAlignment="1" applyProtection="1">
      <alignment vertical="center" shrinkToFit="1"/>
    </xf>
    <xf numFmtId="38" fontId="14" fillId="2" borderId="117" xfId="4" applyFont="1" applyFill="1" applyBorder="1" applyAlignment="1" applyProtection="1">
      <alignment horizontal="right" vertical="center" shrinkToFit="1"/>
    </xf>
    <xf numFmtId="183" fontId="7" fillId="3" borderId="118" xfId="19" applyNumberFormat="1" applyFont="1" applyFill="1" applyBorder="1" applyAlignment="1" applyProtection="1">
      <alignment horizontal="center" vertical="center" shrinkToFit="1"/>
      <protection locked="0"/>
    </xf>
    <xf numFmtId="183" fontId="7" fillId="3" borderId="119" xfId="19" applyNumberFormat="1" applyFont="1" applyFill="1" applyBorder="1" applyAlignment="1" applyProtection="1">
      <alignment horizontal="center" vertical="center" shrinkToFit="1"/>
      <protection locked="0"/>
    </xf>
    <xf numFmtId="183" fontId="7" fillId="6" borderId="93" xfId="19" applyNumberFormat="1" applyFont="1" applyFill="1" applyBorder="1" applyAlignment="1" applyProtection="1">
      <alignment horizontal="center" vertical="center" shrinkToFit="1"/>
    </xf>
    <xf numFmtId="38" fontId="52" fillId="7" borderId="20" xfId="8" applyFont="1" applyFill="1" applyBorder="1" applyAlignment="1" applyProtection="1">
      <alignment vertical="center"/>
      <protection locked="0"/>
    </xf>
    <xf numFmtId="38" fontId="45" fillId="7" borderId="20" xfId="8" applyFont="1" applyFill="1" applyBorder="1" applyAlignment="1" applyProtection="1">
      <alignment vertical="center"/>
      <protection locked="0"/>
    </xf>
    <xf numFmtId="38" fontId="45" fillId="7" borderId="80" xfId="8" applyFont="1" applyFill="1" applyBorder="1" applyAlignment="1" applyProtection="1">
      <alignment vertical="center"/>
      <protection locked="0"/>
    </xf>
    <xf numFmtId="38" fontId="45" fillId="7" borderId="82" xfId="8" applyFont="1" applyFill="1" applyBorder="1" applyAlignment="1" applyProtection="1">
      <alignment vertical="center"/>
      <protection locked="0"/>
    </xf>
    <xf numFmtId="38" fontId="45" fillId="7" borderId="70" xfId="8" applyFont="1" applyFill="1" applyBorder="1" applyAlignment="1" applyProtection="1">
      <alignment vertical="center"/>
      <protection locked="0"/>
    </xf>
    <xf numFmtId="38" fontId="45" fillId="7" borderId="8" xfId="8" applyFont="1" applyFill="1" applyBorder="1" applyAlignment="1" applyProtection="1">
      <alignment vertical="center"/>
      <protection locked="0"/>
    </xf>
    <xf numFmtId="38" fontId="45" fillId="7" borderId="10" xfId="8" applyFont="1" applyFill="1" applyBorder="1" applyAlignment="1" applyProtection="1">
      <alignment horizontal="right" vertical="center"/>
      <protection locked="0"/>
    </xf>
    <xf numFmtId="0" fontId="4" fillId="3" borderId="0" xfId="0" applyFont="1" applyFill="1" applyBorder="1" applyAlignment="1" applyProtection="1">
      <alignment horizontal="left" vertical="center" wrapText="1"/>
      <protection locked="0"/>
    </xf>
    <xf numFmtId="0" fontId="9" fillId="3" borderId="76" xfId="0" applyFont="1" applyFill="1" applyBorder="1" applyAlignment="1" applyProtection="1">
      <alignment horizontal="right" vertical="center"/>
      <protection locked="0"/>
    </xf>
    <xf numFmtId="0" fontId="9" fillId="3" borderId="41" xfId="0" applyFont="1" applyFill="1" applyBorder="1" applyAlignment="1" applyProtection="1">
      <alignment horizontal="right" vertical="center"/>
      <protection locked="0"/>
    </xf>
    <xf numFmtId="192" fontId="5" fillId="6" borderId="63" xfId="0" applyNumberFormat="1" applyFont="1" applyFill="1" applyBorder="1" applyAlignment="1" applyProtection="1">
      <alignment horizontal="center" vertical="center" shrinkToFit="1"/>
    </xf>
    <xf numFmtId="192" fontId="5" fillId="6" borderId="30" xfId="0" applyNumberFormat="1" applyFont="1" applyFill="1" applyBorder="1" applyAlignment="1" applyProtection="1">
      <alignment horizontal="center" vertical="center" shrinkToFit="1"/>
    </xf>
    <xf numFmtId="0" fontId="8" fillId="7" borderId="66" xfId="0" applyFont="1" applyFill="1" applyBorder="1" applyAlignment="1" applyProtection="1">
      <alignment horizontal="center" vertical="center"/>
      <protection locked="0"/>
    </xf>
    <xf numFmtId="0" fontId="6" fillId="7" borderId="120" xfId="0" applyFont="1" applyFill="1" applyBorder="1" applyAlignment="1" applyProtection="1">
      <alignment horizontal="left" vertical="center" shrinkToFit="1"/>
      <protection locked="0"/>
    </xf>
    <xf numFmtId="38" fontId="5" fillId="7" borderId="16" xfId="3" applyFont="1" applyFill="1" applyBorder="1" applyAlignment="1" applyProtection="1">
      <alignment vertical="center" shrinkToFit="1"/>
      <protection locked="0"/>
    </xf>
    <xf numFmtId="38" fontId="5" fillId="7" borderId="85" xfId="3" applyFont="1" applyFill="1" applyBorder="1" applyAlignment="1" applyProtection="1">
      <alignment vertical="center" shrinkToFit="1"/>
      <protection locked="0"/>
    </xf>
    <xf numFmtId="192" fontId="5" fillId="7" borderId="66" xfId="0" applyNumberFormat="1" applyFont="1" applyFill="1" applyBorder="1" applyAlignment="1" applyProtection="1">
      <alignment horizontal="center" vertical="center" shrinkToFit="1"/>
      <protection locked="0"/>
    </xf>
    <xf numFmtId="192" fontId="5" fillId="7" borderId="63" xfId="0" applyNumberFormat="1" applyFont="1" applyFill="1" applyBorder="1" applyAlignment="1" applyProtection="1">
      <alignment horizontal="center" vertical="center" shrinkToFit="1"/>
      <protection locked="0"/>
    </xf>
    <xf numFmtId="0" fontId="8" fillId="7" borderId="29" xfId="0" applyFont="1" applyFill="1" applyBorder="1" applyAlignment="1" applyProtection="1">
      <alignment horizontal="center" vertical="center"/>
      <protection locked="0"/>
    </xf>
    <xf numFmtId="0" fontId="6" fillId="7" borderId="22" xfId="0" applyFont="1" applyFill="1" applyBorder="1" applyAlignment="1" applyProtection="1">
      <alignment horizontal="left" vertical="center" shrinkToFit="1"/>
      <protection locked="0"/>
    </xf>
    <xf numFmtId="38" fontId="5" fillId="7" borderId="11" xfId="3" applyFont="1" applyFill="1" applyBorder="1" applyAlignment="1" applyProtection="1">
      <alignment vertical="center" shrinkToFit="1"/>
      <protection locked="0"/>
    </xf>
    <xf numFmtId="38" fontId="5" fillId="7" borderId="29" xfId="3" applyFont="1" applyFill="1" applyBorder="1" applyAlignment="1" applyProtection="1">
      <alignment vertical="center" shrinkToFit="1"/>
      <protection locked="0"/>
    </xf>
    <xf numFmtId="192" fontId="5" fillId="7" borderId="29" xfId="0" applyNumberFormat="1" applyFont="1" applyFill="1" applyBorder="1" applyAlignment="1" applyProtection="1">
      <alignment horizontal="center" vertical="center" shrinkToFit="1"/>
      <protection locked="0"/>
    </xf>
    <xf numFmtId="192" fontId="5" fillId="7" borderId="30" xfId="0" applyNumberFormat="1" applyFont="1" applyFill="1" applyBorder="1" applyAlignment="1" applyProtection="1">
      <alignment horizontal="center" vertical="center" shrinkToFit="1"/>
      <protection locked="0"/>
    </xf>
    <xf numFmtId="0" fontId="8" fillId="7" borderId="32" xfId="0" applyFont="1" applyFill="1" applyBorder="1" applyAlignment="1" applyProtection="1">
      <alignment horizontal="center" vertical="center"/>
      <protection locked="0"/>
    </xf>
    <xf numFmtId="0" fontId="6" fillId="7" borderId="23" xfId="0" applyFont="1" applyFill="1" applyBorder="1" applyAlignment="1" applyProtection="1">
      <alignment horizontal="left" vertical="center" shrinkToFit="1"/>
      <protection locked="0"/>
    </xf>
    <xf numFmtId="38" fontId="5" fillId="7" borderId="14" xfId="3" applyFont="1" applyFill="1" applyBorder="1" applyAlignment="1" applyProtection="1">
      <alignment vertical="center" shrinkToFit="1"/>
      <protection locked="0"/>
    </xf>
    <xf numFmtId="38" fontId="5" fillId="7" borderId="32" xfId="3" applyFont="1" applyFill="1" applyBorder="1" applyAlignment="1" applyProtection="1">
      <alignment vertical="center" shrinkToFit="1"/>
      <protection locked="0"/>
    </xf>
    <xf numFmtId="192" fontId="5" fillId="7" borderId="32" xfId="0" applyNumberFormat="1" applyFont="1" applyFill="1" applyBorder="1" applyAlignment="1" applyProtection="1">
      <alignment horizontal="center" vertical="center" shrinkToFit="1"/>
      <protection locked="0"/>
    </xf>
    <xf numFmtId="192" fontId="5" fillId="7" borderId="33" xfId="0" applyNumberFormat="1" applyFont="1" applyFill="1" applyBorder="1" applyAlignment="1" applyProtection="1">
      <alignment horizontal="center" vertical="center" shrinkToFit="1"/>
      <protection locked="0"/>
    </xf>
    <xf numFmtId="38" fontId="5" fillId="7" borderId="60" xfId="3" applyFont="1" applyFill="1" applyBorder="1" applyAlignment="1" applyProtection="1">
      <alignment vertical="center" shrinkToFit="1"/>
      <protection locked="0"/>
    </xf>
    <xf numFmtId="38" fontId="5" fillId="6" borderId="67" xfId="3" applyNumberFormat="1" applyFont="1" applyFill="1" applyBorder="1" applyAlignment="1" applyProtection="1">
      <alignment horizontal="right" vertical="center" shrinkToFit="1"/>
    </xf>
    <xf numFmtId="38" fontId="5" fillId="6" borderId="18" xfId="3" applyFont="1" applyFill="1" applyBorder="1" applyAlignment="1" applyProtection="1">
      <alignment horizontal="right" vertical="center" shrinkToFit="1"/>
    </xf>
    <xf numFmtId="38" fontId="5" fillId="6" borderId="20" xfId="0" applyNumberFormat="1" applyFont="1" applyFill="1" applyBorder="1" applyAlignment="1" applyProtection="1">
      <alignment vertical="center" shrinkToFit="1"/>
    </xf>
    <xf numFmtId="177" fontId="45" fillId="6" borderId="67" xfId="8" applyNumberFormat="1" applyFont="1" applyFill="1" applyBorder="1" applyAlignment="1" applyProtection="1">
      <alignment horizontal="center" vertical="center"/>
    </xf>
    <xf numFmtId="177" fontId="45" fillId="6" borderId="18" xfId="8" applyNumberFormat="1" applyFont="1" applyFill="1" applyBorder="1" applyAlignment="1" applyProtection="1">
      <alignment horizontal="center" vertical="center"/>
    </xf>
    <xf numFmtId="177" fontId="45" fillId="6" borderId="19" xfId="8" applyNumberFormat="1" applyFont="1" applyFill="1" applyBorder="1" applyAlignment="1" applyProtection="1">
      <alignment horizontal="center" vertical="center"/>
    </xf>
    <xf numFmtId="177" fontId="45" fillId="6" borderId="16" xfId="8" applyNumberFormat="1" applyFont="1" applyFill="1" applyBorder="1" applyAlignment="1" applyProtection="1">
      <alignment horizontal="center" vertical="center"/>
    </xf>
    <xf numFmtId="177" fontId="45" fillId="6" borderId="11" xfId="8" applyNumberFormat="1" applyFont="1" applyFill="1" applyBorder="1" applyAlignment="1" applyProtection="1">
      <alignment horizontal="center" vertical="center"/>
    </xf>
    <xf numFmtId="177" fontId="45" fillId="6" borderId="14" xfId="8" applyNumberFormat="1" applyFont="1" applyFill="1" applyBorder="1" applyAlignment="1" applyProtection="1">
      <alignment horizontal="center" vertical="center"/>
    </xf>
    <xf numFmtId="177" fontId="45" fillId="6" borderId="43" xfId="8" applyNumberFormat="1" applyFont="1" applyFill="1" applyBorder="1" applyAlignment="1" applyProtection="1">
      <alignment horizontal="center" vertical="center"/>
    </xf>
    <xf numFmtId="177" fontId="45" fillId="6" borderId="45" xfId="8" applyNumberFormat="1" applyFont="1" applyFill="1" applyBorder="1" applyAlignment="1" applyProtection="1">
      <alignment horizontal="center" vertical="center"/>
    </xf>
    <xf numFmtId="38" fontId="45" fillId="7" borderId="83" xfId="8" applyFont="1" applyFill="1" applyBorder="1" applyAlignment="1" applyProtection="1">
      <alignment vertical="center"/>
      <protection locked="0"/>
    </xf>
    <xf numFmtId="0" fontId="5" fillId="7" borderId="0" xfId="0" applyFont="1" applyFill="1" applyAlignment="1" applyProtection="1">
      <alignment horizontal="center" vertical="center"/>
      <protection locked="0"/>
    </xf>
    <xf numFmtId="38" fontId="5" fillId="7" borderId="66" xfId="3" applyFont="1" applyFill="1" applyBorder="1" applyAlignment="1" applyProtection="1">
      <alignment vertical="center" shrinkToFit="1"/>
      <protection locked="0"/>
    </xf>
    <xf numFmtId="0" fontId="8" fillId="7" borderId="60" xfId="0" applyFont="1" applyFill="1" applyBorder="1" applyAlignment="1" applyProtection="1">
      <alignment horizontal="center" vertical="center"/>
      <protection locked="0"/>
    </xf>
    <xf numFmtId="0" fontId="6" fillId="7" borderId="21" xfId="0" applyFont="1" applyFill="1" applyBorder="1" applyAlignment="1" applyProtection="1">
      <alignment horizontal="left" vertical="center" shrinkToFit="1"/>
      <protection locked="0"/>
    </xf>
    <xf numFmtId="38" fontId="5" fillId="7" borderId="9" xfId="3" applyFont="1" applyFill="1" applyBorder="1" applyAlignment="1" applyProtection="1">
      <alignment vertical="center" shrinkToFit="1"/>
      <protection locked="0"/>
    </xf>
    <xf numFmtId="192" fontId="5" fillId="7" borderId="60" xfId="0" applyNumberFormat="1" applyFont="1" applyFill="1" applyBorder="1" applyAlignment="1" applyProtection="1">
      <alignment horizontal="center" vertical="center" shrinkToFit="1"/>
      <protection locked="0"/>
    </xf>
    <xf numFmtId="192" fontId="5" fillId="7" borderId="61" xfId="0" applyNumberFormat="1" applyFont="1" applyFill="1" applyBorder="1" applyAlignment="1" applyProtection="1">
      <alignment horizontal="center" vertical="center" shrinkToFit="1"/>
      <protection locked="0"/>
    </xf>
    <xf numFmtId="192" fontId="5" fillId="6" borderId="61" xfId="0" applyNumberFormat="1" applyFont="1" applyFill="1" applyBorder="1" applyAlignment="1" applyProtection="1">
      <alignment horizontal="center" vertical="center" shrinkToFit="1"/>
    </xf>
    <xf numFmtId="38" fontId="5" fillId="6" borderId="15" xfId="3" applyNumberFormat="1" applyFont="1" applyFill="1" applyBorder="1" applyAlignment="1" applyProtection="1">
      <alignment horizontal="right" vertical="center" shrinkToFit="1"/>
    </xf>
    <xf numFmtId="181" fontId="14" fillId="7" borderId="17" xfId="22" applyNumberFormat="1" applyFont="1" applyFill="1" applyBorder="1" applyAlignment="1" applyProtection="1">
      <alignment horizontal="center" vertical="center"/>
      <protection locked="0"/>
    </xf>
    <xf numFmtId="181" fontId="14" fillId="7" borderId="121" xfId="22" applyNumberFormat="1" applyFont="1" applyFill="1" applyBorder="1" applyAlignment="1" applyProtection="1">
      <alignment horizontal="center" vertical="center"/>
      <protection locked="0"/>
    </xf>
    <xf numFmtId="181" fontId="7" fillId="7" borderId="17" xfId="22" applyNumberFormat="1" applyFont="1" applyFill="1" applyBorder="1" applyProtection="1">
      <alignment vertical="center"/>
      <protection locked="0"/>
    </xf>
    <xf numFmtId="181" fontId="17" fillId="7" borderId="32" xfId="22" applyNumberFormat="1" applyFont="1" applyFill="1" applyBorder="1" applyAlignment="1" applyProtection="1">
      <alignment horizontal="right" vertical="center"/>
      <protection locked="0"/>
    </xf>
    <xf numFmtId="181" fontId="17" fillId="7" borderId="33" xfId="22" applyNumberFormat="1" applyFont="1" applyFill="1" applyBorder="1" applyAlignment="1" applyProtection="1">
      <alignment horizontal="right" vertical="center"/>
      <protection locked="0"/>
    </xf>
    <xf numFmtId="181" fontId="17" fillId="7" borderId="19" xfId="22" applyNumberFormat="1" applyFont="1" applyFill="1" applyBorder="1" applyAlignment="1" applyProtection="1">
      <alignment horizontal="right" vertical="center"/>
      <protection locked="0"/>
    </xf>
    <xf numFmtId="181" fontId="7" fillId="6" borderId="60" xfId="22" applyNumberFormat="1" applyFont="1" applyFill="1" applyBorder="1" applyAlignment="1" applyProtection="1">
      <alignment horizontal="center" vertical="center" shrinkToFit="1"/>
    </xf>
    <xf numFmtId="181" fontId="7" fillId="7" borderId="61" xfId="22" applyNumberFormat="1" applyFont="1" applyFill="1" applyBorder="1" applyAlignment="1" applyProtection="1">
      <alignment horizontal="center" vertical="center" shrinkToFit="1"/>
      <protection locked="0"/>
    </xf>
    <xf numFmtId="181" fontId="7" fillId="7" borderId="15" xfId="22" applyNumberFormat="1" applyFont="1" applyFill="1" applyBorder="1" applyAlignment="1" applyProtection="1">
      <alignment horizontal="center" vertical="center" shrinkToFit="1"/>
      <protection locked="0"/>
    </xf>
    <xf numFmtId="181" fontId="7" fillId="6" borderId="122" xfId="22" applyNumberFormat="1" applyFont="1" applyFill="1" applyBorder="1" applyAlignment="1" applyProtection="1">
      <alignment horizontal="center" vertical="center" shrinkToFit="1"/>
    </xf>
    <xf numFmtId="181" fontId="7" fillId="7" borderId="75" xfId="22" applyNumberFormat="1" applyFont="1" applyFill="1" applyBorder="1" applyAlignment="1" applyProtection="1">
      <alignment horizontal="center" vertical="center" shrinkToFit="1"/>
      <protection locked="0"/>
    </xf>
    <xf numFmtId="181" fontId="7" fillId="7" borderId="123" xfId="22" applyNumberFormat="1" applyFont="1" applyFill="1" applyBorder="1" applyAlignment="1" applyProtection="1">
      <alignment horizontal="center" vertical="center" shrinkToFit="1"/>
      <protection locked="0"/>
    </xf>
    <xf numFmtId="181" fontId="7" fillId="7" borderId="124" xfId="22" applyNumberFormat="1" applyFont="1" applyFill="1" applyBorder="1" applyAlignment="1" applyProtection="1">
      <alignment horizontal="center" vertical="center" shrinkToFit="1"/>
      <protection locked="0"/>
    </xf>
    <xf numFmtId="181" fontId="17" fillId="7" borderId="42" xfId="22" applyNumberFormat="1" applyFont="1" applyFill="1" applyBorder="1" applyAlignment="1" applyProtection="1">
      <alignment horizontal="right" vertical="center"/>
      <protection locked="0"/>
    </xf>
    <xf numFmtId="181" fontId="17" fillId="7" borderId="65" xfId="22" applyNumberFormat="1" applyFont="1" applyFill="1" applyBorder="1" applyAlignment="1" applyProtection="1">
      <alignment horizontal="right" vertical="center"/>
      <protection locked="0"/>
    </xf>
    <xf numFmtId="181" fontId="17" fillId="7" borderId="73" xfId="22" applyNumberFormat="1" applyFont="1" applyFill="1" applyBorder="1" applyAlignment="1" applyProtection="1">
      <alignment horizontal="right" vertical="center"/>
      <protection locked="0"/>
    </xf>
    <xf numFmtId="181" fontId="7" fillId="6" borderId="66" xfId="22" applyNumberFormat="1" applyFont="1" applyFill="1" applyBorder="1" applyAlignment="1" applyProtection="1">
      <alignment horizontal="center" vertical="center" shrinkToFit="1"/>
    </xf>
    <xf numFmtId="181" fontId="7" fillId="7" borderId="63" xfId="22" applyNumberFormat="1" applyFont="1" applyFill="1" applyBorder="1" applyAlignment="1" applyProtection="1">
      <alignment horizontal="center" vertical="center" shrinkToFit="1"/>
      <protection locked="0"/>
    </xf>
    <xf numFmtId="181" fontId="7" fillId="7" borderId="67" xfId="22" applyNumberFormat="1"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protection locked="0"/>
    </xf>
    <xf numFmtId="0" fontId="5" fillId="3" borderId="86"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38" fontId="14" fillId="2" borderId="107" xfId="4" applyFont="1" applyFill="1" applyBorder="1" applyAlignment="1" applyProtection="1">
      <alignment horizontal="right" vertical="center" shrinkToFit="1"/>
    </xf>
    <xf numFmtId="38" fontId="14" fillId="2" borderId="125" xfId="4" applyFont="1" applyFill="1" applyBorder="1" applyAlignment="1" applyProtection="1">
      <alignment horizontal="right" vertical="center" shrinkToFit="1"/>
    </xf>
    <xf numFmtId="185" fontId="14" fillId="5" borderId="108" xfId="4" applyNumberFormat="1" applyFont="1" applyFill="1" applyBorder="1" applyAlignment="1" applyProtection="1">
      <alignment horizontal="right" vertical="center" shrinkToFit="1"/>
      <protection locked="0"/>
    </xf>
    <xf numFmtId="38" fontId="14" fillId="2" borderId="108" xfId="4" applyFont="1" applyFill="1" applyBorder="1" applyAlignment="1" applyProtection="1">
      <alignment horizontal="right" vertical="center" shrinkToFit="1"/>
    </xf>
    <xf numFmtId="38" fontId="14" fillId="2" borderId="116" xfId="4" applyFont="1" applyFill="1" applyBorder="1" applyAlignment="1" applyProtection="1">
      <alignment horizontal="right" vertical="center" shrinkToFit="1"/>
    </xf>
    <xf numFmtId="38" fontId="14" fillId="5" borderId="104" xfId="4" applyFont="1" applyFill="1" applyBorder="1" applyAlignment="1" applyProtection="1">
      <alignment horizontal="right" vertical="center" shrinkToFit="1"/>
      <protection locked="0"/>
    </xf>
    <xf numFmtId="38" fontId="14" fillId="5" borderId="105" xfId="4" applyFont="1" applyFill="1" applyBorder="1" applyAlignment="1" applyProtection="1">
      <alignment horizontal="right" vertical="center" shrinkToFit="1"/>
      <protection locked="0"/>
    </xf>
    <xf numFmtId="38" fontId="14" fillId="5" borderId="106" xfId="4" applyFont="1" applyFill="1" applyBorder="1" applyAlignment="1" applyProtection="1">
      <alignment horizontal="right" vertical="center" shrinkToFit="1"/>
      <protection locked="0"/>
    </xf>
    <xf numFmtId="38" fontId="14" fillId="5" borderId="107" xfId="4" applyFont="1" applyFill="1" applyBorder="1" applyAlignment="1" applyProtection="1">
      <alignment horizontal="right" vertical="center" shrinkToFit="1"/>
      <protection locked="0"/>
    </xf>
    <xf numFmtId="38" fontId="17" fillId="7" borderId="48" xfId="3" applyFont="1" applyFill="1" applyBorder="1" applyAlignment="1" applyProtection="1">
      <alignment vertical="center"/>
      <protection locked="0"/>
    </xf>
    <xf numFmtId="0" fontId="53" fillId="7" borderId="0" xfId="0" applyFont="1" applyFill="1" applyBorder="1" applyAlignment="1" applyProtection="1">
      <alignment vertical="center"/>
      <protection locked="0"/>
    </xf>
    <xf numFmtId="0" fontId="4" fillId="3" borderId="126" xfId="0" applyFont="1" applyFill="1" applyBorder="1" applyAlignment="1" applyProtection="1">
      <alignment horizontal="center" vertical="center" shrinkToFit="1"/>
      <protection locked="0"/>
    </xf>
    <xf numFmtId="180" fontId="12" fillId="6" borderId="2" xfId="0" applyNumberFormat="1" applyFont="1" applyFill="1" applyBorder="1" applyAlignment="1" applyProtection="1">
      <alignment horizontal="right" vertical="center" indent="1"/>
    </xf>
    <xf numFmtId="195" fontId="36" fillId="6" borderId="127" xfId="17" applyNumberFormat="1" applyFont="1" applyFill="1" applyBorder="1" applyAlignment="1" applyProtection="1">
      <alignment horizontal="right" vertical="center" shrinkToFit="1"/>
    </xf>
    <xf numFmtId="0" fontId="7" fillId="7" borderId="0" xfId="0" applyNumberFormat="1" applyFont="1" applyFill="1" applyBorder="1" applyAlignment="1">
      <alignment horizontal="right" vertical="center"/>
    </xf>
    <xf numFmtId="0" fontId="7" fillId="9" borderId="20" xfId="0" applyNumberFormat="1" applyFont="1" applyFill="1" applyBorder="1" applyAlignment="1">
      <alignment horizontal="right" vertical="center"/>
    </xf>
    <xf numFmtId="38" fontId="7" fillId="9" borderId="20" xfId="0" applyNumberFormat="1" applyFont="1" applyFill="1" applyBorder="1" applyAlignment="1">
      <alignment horizontal="right" vertical="center"/>
    </xf>
    <xf numFmtId="38" fontId="7" fillId="7" borderId="0" xfId="0" applyNumberFormat="1" applyFont="1" applyFill="1" applyBorder="1" applyAlignment="1">
      <alignment horizontal="right" vertical="center"/>
    </xf>
    <xf numFmtId="0" fontId="7" fillId="9" borderId="6" xfId="0" applyNumberFormat="1" applyFont="1" applyFill="1" applyBorder="1" applyAlignment="1">
      <alignment horizontal="right" vertical="center"/>
    </xf>
    <xf numFmtId="38" fontId="7" fillId="9" borderId="6" xfId="0" applyNumberFormat="1" applyFont="1" applyFill="1" applyBorder="1" applyAlignment="1">
      <alignment horizontal="right" vertical="center"/>
    </xf>
    <xf numFmtId="49" fontId="7" fillId="10" borderId="20" xfId="0" applyNumberFormat="1" applyFont="1" applyFill="1" applyBorder="1" applyAlignment="1">
      <alignment horizontal="center" vertical="center"/>
    </xf>
    <xf numFmtId="0" fontId="7" fillId="10" borderId="20" xfId="0" applyNumberFormat="1" applyFont="1" applyFill="1" applyBorder="1" applyAlignment="1">
      <alignment horizontal="center" vertical="center"/>
    </xf>
    <xf numFmtId="0" fontId="7" fillId="10" borderId="6" xfId="0" applyNumberFormat="1" applyFont="1" applyFill="1" applyBorder="1" applyAlignment="1">
      <alignment horizontal="center" vertical="center"/>
    </xf>
    <xf numFmtId="38" fontId="53" fillId="6" borderId="20" xfId="8" applyFont="1" applyFill="1" applyBorder="1" applyProtection="1">
      <alignment vertical="center"/>
    </xf>
    <xf numFmtId="38" fontId="53" fillId="6" borderId="39" xfId="15" applyNumberFormat="1" applyFont="1" applyFill="1" applyBorder="1" applyProtection="1">
      <alignment vertical="center"/>
    </xf>
    <xf numFmtId="0" fontId="53" fillId="6" borderId="277" xfId="15" applyFont="1" applyFill="1" applyBorder="1" applyProtection="1">
      <alignment vertical="center"/>
    </xf>
    <xf numFmtId="38" fontId="53" fillId="6" borderId="20" xfId="8" applyFont="1" applyFill="1" applyBorder="1" applyAlignment="1" applyProtection="1">
      <alignment vertical="center" shrinkToFit="1"/>
    </xf>
    <xf numFmtId="38" fontId="53" fillId="6" borderId="39" xfId="15" applyNumberFormat="1" applyFont="1" applyFill="1" applyBorder="1" applyAlignment="1" applyProtection="1">
      <alignment vertical="center" shrinkToFit="1"/>
    </xf>
    <xf numFmtId="38" fontId="54" fillId="6" borderId="20" xfId="8" applyFont="1" applyFill="1" applyBorder="1" applyAlignment="1" applyProtection="1">
      <alignment vertical="center" shrinkToFit="1"/>
    </xf>
    <xf numFmtId="38" fontId="55" fillId="6" borderId="278" xfId="15" applyNumberFormat="1" applyFont="1" applyFill="1" applyBorder="1" applyAlignment="1" applyProtection="1">
      <alignment vertical="center" shrinkToFit="1"/>
    </xf>
    <xf numFmtId="0" fontId="53" fillId="8" borderId="20" xfId="15" applyFont="1" applyFill="1" applyBorder="1" applyAlignment="1" applyProtection="1">
      <alignment vertical="center" shrinkToFit="1"/>
      <protection locked="0"/>
    </xf>
    <xf numFmtId="38" fontId="1" fillId="8" borderId="20" xfId="8" applyFont="1" applyFill="1" applyBorder="1" applyAlignment="1" applyProtection="1">
      <alignment vertical="center" shrinkToFit="1"/>
      <protection locked="0"/>
    </xf>
    <xf numFmtId="38" fontId="53" fillId="8" borderId="20" xfId="8" applyFont="1" applyFill="1" applyBorder="1" applyAlignment="1" applyProtection="1">
      <alignment vertical="center" shrinkToFit="1"/>
      <protection locked="0"/>
    </xf>
    <xf numFmtId="178" fontId="53" fillId="8" borderId="20" xfId="2" applyNumberFormat="1" applyFont="1" applyFill="1" applyBorder="1" applyProtection="1">
      <alignment vertical="center"/>
      <protection locked="0"/>
    </xf>
    <xf numFmtId="38" fontId="53" fillId="8" borderId="128" xfId="8" applyFont="1" applyFill="1" applyBorder="1" applyAlignment="1" applyProtection="1">
      <alignment vertical="center" shrinkToFit="1"/>
      <protection locked="0"/>
    </xf>
    <xf numFmtId="0" fontId="54" fillId="8" borderId="20" xfId="15" applyFont="1" applyFill="1" applyBorder="1" applyAlignment="1" applyProtection="1">
      <alignment vertical="center" shrinkToFit="1"/>
      <protection locked="0"/>
    </xf>
    <xf numFmtId="38" fontId="54" fillId="8" borderId="20" xfId="8" applyFont="1" applyFill="1" applyBorder="1" applyAlignment="1" applyProtection="1">
      <alignment vertical="center" shrinkToFit="1"/>
      <protection locked="0"/>
    </xf>
    <xf numFmtId="179" fontId="54" fillId="8" borderId="20" xfId="15" applyNumberFormat="1" applyFont="1" applyFill="1" applyBorder="1" applyProtection="1">
      <alignment vertical="center"/>
      <protection locked="0"/>
    </xf>
    <xf numFmtId="178" fontId="54" fillId="8" borderId="20" xfId="2" applyNumberFormat="1" applyFont="1" applyFill="1" applyBorder="1" applyProtection="1">
      <alignment vertical="center"/>
      <protection locked="0"/>
    </xf>
    <xf numFmtId="194" fontId="13" fillId="8" borderId="129" xfId="17" applyNumberFormat="1" applyFont="1" applyFill="1" applyBorder="1" applyAlignment="1" applyProtection="1">
      <alignment horizontal="right" vertical="center" shrinkToFit="1"/>
      <protection locked="0"/>
    </xf>
    <xf numFmtId="194" fontId="13" fillId="8" borderId="130" xfId="17" applyNumberFormat="1" applyFont="1" applyFill="1" applyBorder="1" applyAlignment="1" applyProtection="1">
      <alignment horizontal="right" vertical="center" shrinkToFit="1"/>
      <protection locked="0"/>
    </xf>
    <xf numFmtId="194" fontId="13" fillId="8" borderId="131" xfId="17" applyNumberFormat="1" applyFont="1" applyFill="1" applyBorder="1" applyAlignment="1" applyProtection="1">
      <alignment horizontal="right" vertical="center" shrinkToFit="1"/>
      <protection locked="0"/>
    </xf>
    <xf numFmtId="0" fontId="7" fillId="10" borderId="132" xfId="0" applyNumberFormat="1" applyFont="1" applyFill="1" applyBorder="1" applyAlignment="1">
      <alignment horizontal="right" vertical="center"/>
    </xf>
    <xf numFmtId="0" fontId="7" fillId="10" borderId="133" xfId="0" applyNumberFormat="1" applyFont="1" applyFill="1" applyBorder="1" applyAlignment="1">
      <alignment horizontal="right" vertical="center"/>
    </xf>
    <xf numFmtId="0" fontId="7" fillId="10" borderId="134" xfId="0" applyNumberFormat="1" applyFont="1" applyFill="1" applyBorder="1" applyAlignment="1">
      <alignment horizontal="right" vertical="center"/>
    </xf>
    <xf numFmtId="0" fontId="7" fillId="11" borderId="6" xfId="0" applyNumberFormat="1" applyFont="1" applyFill="1" applyBorder="1" applyAlignment="1">
      <alignment horizontal="right" vertical="center"/>
    </xf>
    <xf numFmtId="0" fontId="7" fillId="12" borderId="132" xfId="0" applyNumberFormat="1" applyFont="1" applyFill="1" applyBorder="1" applyAlignment="1">
      <alignment horizontal="right" vertical="center"/>
    </xf>
    <xf numFmtId="0" fontId="7" fillId="12" borderId="133" xfId="0" applyNumberFormat="1" applyFont="1" applyFill="1" applyBorder="1" applyAlignment="1">
      <alignment horizontal="right" vertical="center"/>
    </xf>
    <xf numFmtId="0" fontId="7" fillId="13" borderId="132" xfId="0" applyNumberFormat="1" applyFont="1" applyFill="1" applyBorder="1" applyAlignment="1">
      <alignment horizontal="right" vertical="center"/>
    </xf>
    <xf numFmtId="0" fontId="7" fillId="13" borderId="133" xfId="0" applyNumberFormat="1" applyFont="1" applyFill="1" applyBorder="1" applyAlignment="1">
      <alignment horizontal="right" vertical="center"/>
    </xf>
    <xf numFmtId="0" fontId="7" fillId="13" borderId="134" xfId="0" applyNumberFormat="1" applyFont="1" applyFill="1" applyBorder="1" applyAlignment="1">
      <alignment horizontal="right" vertical="center"/>
    </xf>
    <xf numFmtId="0" fontId="7" fillId="11" borderId="132" xfId="0" applyNumberFormat="1" applyFont="1" applyFill="1" applyBorder="1" applyAlignment="1">
      <alignment horizontal="right" vertical="center"/>
    </xf>
    <xf numFmtId="0" fontId="7" fillId="11" borderId="133" xfId="0" applyNumberFormat="1" applyFont="1" applyFill="1" applyBorder="1" applyAlignment="1">
      <alignment horizontal="right" vertical="center"/>
    </xf>
    <xf numFmtId="0" fontId="7" fillId="11" borderId="129" xfId="0" applyNumberFormat="1" applyFont="1" applyFill="1" applyBorder="1" applyAlignment="1">
      <alignment horizontal="right" vertical="center"/>
    </xf>
    <xf numFmtId="0" fontId="7" fillId="11" borderId="130" xfId="0" applyNumberFormat="1" applyFont="1" applyFill="1" applyBorder="1" applyAlignment="1">
      <alignment horizontal="right" vertical="center"/>
    </xf>
    <xf numFmtId="0" fontId="7" fillId="9" borderId="5" xfId="0" applyNumberFormat="1" applyFont="1" applyFill="1" applyBorder="1" applyAlignment="1">
      <alignment horizontal="right" vertical="center"/>
    </xf>
    <xf numFmtId="0" fontId="7" fillId="9" borderId="135" xfId="0" applyNumberFormat="1" applyFont="1" applyFill="1" applyBorder="1" applyAlignment="1">
      <alignment horizontal="right" vertical="center"/>
    </xf>
    <xf numFmtId="0" fontId="7" fillId="9" borderId="136" xfId="0" applyNumberFormat="1" applyFont="1" applyFill="1" applyBorder="1" applyAlignment="1">
      <alignment horizontal="right" vertical="center"/>
    </xf>
    <xf numFmtId="0" fontId="7" fillId="9" borderId="129" xfId="0" applyNumberFormat="1" applyFont="1" applyFill="1" applyBorder="1" applyAlignment="1">
      <alignment horizontal="right" vertical="center"/>
    </xf>
    <xf numFmtId="38" fontId="7" fillId="9" borderId="129" xfId="0" applyNumberFormat="1" applyFont="1" applyFill="1" applyBorder="1" applyAlignment="1">
      <alignment horizontal="right" vertical="center"/>
    </xf>
    <xf numFmtId="0" fontId="7" fillId="9" borderId="97" xfId="0" applyNumberFormat="1" applyFont="1" applyFill="1" applyBorder="1" applyAlignment="1">
      <alignment horizontal="right" vertical="center"/>
    </xf>
    <xf numFmtId="38" fontId="7" fillId="9" borderId="97" xfId="0" applyNumberFormat="1" applyFont="1" applyFill="1" applyBorder="1" applyAlignment="1">
      <alignment horizontal="right" vertical="center"/>
    </xf>
    <xf numFmtId="0" fontId="7" fillId="14" borderId="132" xfId="0" applyNumberFormat="1" applyFont="1" applyFill="1" applyBorder="1" applyAlignment="1">
      <alignment horizontal="right" vertical="center"/>
    </xf>
    <xf numFmtId="38" fontId="7" fillId="14" borderId="133" xfId="0" applyNumberFormat="1" applyFont="1" applyFill="1" applyBorder="1" applyAlignment="1">
      <alignment horizontal="right" vertical="center"/>
    </xf>
    <xf numFmtId="0" fontId="7" fillId="14" borderId="133" xfId="0" applyNumberFormat="1" applyFont="1" applyFill="1" applyBorder="1" applyAlignment="1">
      <alignment horizontal="right" vertical="center"/>
    </xf>
    <xf numFmtId="0" fontId="7" fillId="14" borderId="137" xfId="0" applyNumberFormat="1" applyFont="1" applyFill="1" applyBorder="1" applyAlignment="1">
      <alignment horizontal="right" vertical="center"/>
    </xf>
    <xf numFmtId="38" fontId="7" fillId="14" borderId="138" xfId="0" applyNumberFormat="1" applyFont="1" applyFill="1" applyBorder="1" applyAlignment="1">
      <alignment horizontal="right" vertical="center"/>
    </xf>
    <xf numFmtId="0" fontId="7" fillId="14" borderId="138" xfId="0" applyNumberFormat="1" applyFont="1" applyFill="1" applyBorder="1" applyAlignment="1">
      <alignment horizontal="right" vertical="center"/>
    </xf>
    <xf numFmtId="0" fontId="7" fillId="8" borderId="139" xfId="0" applyNumberFormat="1" applyFont="1" applyFill="1" applyBorder="1" applyAlignment="1">
      <alignment horizontal="right" vertical="center"/>
    </xf>
    <xf numFmtId="38" fontId="7" fillId="8" borderId="139" xfId="0" applyNumberFormat="1" applyFont="1" applyFill="1" applyBorder="1" applyAlignment="1">
      <alignment horizontal="right" vertical="center"/>
    </xf>
    <xf numFmtId="0" fontId="7" fillId="8" borderId="129" xfId="0" applyNumberFormat="1" applyFont="1" applyFill="1" applyBorder="1" applyAlignment="1">
      <alignment horizontal="right" vertical="center"/>
    </xf>
    <xf numFmtId="38" fontId="7" fillId="8" borderId="130" xfId="0" applyNumberFormat="1" applyFont="1" applyFill="1" applyBorder="1" applyAlignment="1">
      <alignment horizontal="right" vertical="center"/>
    </xf>
    <xf numFmtId="38" fontId="7" fillId="9" borderId="140" xfId="0" applyNumberFormat="1" applyFont="1" applyFill="1" applyBorder="1" applyAlignment="1">
      <alignment horizontal="right" vertical="center"/>
    </xf>
    <xf numFmtId="0" fontId="7" fillId="9" borderId="128" xfId="0" applyNumberFormat="1" applyFont="1" applyFill="1" applyBorder="1" applyAlignment="1">
      <alignment horizontal="right" vertical="center"/>
    </xf>
    <xf numFmtId="38" fontId="7" fillId="9" borderId="128" xfId="0" applyNumberFormat="1" applyFont="1" applyFill="1" applyBorder="1" applyAlignment="1">
      <alignment horizontal="right" vertical="center"/>
    </xf>
    <xf numFmtId="0" fontId="7" fillId="7" borderId="119" xfId="0" applyNumberFormat="1" applyFont="1" applyFill="1" applyBorder="1" applyAlignment="1">
      <alignment horizontal="right" vertical="center"/>
    </xf>
    <xf numFmtId="0" fontId="7" fillId="7" borderId="141" xfId="0" applyNumberFormat="1" applyFont="1" applyFill="1" applyBorder="1" applyAlignment="1">
      <alignment horizontal="right" vertical="center"/>
    </xf>
    <xf numFmtId="38" fontId="7" fillId="9" borderId="134" xfId="0" applyNumberFormat="1" applyFont="1" applyFill="1" applyBorder="1" applyAlignment="1">
      <alignment horizontal="right" vertical="center"/>
    </xf>
    <xf numFmtId="0" fontId="7" fillId="10" borderId="79" xfId="0" applyNumberFormat="1" applyFont="1" applyFill="1" applyBorder="1" applyAlignment="1">
      <alignment horizontal="center" vertical="center"/>
    </xf>
    <xf numFmtId="38" fontId="7" fillId="11" borderId="6" xfId="0" applyNumberFormat="1" applyFont="1" applyFill="1" applyBorder="1" applyAlignment="1">
      <alignment horizontal="right" vertical="center"/>
    </xf>
    <xf numFmtId="0" fontId="24" fillId="6" borderId="10" xfId="0" applyFont="1" applyFill="1" applyBorder="1" applyAlignment="1" applyProtection="1">
      <alignment horizontal="left" vertical="center" indent="1" shrinkToFit="1"/>
    </xf>
    <xf numFmtId="38" fontId="4" fillId="2" borderId="28" xfId="3" applyFont="1" applyFill="1" applyBorder="1" applyAlignment="1" applyProtection="1">
      <alignment horizontal="right" vertical="center"/>
    </xf>
    <xf numFmtId="38" fontId="4" fillId="6" borderId="20" xfId="3" applyFont="1" applyFill="1" applyBorder="1" applyAlignment="1" applyProtection="1">
      <alignment horizontal="right" vertical="center" shrinkToFit="1"/>
    </xf>
    <xf numFmtId="4" fontId="4" fillId="2" borderId="142" xfId="3" applyNumberFormat="1" applyFont="1" applyFill="1" applyBorder="1" applyAlignment="1" applyProtection="1">
      <alignment horizontal="center" vertical="center" shrinkToFit="1"/>
    </xf>
    <xf numFmtId="38" fontId="7" fillId="14" borderId="143" xfId="0" applyNumberFormat="1" applyFont="1" applyFill="1" applyBorder="1" applyAlignment="1">
      <alignment horizontal="right" vertical="center"/>
    </xf>
    <xf numFmtId="0" fontId="7" fillId="7" borderId="20" xfId="0" applyNumberFormat="1" applyFont="1" applyFill="1" applyBorder="1" applyAlignment="1">
      <alignment horizontal="center" vertical="center" shrinkToFit="1"/>
    </xf>
    <xf numFmtId="0" fontId="7" fillId="12" borderId="134" xfId="0" applyNumberFormat="1" applyFont="1" applyFill="1" applyBorder="1" applyAlignment="1">
      <alignment horizontal="right" vertical="center"/>
    </xf>
    <xf numFmtId="0" fontId="7" fillId="7" borderId="20" xfId="0" applyNumberFormat="1" applyFont="1" applyFill="1" applyBorder="1" applyAlignment="1">
      <alignment horizontal="center" vertical="center"/>
    </xf>
    <xf numFmtId="38" fontId="7" fillId="15" borderId="133" xfId="0" applyNumberFormat="1" applyFont="1" applyFill="1" applyBorder="1" applyAlignment="1">
      <alignment horizontal="right" vertical="center"/>
    </xf>
    <xf numFmtId="0" fontId="56" fillId="7" borderId="0" xfId="0" applyNumberFormat="1" applyFont="1" applyFill="1" applyBorder="1" applyAlignment="1">
      <alignment horizontal="left" vertical="center"/>
    </xf>
    <xf numFmtId="38" fontId="7" fillId="14" borderId="97" xfId="0" applyNumberFormat="1" applyFont="1" applyFill="1" applyBorder="1" applyAlignment="1">
      <alignment horizontal="right" vertical="center"/>
    </xf>
    <xf numFmtId="38" fontId="7" fillId="14" borderId="144" xfId="0" applyNumberFormat="1" applyFont="1" applyFill="1" applyBorder="1" applyAlignment="1">
      <alignment horizontal="right" vertical="center"/>
    </xf>
    <xf numFmtId="0" fontId="7" fillId="9" borderId="133" xfId="0" applyNumberFormat="1" applyFont="1" applyFill="1" applyBorder="1" applyAlignment="1">
      <alignment horizontal="right" vertical="center"/>
    </xf>
    <xf numFmtId="0" fontId="7" fillId="9" borderId="145" xfId="0" applyNumberFormat="1" applyFont="1" applyFill="1" applyBorder="1" applyAlignment="1">
      <alignment horizontal="right" vertical="center"/>
    </xf>
    <xf numFmtId="0" fontId="7" fillId="9" borderId="139" xfId="0" applyNumberFormat="1" applyFont="1" applyFill="1" applyBorder="1" applyAlignment="1">
      <alignment horizontal="right" vertical="center"/>
    </xf>
    <xf numFmtId="0" fontId="7" fillId="9" borderId="138" xfId="0" applyNumberFormat="1" applyFont="1" applyFill="1" applyBorder="1" applyAlignment="1">
      <alignment horizontal="right" vertical="center"/>
    </xf>
    <xf numFmtId="38" fontId="7" fillId="9" borderId="139" xfId="0" applyNumberFormat="1" applyFont="1" applyFill="1" applyBorder="1" applyAlignment="1">
      <alignment horizontal="right" vertical="center"/>
    </xf>
    <xf numFmtId="0" fontId="7" fillId="11" borderId="146" xfId="0" applyNumberFormat="1" applyFont="1" applyFill="1" applyBorder="1" applyAlignment="1">
      <alignment horizontal="right" vertical="center"/>
    </xf>
    <xf numFmtId="38" fontId="7" fillId="9" borderId="147" xfId="0" applyNumberFormat="1" applyFont="1" applyFill="1" applyBorder="1" applyAlignment="1">
      <alignment horizontal="right" vertical="center"/>
    </xf>
    <xf numFmtId="0" fontId="7" fillId="11" borderId="148" xfId="0" applyNumberFormat="1" applyFont="1" applyFill="1" applyBorder="1" applyAlignment="1">
      <alignment horizontal="right" vertical="center"/>
    </xf>
    <xf numFmtId="0" fontId="7" fillId="11" borderId="139" xfId="0" applyNumberFormat="1" applyFont="1" applyFill="1" applyBorder="1" applyAlignment="1">
      <alignment horizontal="right" vertical="center"/>
    </xf>
    <xf numFmtId="38" fontId="14" fillId="3" borderId="6" xfId="4" applyFont="1" applyFill="1" applyBorder="1" applyAlignment="1" applyProtection="1">
      <alignment horizontal="right" vertical="center" shrinkToFit="1"/>
      <protection locked="0"/>
    </xf>
    <xf numFmtId="38" fontId="14" fillId="2" borderId="87" xfId="4" applyFont="1" applyFill="1" applyBorder="1" applyAlignment="1" applyProtection="1">
      <alignment horizontal="right" vertical="center" shrinkToFit="1"/>
    </xf>
    <xf numFmtId="38" fontId="14" fillId="2" borderId="127" xfId="4" applyFont="1" applyFill="1" applyBorder="1" applyAlignment="1" applyProtection="1">
      <alignment horizontal="right" vertical="center" shrinkToFit="1"/>
    </xf>
    <xf numFmtId="38" fontId="14" fillId="2" borderId="6" xfId="4" applyFont="1" applyFill="1" applyBorder="1" applyAlignment="1" applyProtection="1">
      <alignment horizontal="right" vertical="center" wrapText="1" shrinkToFit="1"/>
    </xf>
    <xf numFmtId="0" fontId="5" fillId="3" borderId="30" xfId="0" applyFont="1" applyFill="1" applyBorder="1" applyAlignment="1" applyProtection="1">
      <alignment horizontal="center" vertical="center" wrapText="1" shrinkToFit="1"/>
      <protection locked="0"/>
    </xf>
    <xf numFmtId="38" fontId="14" fillId="2" borderId="149" xfId="4" applyFont="1" applyFill="1" applyBorder="1" applyAlignment="1" applyProtection="1">
      <alignment horizontal="right" vertical="center" shrinkToFit="1"/>
    </xf>
    <xf numFmtId="0" fontId="21" fillId="3" borderId="0" xfId="0" applyFont="1" applyFill="1" applyBorder="1" applyAlignment="1" applyProtection="1">
      <alignment horizontal="center" vertical="center" textRotation="255" wrapText="1"/>
      <protection locked="0"/>
    </xf>
    <xf numFmtId="38" fontId="14" fillId="3" borderId="61" xfId="4" applyFont="1" applyFill="1" applyBorder="1" applyAlignment="1" applyProtection="1">
      <alignment horizontal="right" vertical="center" wrapText="1" shrinkToFit="1"/>
      <protection locked="0"/>
    </xf>
    <xf numFmtId="38" fontId="14" fillId="3" borderId="62" xfId="4" applyFont="1" applyFill="1" applyBorder="1" applyAlignment="1" applyProtection="1">
      <alignment horizontal="right" vertical="center" wrapText="1"/>
      <protection locked="0"/>
    </xf>
    <xf numFmtId="0" fontId="4" fillId="3" borderId="62" xfId="0" applyFont="1" applyFill="1" applyBorder="1" applyAlignment="1" applyProtection="1">
      <alignment horizontal="center" vertical="center" wrapText="1"/>
      <protection locked="0"/>
    </xf>
    <xf numFmtId="38" fontId="14" fillId="3" borderId="30" xfId="4" applyFont="1" applyFill="1" applyBorder="1" applyAlignment="1" applyProtection="1">
      <alignment horizontal="right" vertical="center" wrapText="1" shrinkToFit="1"/>
      <protection locked="0"/>
    </xf>
    <xf numFmtId="0" fontId="4" fillId="3" borderId="65" xfId="0" applyFont="1" applyFill="1" applyBorder="1" applyAlignment="1" applyProtection="1">
      <alignment horizontal="center" vertical="center" wrapText="1"/>
      <protection locked="0"/>
    </xf>
    <xf numFmtId="38" fontId="14" fillId="3" borderId="33" xfId="4" applyFont="1" applyFill="1" applyBorder="1" applyAlignment="1" applyProtection="1">
      <alignment horizontal="right" vertical="center" wrapText="1" shrinkToFit="1"/>
      <protection locked="0"/>
    </xf>
    <xf numFmtId="38" fontId="14" fillId="3" borderId="33" xfId="4" applyFont="1" applyFill="1" applyBorder="1" applyAlignment="1" applyProtection="1">
      <alignment horizontal="right" vertical="center" wrapText="1"/>
      <protection locked="0"/>
    </xf>
    <xf numFmtId="0" fontId="4" fillId="3" borderId="33" xfId="0" applyFont="1" applyFill="1" applyBorder="1" applyAlignment="1" applyProtection="1">
      <alignment horizontal="center" vertical="center" wrapText="1"/>
      <protection locked="0"/>
    </xf>
    <xf numFmtId="38" fontId="14" fillId="2" borderId="10" xfId="0" applyNumberFormat="1" applyFont="1" applyFill="1" applyBorder="1" applyAlignment="1" applyProtection="1">
      <alignment horizontal="right" vertical="center" wrapText="1"/>
    </xf>
    <xf numFmtId="38" fontId="14" fillId="2" borderId="8" xfId="4" applyFont="1" applyFill="1" applyBorder="1" applyAlignment="1" applyProtection="1">
      <alignment horizontal="right" vertical="center" shrinkToFit="1"/>
    </xf>
    <xf numFmtId="38" fontId="14" fillId="2" borderId="10" xfId="4" applyFont="1" applyFill="1" applyBorder="1" applyAlignment="1" applyProtection="1">
      <alignment horizontal="right" vertical="center" shrinkToFit="1"/>
    </xf>
    <xf numFmtId="38" fontId="14" fillId="2" borderId="31" xfId="4" applyFont="1" applyFill="1" applyBorder="1" applyAlignment="1" applyProtection="1">
      <alignment horizontal="right" vertical="center" shrinkToFit="1"/>
    </xf>
    <xf numFmtId="38" fontId="14" fillId="2" borderId="15" xfId="5" applyFont="1" applyFill="1" applyBorder="1" applyAlignment="1" applyProtection="1">
      <alignment horizontal="right" vertical="center" shrinkToFit="1"/>
    </xf>
    <xf numFmtId="38" fontId="14" fillId="2" borderId="18" xfId="5" applyFont="1" applyFill="1" applyBorder="1" applyAlignment="1" applyProtection="1">
      <alignment horizontal="right" vertical="center" shrinkToFit="1"/>
    </xf>
    <xf numFmtId="38" fontId="14" fillId="2" borderId="19" xfId="5" applyFont="1" applyFill="1" applyBorder="1" applyAlignment="1" applyProtection="1">
      <alignment horizontal="right" vertical="center" shrinkToFit="1"/>
    </xf>
    <xf numFmtId="38" fontId="14" fillId="2" borderId="8" xfId="0" applyNumberFormat="1" applyFont="1" applyFill="1" applyBorder="1" applyAlignment="1" applyProtection="1">
      <alignment horizontal="right" vertical="center" wrapText="1"/>
    </xf>
    <xf numFmtId="38" fontId="14" fillId="2" borderId="31" xfId="0" applyNumberFormat="1" applyFont="1" applyFill="1" applyBorder="1" applyAlignment="1" applyProtection="1">
      <alignment horizontal="right" vertical="center" wrapText="1"/>
    </xf>
    <xf numFmtId="38" fontId="14" fillId="2" borderId="62" xfId="0" applyNumberFormat="1" applyFont="1" applyFill="1" applyBorder="1" applyAlignment="1" applyProtection="1">
      <alignment horizontal="right" vertical="center" wrapText="1"/>
    </xf>
    <xf numFmtId="38" fontId="14" fillId="2" borderId="30" xfId="0" applyNumberFormat="1" applyFont="1" applyFill="1" applyBorder="1" applyAlignment="1" applyProtection="1">
      <alignment horizontal="right" vertical="center" wrapText="1"/>
    </xf>
    <xf numFmtId="38" fontId="14" fillId="2" borderId="33" xfId="0" applyNumberFormat="1" applyFont="1" applyFill="1" applyBorder="1" applyAlignment="1" applyProtection="1">
      <alignment horizontal="right" vertical="center" wrapText="1"/>
    </xf>
    <xf numFmtId="0" fontId="5" fillId="3" borderId="10" xfId="0" applyFont="1" applyFill="1" applyBorder="1" applyAlignment="1" applyProtection="1">
      <alignment horizontal="center" vertical="center" wrapText="1" shrinkToFit="1"/>
      <protection locked="0"/>
    </xf>
    <xf numFmtId="0" fontId="5" fillId="3" borderId="31" xfId="0" applyFont="1" applyFill="1" applyBorder="1" applyAlignment="1" applyProtection="1">
      <alignment horizontal="center" vertical="center" wrapText="1" shrinkToFit="1"/>
      <protection locked="0"/>
    </xf>
    <xf numFmtId="0" fontId="5" fillId="3" borderId="65" xfId="0" applyFont="1" applyFill="1" applyBorder="1" applyAlignment="1" applyProtection="1">
      <alignment horizontal="center" vertical="center" wrapText="1" shrinkToFit="1"/>
      <protection locked="0"/>
    </xf>
    <xf numFmtId="183" fontId="8" fillId="3" borderId="0" xfId="19" applyNumberFormat="1" applyFont="1" applyFill="1" applyAlignment="1" applyProtection="1">
      <alignment horizontal="right" vertical="center" wrapText="1"/>
      <protection locked="0"/>
    </xf>
    <xf numFmtId="0" fontId="10" fillId="3" borderId="32" xfId="0" applyFont="1" applyFill="1" applyBorder="1" applyAlignment="1" applyProtection="1">
      <alignment horizontal="center" vertical="center" wrapText="1"/>
      <protection locked="0"/>
    </xf>
    <xf numFmtId="38" fontId="14" fillId="2" borderId="80" xfId="4" applyFont="1" applyFill="1" applyBorder="1" applyAlignment="1" applyProtection="1">
      <alignment horizontal="right" vertical="center" shrinkToFit="1"/>
    </xf>
    <xf numFmtId="38" fontId="14" fillId="2" borderId="70" xfId="4" applyFont="1" applyFill="1" applyBorder="1" applyAlignment="1" applyProtection="1">
      <alignment horizontal="right" vertical="center" shrinkToFit="1"/>
    </xf>
    <xf numFmtId="0" fontId="4" fillId="3" borderId="0" xfId="0" applyFont="1" applyFill="1" applyBorder="1" applyAlignment="1" applyProtection="1">
      <alignment horizontal="center" wrapText="1"/>
      <protection locked="0"/>
    </xf>
    <xf numFmtId="0" fontId="9" fillId="3" borderId="0" xfId="0" applyFont="1" applyFill="1" applyBorder="1" applyAlignment="1" applyProtection="1">
      <alignment horizontal="right" wrapText="1"/>
      <protection locked="0"/>
    </xf>
    <xf numFmtId="0" fontId="10" fillId="0" borderId="0" xfId="0" applyFont="1" applyFill="1" applyBorder="1" applyAlignment="1" applyProtection="1">
      <alignment horizontal="center" vertical="center" wrapText="1"/>
      <protection locked="0"/>
    </xf>
    <xf numFmtId="57" fontId="10" fillId="0" borderId="0" xfId="0" applyNumberFormat="1" applyFont="1" applyFill="1" applyBorder="1" applyAlignment="1" applyProtection="1">
      <alignment horizontal="center" vertical="center" wrapText="1"/>
      <protection locked="0"/>
    </xf>
    <xf numFmtId="38" fontId="14" fillId="0" borderId="0" xfId="4"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6" fontId="25" fillId="7" borderId="74" xfId="10" applyFont="1" applyFill="1" applyBorder="1" applyAlignment="1" applyProtection="1">
      <alignment horizontal="left" vertical="center" shrinkToFit="1"/>
      <protection locked="0"/>
    </xf>
    <xf numFmtId="6" fontId="25" fillId="7" borderId="75" xfId="10" applyFont="1" applyFill="1" applyBorder="1" applyAlignment="1" applyProtection="1">
      <alignment horizontal="left" vertical="center" shrinkToFit="1"/>
      <protection locked="0"/>
    </xf>
    <xf numFmtId="6" fontId="25" fillId="7" borderId="123" xfId="10" applyFont="1" applyFill="1" applyBorder="1" applyAlignment="1" applyProtection="1">
      <alignment horizontal="left" vertical="center" shrinkToFit="1"/>
      <protection locked="0"/>
    </xf>
    <xf numFmtId="0" fontId="10" fillId="3" borderId="85" xfId="0" applyFont="1" applyFill="1" applyBorder="1" applyAlignment="1" applyProtection="1">
      <alignment horizontal="center" vertical="center" wrapText="1"/>
      <protection locked="0"/>
    </xf>
    <xf numFmtId="38" fontId="7" fillId="15" borderId="146" xfId="0" applyNumberFormat="1" applyFont="1" applyFill="1" applyBorder="1" applyAlignment="1">
      <alignment horizontal="right" vertical="center"/>
    </xf>
    <xf numFmtId="38" fontId="7" fillId="14" borderId="150" xfId="0" applyNumberFormat="1" applyFont="1" applyFill="1" applyBorder="1" applyAlignment="1">
      <alignment horizontal="right" vertical="center"/>
    </xf>
    <xf numFmtId="38" fontId="7" fillId="14" borderId="134" xfId="0" applyNumberFormat="1" applyFont="1" applyFill="1" applyBorder="1" applyAlignment="1">
      <alignment horizontal="right" vertical="center"/>
    </xf>
    <xf numFmtId="178" fontId="7" fillId="15" borderId="133" xfId="1" applyNumberFormat="1" applyFont="1" applyFill="1" applyBorder="1" applyAlignment="1">
      <alignment horizontal="right" vertical="center"/>
    </xf>
    <xf numFmtId="38" fontId="7" fillId="15" borderId="150" xfId="0" applyNumberFormat="1" applyFont="1" applyFill="1" applyBorder="1" applyAlignment="1">
      <alignment horizontal="right" vertical="center"/>
    </xf>
    <xf numFmtId="38" fontId="7" fillId="16" borderId="133" xfId="0" applyNumberFormat="1" applyFont="1" applyFill="1" applyBorder="1" applyAlignment="1">
      <alignment horizontal="right" vertical="center"/>
    </xf>
    <xf numFmtId="38" fontId="7" fillId="8" borderId="129" xfId="0" applyNumberFormat="1" applyFont="1" applyFill="1" applyBorder="1" applyAlignment="1">
      <alignment horizontal="right" vertical="center"/>
    </xf>
    <xf numFmtId="0" fontId="7" fillId="8" borderId="133" xfId="0" applyNumberFormat="1" applyFont="1" applyFill="1" applyBorder="1" applyAlignment="1">
      <alignment horizontal="right" vertical="center"/>
    </xf>
    <xf numFmtId="0" fontId="7" fillId="8" borderId="134" xfId="0" applyNumberFormat="1" applyFont="1" applyFill="1" applyBorder="1" applyAlignment="1">
      <alignment horizontal="right" vertical="center"/>
    </xf>
    <xf numFmtId="0" fontId="7" fillId="16" borderId="133" xfId="0" applyNumberFormat="1" applyFont="1" applyFill="1" applyBorder="1" applyAlignment="1">
      <alignment horizontal="right" vertical="center"/>
    </xf>
    <xf numFmtId="0" fontId="7" fillId="8" borderId="135" xfId="0" applyNumberFormat="1" applyFont="1" applyFill="1" applyBorder="1" applyAlignment="1">
      <alignment horizontal="right" vertical="center"/>
    </xf>
    <xf numFmtId="0" fontId="7" fillId="8" borderId="20" xfId="0" applyNumberFormat="1" applyFont="1" applyFill="1" applyBorder="1" applyAlignment="1">
      <alignment horizontal="right" vertical="center"/>
    </xf>
    <xf numFmtId="38" fontId="7" fillId="8" borderId="136" xfId="0" applyNumberFormat="1" applyFont="1" applyFill="1" applyBorder="1" applyAlignment="1">
      <alignment horizontal="right" vertical="center"/>
    </xf>
    <xf numFmtId="38" fontId="7" fillId="8" borderId="20" xfId="0" applyNumberFormat="1" applyFont="1" applyFill="1" applyBorder="1" applyAlignment="1">
      <alignment horizontal="right" vertical="center"/>
    </xf>
    <xf numFmtId="0" fontId="7" fillId="8" borderId="151" xfId="0" applyNumberFormat="1" applyFont="1" applyFill="1" applyBorder="1" applyAlignment="1">
      <alignment horizontal="right" vertical="center"/>
    </xf>
    <xf numFmtId="0" fontId="15" fillId="7" borderId="0" xfId="0" applyFont="1" applyFill="1" applyAlignment="1" applyProtection="1">
      <alignment vertical="center"/>
      <protection locked="0"/>
    </xf>
    <xf numFmtId="183" fontId="14" fillId="2" borderId="2" xfId="4" applyNumberFormat="1" applyFont="1" applyFill="1" applyBorder="1" applyAlignment="1" applyProtection="1">
      <alignment horizontal="right" vertical="center" shrinkToFit="1"/>
    </xf>
    <xf numFmtId="183" fontId="14" fillId="2" borderId="7" xfId="4" applyNumberFormat="1" applyFont="1" applyFill="1" applyBorder="1" applyAlignment="1" applyProtection="1">
      <alignment horizontal="right" vertical="center" shrinkToFit="1"/>
    </xf>
    <xf numFmtId="183" fontId="14" fillId="2" borderId="46" xfId="4" applyNumberFormat="1" applyFont="1" applyFill="1" applyBorder="1" applyAlignment="1" applyProtection="1">
      <alignment horizontal="right" vertical="center" shrinkToFit="1"/>
    </xf>
    <xf numFmtId="38" fontId="14" fillId="3" borderId="2" xfId="4" applyFont="1" applyFill="1" applyBorder="1" applyAlignment="1" applyProtection="1">
      <alignment vertical="center" shrinkToFit="1"/>
      <protection locked="0"/>
    </xf>
    <xf numFmtId="181" fontId="27" fillId="6" borderId="2" xfId="0" applyNumberFormat="1" applyFont="1" applyFill="1" applyBorder="1" applyAlignment="1" applyProtection="1">
      <alignment vertical="center"/>
    </xf>
    <xf numFmtId="0" fontId="7" fillId="8" borderId="152" xfId="0" applyNumberFormat="1" applyFont="1" applyFill="1" applyBorder="1" applyAlignment="1">
      <alignment horizontal="right" vertical="center"/>
    </xf>
    <xf numFmtId="0" fontId="7" fillId="8" borderId="6" xfId="0" applyNumberFormat="1" applyFont="1" applyFill="1" applyBorder="1" applyAlignment="1">
      <alignment horizontal="right" vertical="center"/>
    </xf>
    <xf numFmtId="38" fontId="7" fillId="15" borderId="138" xfId="0" applyNumberFormat="1" applyFont="1" applyFill="1" applyBorder="1" applyAlignment="1">
      <alignment horizontal="right" vertical="center"/>
    </xf>
    <xf numFmtId="0" fontId="7" fillId="8" borderId="71" xfId="0" applyNumberFormat="1" applyFont="1" applyFill="1" applyBorder="1" applyAlignment="1">
      <alignment horizontal="right" vertical="center"/>
    </xf>
    <xf numFmtId="38" fontId="7" fillId="8" borderId="153" xfId="0" applyNumberFormat="1" applyFont="1" applyFill="1" applyBorder="1" applyAlignment="1">
      <alignment horizontal="right" vertical="center"/>
    </xf>
    <xf numFmtId="0" fontId="7" fillId="8" borderId="137" xfId="0" applyNumberFormat="1" applyFont="1" applyFill="1" applyBorder="1" applyAlignment="1">
      <alignment horizontal="right" vertical="center"/>
    </xf>
    <xf numFmtId="0" fontId="7" fillId="8" borderId="138" xfId="0" applyNumberFormat="1" applyFont="1" applyFill="1" applyBorder="1" applyAlignment="1">
      <alignment horizontal="right" vertical="center"/>
    </xf>
    <xf numFmtId="181" fontId="14" fillId="3" borderId="63" xfId="0" applyNumberFormat="1" applyFont="1" applyFill="1" applyBorder="1" applyAlignment="1" applyProtection="1">
      <alignment horizontal="center" vertical="center"/>
      <protection locked="0"/>
    </xf>
    <xf numFmtId="181" fontId="14" fillId="3" borderId="30" xfId="0" applyNumberFormat="1" applyFont="1" applyFill="1" applyBorder="1" applyAlignment="1" applyProtection="1">
      <alignment horizontal="center" vertical="center"/>
      <protection locked="0"/>
    </xf>
    <xf numFmtId="181" fontId="14" fillId="3" borderId="33" xfId="0" applyNumberFormat="1" applyFont="1" applyFill="1" applyBorder="1" applyAlignment="1" applyProtection="1">
      <alignment horizontal="center" vertical="center"/>
      <protection locked="0"/>
    </xf>
    <xf numFmtId="0" fontId="5" fillId="3" borderId="61" xfId="0" applyFont="1" applyFill="1" applyBorder="1" applyAlignment="1" applyProtection="1">
      <alignment horizontal="left" vertical="center" wrapText="1" shrinkToFit="1"/>
      <protection locked="0"/>
    </xf>
    <xf numFmtId="0" fontId="5" fillId="3" borderId="8" xfId="0" applyFont="1" applyFill="1" applyBorder="1" applyAlignment="1" applyProtection="1">
      <alignment horizontal="left" vertical="center" wrapText="1" shrinkToFit="1"/>
      <protection locked="0"/>
    </xf>
    <xf numFmtId="0" fontId="5" fillId="3" borderId="30" xfId="0" applyFont="1" applyFill="1" applyBorder="1" applyAlignment="1" applyProtection="1">
      <alignment horizontal="left" vertical="center" wrapText="1" shrinkToFit="1"/>
      <protection locked="0"/>
    </xf>
    <xf numFmtId="0" fontId="5" fillId="3" borderId="10" xfId="0" applyFont="1" applyFill="1" applyBorder="1" applyAlignment="1" applyProtection="1">
      <alignment horizontal="left" vertical="center" wrapText="1" shrinkToFit="1"/>
      <protection locked="0"/>
    </xf>
    <xf numFmtId="0" fontId="5" fillId="3" borderId="33" xfId="0" applyFont="1" applyFill="1" applyBorder="1" applyAlignment="1" applyProtection="1">
      <alignment horizontal="left" vertical="center" wrapText="1" shrinkToFit="1"/>
      <protection locked="0"/>
    </xf>
    <xf numFmtId="0" fontId="5" fillId="3" borderId="31" xfId="0" applyFont="1" applyFill="1" applyBorder="1" applyAlignment="1" applyProtection="1">
      <alignment horizontal="left" vertical="center" wrapText="1" shrinkToFit="1"/>
      <protection locked="0"/>
    </xf>
    <xf numFmtId="183" fontId="14" fillId="3" borderId="8" xfId="4" applyNumberFormat="1" applyFont="1" applyFill="1" applyBorder="1" applyAlignment="1" applyProtection="1">
      <alignment horizontal="right" vertical="center" wrapText="1" shrinkToFit="1"/>
      <protection locked="0"/>
    </xf>
    <xf numFmtId="183" fontId="14" fillId="3" borderId="10" xfId="4" applyNumberFormat="1" applyFont="1" applyFill="1" applyBorder="1" applyAlignment="1" applyProtection="1">
      <alignment horizontal="right" vertical="center" wrapText="1" shrinkToFit="1"/>
      <protection locked="0"/>
    </xf>
    <xf numFmtId="183" fontId="14" fillId="3" borderId="31" xfId="4" applyNumberFormat="1" applyFont="1" applyFill="1" applyBorder="1" applyAlignment="1" applyProtection="1">
      <alignment horizontal="right" vertical="center" wrapText="1" shrinkToFit="1"/>
      <protection locked="0"/>
    </xf>
    <xf numFmtId="0" fontId="5" fillId="3" borderId="63" xfId="0" applyFont="1" applyFill="1" applyBorder="1" applyAlignment="1" applyProtection="1">
      <alignment horizontal="left" vertical="center" wrapText="1" shrinkToFit="1"/>
      <protection locked="0"/>
    </xf>
    <xf numFmtId="0" fontId="5" fillId="3" borderId="65"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center" vertical="center" wrapText="1"/>
      <protection locked="0"/>
    </xf>
    <xf numFmtId="181" fontId="14" fillId="2" borderId="7" xfId="0" applyNumberFormat="1" applyFont="1" applyFill="1" applyBorder="1" applyAlignment="1" applyProtection="1">
      <alignment horizontal="right" vertical="center" wrapText="1"/>
    </xf>
    <xf numFmtId="0" fontId="5" fillId="0" borderId="62" xfId="0" applyFont="1" applyFill="1" applyBorder="1" applyAlignment="1" applyProtection="1">
      <alignment horizontal="center" vertical="center" wrapText="1"/>
      <protection locked="0"/>
    </xf>
    <xf numFmtId="0" fontId="57" fillId="8" borderId="20" xfId="0" applyFont="1" applyFill="1" applyBorder="1" applyAlignment="1" applyProtection="1">
      <alignment vertical="center"/>
      <protection locked="0"/>
    </xf>
    <xf numFmtId="0" fontId="53" fillId="8" borderId="2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vertical="center"/>
      <protection locked="0"/>
    </xf>
    <xf numFmtId="0" fontId="53" fillId="0" borderId="0" xfId="15" applyFont="1" applyFill="1" applyProtection="1">
      <alignment vertical="center"/>
      <protection locked="0"/>
    </xf>
    <xf numFmtId="0" fontId="0" fillId="0" borderId="0" xfId="0" applyFont="1" applyFill="1" applyBorder="1" applyAlignment="1" applyProtection="1">
      <alignment horizontal="center" vertical="center" wrapText="1"/>
      <protection locked="0"/>
    </xf>
    <xf numFmtId="0" fontId="7" fillId="7" borderId="0" xfId="0" applyNumberFormat="1" applyFont="1" applyFill="1" applyBorder="1" applyAlignment="1">
      <alignment horizontal="left" vertical="center"/>
    </xf>
    <xf numFmtId="38" fontId="13" fillId="8" borderId="154" xfId="3" applyFont="1" applyFill="1" applyBorder="1" applyAlignment="1" applyProtection="1">
      <alignment horizontal="right" vertical="center" shrinkToFit="1"/>
      <protection locked="0"/>
    </xf>
    <xf numFmtId="38" fontId="13" fillId="8" borderId="129" xfId="3" applyFont="1" applyFill="1" applyBorder="1" applyAlignment="1" applyProtection="1">
      <alignment horizontal="right" vertical="center" shrinkToFit="1"/>
      <protection locked="0"/>
    </xf>
    <xf numFmtId="38" fontId="13" fillId="8" borderId="130" xfId="3" applyFont="1" applyFill="1" applyBorder="1" applyAlignment="1" applyProtection="1">
      <alignment horizontal="right" vertical="center" shrinkToFit="1"/>
      <protection locked="0"/>
    </xf>
    <xf numFmtId="38" fontId="13" fillId="8" borderId="155" xfId="3" applyFont="1" applyFill="1" applyBorder="1" applyAlignment="1" applyProtection="1">
      <alignment horizontal="right" vertical="center" shrinkToFit="1"/>
      <protection locked="0"/>
    </xf>
    <xf numFmtId="38" fontId="13" fillId="8" borderId="156" xfId="3" applyFont="1" applyFill="1" applyBorder="1" applyAlignment="1" applyProtection="1">
      <alignment horizontal="right" vertical="center" shrinkToFit="1"/>
      <protection locked="0"/>
    </xf>
    <xf numFmtId="38" fontId="13" fillId="8" borderId="49" xfId="3" applyFont="1" applyFill="1" applyBorder="1" applyAlignment="1" applyProtection="1">
      <alignment horizontal="right" vertical="center" shrinkToFit="1"/>
      <protection locked="0"/>
    </xf>
    <xf numFmtId="38" fontId="13" fillId="8" borderId="142" xfId="3" applyFont="1" applyFill="1" applyBorder="1" applyAlignment="1" applyProtection="1">
      <alignment horizontal="right" vertical="center" shrinkToFit="1"/>
      <protection locked="0"/>
    </xf>
    <xf numFmtId="38" fontId="7" fillId="10" borderId="133" xfId="0" applyNumberFormat="1" applyFont="1" applyFill="1" applyBorder="1" applyAlignment="1">
      <alignment horizontal="right" vertical="center"/>
    </xf>
    <xf numFmtId="0" fontId="7" fillId="10" borderId="150" xfId="0" applyNumberFormat="1" applyFont="1" applyFill="1" applyBorder="1" applyAlignment="1">
      <alignment horizontal="right" vertical="center"/>
    </xf>
    <xf numFmtId="38" fontId="13" fillId="6" borderId="129" xfId="3" applyFont="1" applyFill="1" applyBorder="1" applyAlignment="1" applyProtection="1">
      <alignment horizontal="right" vertical="center" shrinkToFit="1"/>
    </xf>
    <xf numFmtId="38" fontId="32" fillId="8" borderId="131" xfId="3" applyFont="1" applyFill="1" applyBorder="1" applyAlignment="1" applyProtection="1">
      <alignment horizontal="right" vertical="center"/>
      <protection locked="0"/>
    </xf>
    <xf numFmtId="38" fontId="32" fillId="8" borderId="157" xfId="3" applyFont="1" applyFill="1" applyBorder="1" applyAlignment="1" applyProtection="1">
      <alignment horizontal="right" vertical="center"/>
      <protection locked="0"/>
    </xf>
    <xf numFmtId="38" fontId="17" fillId="7" borderId="0" xfId="4" applyFont="1" applyFill="1" applyBorder="1" applyAlignment="1" applyProtection="1">
      <alignment horizontal="right" vertical="center" indent="1"/>
      <protection locked="0"/>
    </xf>
    <xf numFmtId="183" fontId="14" fillId="3" borderId="57" xfId="19" applyNumberFormat="1" applyFont="1" applyFill="1" applyBorder="1" applyAlignment="1" applyProtection="1">
      <alignment horizontal="left" vertical="center" wrapText="1"/>
      <protection locked="0"/>
    </xf>
    <xf numFmtId="183" fontId="14" fillId="3" borderId="158" xfId="19" applyNumberFormat="1" applyFont="1" applyFill="1" applyBorder="1" applyAlignment="1" applyProtection="1">
      <alignment vertical="center" wrapText="1"/>
      <protection locked="0"/>
    </xf>
    <xf numFmtId="183" fontId="14" fillId="3" borderId="57" xfId="19" applyNumberFormat="1" applyFont="1" applyFill="1" applyBorder="1" applyAlignment="1" applyProtection="1">
      <alignment vertical="center" wrapText="1"/>
      <protection locked="0"/>
    </xf>
    <xf numFmtId="38" fontId="14" fillId="0" borderId="93" xfId="4" applyFont="1" applyFill="1" applyBorder="1" applyAlignment="1" applyProtection="1">
      <alignment horizontal="right" vertical="center" shrinkToFit="1"/>
      <protection locked="0"/>
    </xf>
    <xf numFmtId="38" fontId="14" fillId="0" borderId="0" xfId="4" applyFont="1" applyFill="1" applyBorder="1" applyAlignment="1" applyProtection="1">
      <alignment horizontal="right" vertical="center" shrinkToFit="1"/>
      <protection locked="0"/>
    </xf>
    <xf numFmtId="0" fontId="4" fillId="3" borderId="0" xfId="0" applyFont="1" applyFill="1" applyAlignment="1" applyProtection="1">
      <alignment horizontal="right" vertical="center"/>
      <protection locked="0"/>
    </xf>
    <xf numFmtId="0" fontId="5" fillId="3" borderId="159" xfId="0" applyFont="1" applyFill="1" applyBorder="1" applyAlignment="1" applyProtection="1">
      <alignment horizontal="center" vertical="center" wrapText="1"/>
      <protection locked="0"/>
    </xf>
    <xf numFmtId="0" fontId="5" fillId="3" borderId="160" xfId="0" applyFont="1" applyFill="1" applyBorder="1" applyAlignment="1" applyProtection="1">
      <alignment horizontal="center" vertical="center"/>
      <protection locked="0"/>
    </xf>
    <xf numFmtId="0" fontId="5" fillId="3" borderId="161" xfId="0" applyFont="1" applyFill="1" applyBorder="1" applyAlignment="1" applyProtection="1">
      <alignment horizontal="center" vertical="center"/>
      <protection locked="0"/>
    </xf>
    <xf numFmtId="0" fontId="5" fillId="3" borderId="162" xfId="0" applyFont="1" applyFill="1" applyBorder="1" applyAlignment="1" applyProtection="1">
      <alignment horizontal="center" vertical="center"/>
      <protection locked="0"/>
    </xf>
    <xf numFmtId="0" fontId="5" fillId="3" borderId="160" xfId="0" applyFont="1" applyFill="1" applyBorder="1" applyAlignment="1" applyProtection="1">
      <alignment horizontal="center" vertical="center" wrapText="1"/>
      <protection locked="0"/>
    </xf>
    <xf numFmtId="0" fontId="5" fillId="3" borderId="163" xfId="0" applyFont="1" applyFill="1" applyBorder="1" applyAlignment="1" applyProtection="1">
      <alignment horizontal="center" vertical="center"/>
      <protection locked="0"/>
    </xf>
    <xf numFmtId="0" fontId="5" fillId="3" borderId="164" xfId="0" applyFont="1" applyFill="1" applyBorder="1" applyAlignment="1" applyProtection="1">
      <alignment horizontal="center" vertical="center" wrapText="1"/>
      <protection locked="0"/>
    </xf>
    <xf numFmtId="0" fontId="9" fillId="3" borderId="165" xfId="0" applyFont="1" applyFill="1" applyBorder="1" applyAlignment="1" applyProtection="1">
      <alignment horizontal="center" wrapText="1"/>
      <protection locked="0"/>
    </xf>
    <xf numFmtId="0" fontId="5" fillId="3" borderId="166" xfId="0" applyFont="1" applyFill="1" applyBorder="1" applyAlignment="1" applyProtection="1">
      <alignment horizontal="center" vertical="center"/>
      <protection locked="0"/>
    </xf>
    <xf numFmtId="0" fontId="5" fillId="3" borderId="91" xfId="0" applyFont="1" applyFill="1" applyBorder="1" applyAlignment="1" applyProtection="1">
      <alignment horizontal="center" vertical="center"/>
      <protection locked="0"/>
    </xf>
    <xf numFmtId="0" fontId="19" fillId="5" borderId="167" xfId="0" applyFont="1" applyFill="1" applyBorder="1" applyAlignment="1" applyProtection="1">
      <alignment horizontal="right" vertical="center" indent="1"/>
      <protection locked="0"/>
    </xf>
    <xf numFmtId="0" fontId="58" fillId="3" borderId="0" xfId="0" applyFont="1" applyFill="1" applyAlignment="1" applyProtection="1">
      <alignment vertical="center"/>
      <protection locked="0"/>
    </xf>
    <xf numFmtId="0" fontId="59" fillId="3" borderId="0" xfId="0" applyFont="1" applyFill="1" applyAlignment="1" applyProtection="1">
      <alignment horizontal="right" vertical="center"/>
      <protection locked="0" hidden="1"/>
    </xf>
    <xf numFmtId="0" fontId="5" fillId="3" borderId="20" xfId="0" applyFont="1" applyFill="1" applyBorder="1" applyAlignment="1" applyProtection="1">
      <alignment horizontal="left" vertical="center" indent="1"/>
      <protection locked="0"/>
    </xf>
    <xf numFmtId="0" fontId="59" fillId="7" borderId="0" xfId="0" applyFont="1" applyFill="1" applyAlignment="1" applyProtection="1">
      <alignment horizontal="right" indent="1"/>
      <protection locked="0" hidden="1"/>
    </xf>
    <xf numFmtId="0" fontId="4" fillId="7" borderId="57" xfId="0" applyFont="1" applyFill="1" applyBorder="1" applyAlignment="1" applyProtection="1">
      <alignment horizontal="right" vertical="center"/>
      <protection locked="0"/>
    </xf>
    <xf numFmtId="0" fontId="4" fillId="7" borderId="0" xfId="0" applyFont="1" applyFill="1" applyAlignment="1" applyProtection="1">
      <alignment horizontal="right"/>
      <protection locked="0"/>
    </xf>
    <xf numFmtId="0" fontId="5" fillId="7" borderId="79" xfId="0" applyFont="1" applyFill="1" applyBorder="1" applyAlignment="1" applyProtection="1">
      <alignment horizontal="centerContinuous" vertical="center"/>
      <protection locked="0"/>
    </xf>
    <xf numFmtId="0" fontId="14" fillId="7" borderId="83" xfId="0" applyFont="1" applyFill="1" applyBorder="1" applyAlignment="1" applyProtection="1">
      <alignment horizontal="centerContinuous" vertical="center"/>
      <protection locked="0"/>
    </xf>
    <xf numFmtId="0" fontId="5" fillId="7" borderId="20" xfId="0" applyFont="1" applyFill="1" applyBorder="1" applyAlignment="1" applyProtection="1">
      <alignment horizontal="center" vertical="center"/>
      <protection locked="0"/>
    </xf>
    <xf numFmtId="0" fontId="4" fillId="7" borderId="0" xfId="0" applyFont="1" applyFill="1" applyAlignment="1" applyProtection="1">
      <alignment horizontal="center" vertical="center"/>
      <protection locked="0"/>
    </xf>
    <xf numFmtId="0" fontId="14" fillId="7" borderId="72" xfId="0" applyFont="1" applyFill="1" applyBorder="1" applyAlignment="1" applyProtection="1">
      <alignment horizontal="center" vertical="center"/>
      <protection locked="0"/>
    </xf>
    <xf numFmtId="0" fontId="14" fillId="7" borderId="17" xfId="0" applyFont="1" applyFill="1" applyBorder="1" applyAlignment="1" applyProtection="1">
      <alignment vertical="center"/>
      <protection locked="0"/>
    </xf>
    <xf numFmtId="0" fontId="7" fillId="7" borderId="21" xfId="0" applyFont="1" applyFill="1" applyBorder="1" applyAlignment="1" applyProtection="1">
      <alignment vertical="center"/>
      <protection locked="0"/>
    </xf>
    <xf numFmtId="186" fontId="4" fillId="7" borderId="0" xfId="0" applyNumberFormat="1" applyFont="1" applyFill="1" applyAlignment="1" applyProtection="1">
      <alignment horizontal="right" vertical="center" indent="1"/>
      <protection locked="0"/>
    </xf>
    <xf numFmtId="0" fontId="14" fillId="7" borderId="121" xfId="0" applyFont="1" applyFill="1" applyBorder="1" applyAlignment="1" applyProtection="1">
      <alignment horizontal="center" vertical="center"/>
      <protection locked="0"/>
    </xf>
    <xf numFmtId="186" fontId="4" fillId="7" borderId="0" xfId="0" applyNumberFormat="1" applyFont="1" applyFill="1" applyAlignment="1" applyProtection="1">
      <alignment horizontal="right" vertical="center" indent="1" shrinkToFit="1"/>
      <protection locked="0"/>
    </xf>
    <xf numFmtId="0" fontId="14" fillId="7" borderId="168" xfId="0" applyFont="1" applyFill="1" applyBorder="1" applyAlignment="1" applyProtection="1">
      <alignment horizontal="center" vertical="center"/>
      <protection locked="0"/>
    </xf>
    <xf numFmtId="0" fontId="14" fillId="7" borderId="24" xfId="0" applyFont="1" applyFill="1" applyBorder="1" applyAlignment="1" applyProtection="1">
      <alignment horizontal="center" vertical="center"/>
      <protection locked="0"/>
    </xf>
    <xf numFmtId="0" fontId="14" fillId="7" borderId="87" xfId="0" applyFont="1" applyFill="1" applyBorder="1" applyAlignment="1" applyProtection="1">
      <alignment horizontal="center" vertical="center"/>
      <protection locked="0"/>
    </xf>
    <xf numFmtId="0" fontId="14" fillId="7" borderId="79" xfId="0" applyFont="1" applyFill="1" applyBorder="1" applyAlignment="1" applyProtection="1">
      <alignment horizontal="centerContinuous" vertical="center"/>
      <protection locked="0"/>
    </xf>
    <xf numFmtId="0" fontId="7" fillId="7" borderId="79" xfId="0" applyFont="1" applyFill="1" applyBorder="1" applyAlignment="1" applyProtection="1">
      <alignment horizontal="centerContinuous" vertical="center"/>
      <protection locked="0"/>
    </xf>
    <xf numFmtId="0" fontId="7" fillId="7" borderId="83" xfId="0" applyFont="1" applyFill="1" applyBorder="1" applyAlignment="1" applyProtection="1">
      <alignment horizontal="centerContinuous" vertical="center"/>
      <protection locked="0"/>
    </xf>
    <xf numFmtId="0" fontId="14" fillId="7" borderId="46" xfId="0" applyFont="1" applyFill="1" applyBorder="1" applyAlignment="1" applyProtection="1">
      <alignment horizontal="center" vertical="center"/>
      <protection locked="0"/>
    </xf>
    <xf numFmtId="0" fontId="13" fillId="7" borderId="0" xfId="17" applyFont="1" applyFill="1" applyBorder="1" applyAlignment="1" applyProtection="1">
      <alignment vertical="center" shrinkToFit="1"/>
      <protection locked="0"/>
    </xf>
    <xf numFmtId="0" fontId="13" fillId="7" borderId="0" xfId="17" applyFont="1" applyFill="1" applyBorder="1" applyAlignment="1" applyProtection="1">
      <alignment horizontal="center" vertical="center" shrinkToFit="1"/>
      <protection locked="0"/>
    </xf>
    <xf numFmtId="0" fontId="13" fillId="7" borderId="0" xfId="17" applyFont="1" applyFill="1" applyProtection="1">
      <alignment vertical="center"/>
      <protection locked="0"/>
    </xf>
    <xf numFmtId="0" fontId="13" fillId="7" borderId="0" xfId="17" applyFont="1" applyFill="1" applyAlignment="1" applyProtection="1">
      <alignment horizontal="right" vertical="center"/>
      <protection locked="0"/>
    </xf>
    <xf numFmtId="0" fontId="13" fillId="7" borderId="0" xfId="17" applyFont="1" applyFill="1" applyBorder="1" applyAlignment="1" applyProtection="1">
      <alignment horizontal="left" vertical="center"/>
      <protection locked="0"/>
    </xf>
    <xf numFmtId="0" fontId="13" fillId="7" borderId="0" xfId="17" applyFont="1" applyFill="1" applyBorder="1" applyAlignment="1" applyProtection="1">
      <alignment horizontal="center" vertical="center"/>
      <protection locked="0"/>
    </xf>
    <xf numFmtId="0" fontId="60" fillId="7" borderId="0" xfId="17" applyFont="1" applyFill="1" applyAlignment="1" applyProtection="1">
      <alignment horizontal="right" vertical="center"/>
      <protection locked="0" hidden="1"/>
    </xf>
    <xf numFmtId="0" fontId="13" fillId="7" borderId="92" xfId="17" applyFont="1" applyFill="1" applyBorder="1" applyAlignment="1" applyProtection="1">
      <alignment horizontal="left" vertical="center"/>
      <protection locked="0"/>
    </xf>
    <xf numFmtId="0" fontId="13" fillId="7" borderId="0" xfId="17" applyFont="1" applyFill="1" applyBorder="1" applyAlignment="1" applyProtection="1">
      <alignment vertical="center"/>
      <protection locked="0"/>
    </xf>
    <xf numFmtId="0" fontId="13" fillId="7" borderId="0" xfId="17" applyFont="1" applyFill="1" applyBorder="1" applyProtection="1">
      <alignment vertical="center"/>
      <protection locked="0"/>
    </xf>
    <xf numFmtId="0" fontId="32" fillId="7" borderId="0" xfId="17" applyFont="1" applyFill="1" applyAlignment="1" applyProtection="1">
      <alignment horizontal="right" vertical="center"/>
      <protection locked="0"/>
    </xf>
    <xf numFmtId="0" fontId="13" fillId="7" borderId="169" xfId="17" applyFont="1" applyFill="1" applyBorder="1" applyAlignment="1" applyProtection="1">
      <alignment horizontal="center" vertical="center"/>
      <protection locked="0"/>
    </xf>
    <xf numFmtId="0" fontId="13" fillId="7" borderId="139" xfId="17" applyFont="1" applyFill="1" applyBorder="1" applyAlignment="1" applyProtection="1">
      <alignment horizontal="center" vertical="center"/>
      <protection locked="0"/>
    </xf>
    <xf numFmtId="0" fontId="13" fillId="7" borderId="151" xfId="17" applyFont="1" applyFill="1" applyBorder="1" applyAlignment="1" applyProtection="1">
      <alignment horizontal="center" vertical="center"/>
      <protection locked="0"/>
    </xf>
    <xf numFmtId="0" fontId="33" fillId="7" borderId="166" xfId="17" applyFont="1" applyFill="1" applyBorder="1" applyAlignment="1" applyProtection="1">
      <alignment horizontal="left" vertical="top" wrapText="1"/>
      <protection locked="0"/>
    </xf>
    <xf numFmtId="0" fontId="33" fillId="7" borderId="4" xfId="17" applyFont="1" applyFill="1" applyBorder="1" applyAlignment="1" applyProtection="1">
      <alignment horizontal="left" vertical="top" wrapText="1"/>
      <protection locked="0"/>
    </xf>
    <xf numFmtId="0" fontId="33" fillId="7" borderId="170" xfId="17" applyFont="1" applyFill="1" applyBorder="1" applyAlignment="1" applyProtection="1">
      <alignment horizontal="left" vertical="top" wrapText="1"/>
      <protection locked="0"/>
    </xf>
    <xf numFmtId="0" fontId="32" fillId="7" borderId="171" xfId="17" applyFont="1" applyFill="1" applyBorder="1" applyAlignment="1" applyProtection="1">
      <alignment horizontal="center" vertical="center"/>
      <protection locked="0"/>
    </xf>
    <xf numFmtId="0" fontId="32" fillId="7" borderId="172" xfId="17" applyFont="1" applyFill="1" applyBorder="1" applyAlignment="1" applyProtection="1">
      <alignment horizontal="center" vertical="center"/>
      <protection locked="0"/>
    </xf>
    <xf numFmtId="0" fontId="34" fillId="7" borderId="0" xfId="17" applyFont="1" applyFill="1" applyBorder="1" applyAlignment="1" applyProtection="1">
      <alignment vertical="center"/>
      <protection locked="0"/>
    </xf>
    <xf numFmtId="0" fontId="13" fillId="7" borderId="0" xfId="17" applyFont="1" applyFill="1" applyAlignment="1" applyProtection="1">
      <alignment horizontal="center" vertical="center"/>
      <protection locked="0"/>
    </xf>
    <xf numFmtId="0" fontId="32" fillId="7" borderId="169" xfId="17" applyFont="1" applyFill="1" applyBorder="1" applyAlignment="1" applyProtection="1">
      <alignment horizontal="center" vertical="center"/>
      <protection locked="0"/>
    </xf>
    <xf numFmtId="0" fontId="32" fillId="7" borderId="148" xfId="17" applyFont="1" applyFill="1" applyBorder="1" applyAlignment="1" applyProtection="1">
      <alignment horizontal="center" vertical="center"/>
      <protection locked="0"/>
    </xf>
    <xf numFmtId="0" fontId="32" fillId="7" borderId="0" xfId="17" applyFont="1" applyFill="1" applyProtection="1">
      <alignment vertical="center"/>
      <protection locked="0"/>
    </xf>
    <xf numFmtId="0" fontId="13" fillId="7" borderId="173" xfId="17" applyFont="1" applyFill="1" applyBorder="1" applyAlignment="1" applyProtection="1">
      <alignment horizontal="center" vertical="center"/>
      <protection locked="0"/>
    </xf>
    <xf numFmtId="0" fontId="33" fillId="0" borderId="174" xfId="17" applyFont="1" applyBorder="1" applyAlignment="1" applyProtection="1">
      <alignment horizontal="left" vertical="top" wrapText="1"/>
      <protection locked="0"/>
    </xf>
    <xf numFmtId="0" fontId="33" fillId="0" borderId="175" xfId="17" applyFont="1" applyBorder="1" applyAlignment="1" applyProtection="1">
      <alignment horizontal="left" vertical="top" wrapText="1"/>
      <protection locked="0"/>
    </xf>
    <xf numFmtId="0" fontId="32" fillId="7" borderId="176" xfId="17" applyFont="1" applyFill="1" applyBorder="1" applyAlignment="1" applyProtection="1">
      <alignment horizontal="left" vertical="top" wrapText="1"/>
      <protection locked="0"/>
    </xf>
    <xf numFmtId="0" fontId="32" fillId="7" borderId="172" xfId="17" applyFont="1" applyFill="1" applyBorder="1" applyAlignment="1" applyProtection="1">
      <alignment horizontal="center" vertical="center" shrinkToFit="1"/>
      <protection locked="0"/>
    </xf>
    <xf numFmtId="0" fontId="32" fillId="7" borderId="0" xfId="17" applyFont="1" applyFill="1" applyBorder="1" applyAlignment="1" applyProtection="1">
      <alignment horizontal="center" vertical="center"/>
      <protection locked="0"/>
    </xf>
    <xf numFmtId="194" fontId="13" fillId="7" borderId="0" xfId="17" applyNumberFormat="1" applyFont="1" applyFill="1" applyBorder="1" applyAlignment="1" applyProtection="1">
      <alignment horizontal="right" vertical="center"/>
      <protection locked="0"/>
    </xf>
    <xf numFmtId="195" fontId="36" fillId="7" borderId="0" xfId="17" applyNumberFormat="1" applyFont="1" applyFill="1" applyBorder="1" applyAlignment="1" applyProtection="1">
      <alignment horizontal="center" vertical="center"/>
      <protection locked="0"/>
    </xf>
    <xf numFmtId="0" fontId="35" fillId="7" borderId="166" xfId="17" applyFont="1" applyFill="1" applyBorder="1" applyAlignment="1" applyProtection="1">
      <alignment horizontal="left" vertical="top" wrapText="1"/>
      <protection locked="0"/>
    </xf>
    <xf numFmtId="0" fontId="35" fillId="7" borderId="4" xfId="17" applyFont="1" applyFill="1" applyBorder="1" applyAlignment="1" applyProtection="1">
      <alignment horizontal="left" vertical="top" wrapText="1"/>
      <protection locked="0"/>
    </xf>
    <xf numFmtId="0" fontId="35" fillId="7" borderId="170" xfId="17" applyFont="1" applyFill="1" applyBorder="1" applyAlignment="1" applyProtection="1">
      <alignment horizontal="left" vertical="top" wrapText="1"/>
      <protection locked="0"/>
    </xf>
    <xf numFmtId="0" fontId="4" fillId="7" borderId="0" xfId="0" applyFont="1" applyFill="1" applyAlignment="1" applyProtection="1">
      <alignment horizontal="right" vertical="center"/>
      <protection locked="0"/>
    </xf>
    <xf numFmtId="0" fontId="8" fillId="7" borderId="0" xfId="0" applyFont="1" applyFill="1" applyAlignment="1" applyProtection="1">
      <alignment horizontal="right"/>
      <protection locked="0"/>
    </xf>
    <xf numFmtId="38" fontId="5" fillId="7" borderId="21" xfId="3" applyFont="1" applyFill="1" applyBorder="1" applyAlignment="1" applyProtection="1">
      <alignment horizontal="centerContinuous" vertical="center"/>
      <protection locked="0"/>
    </xf>
    <xf numFmtId="38" fontId="5" fillId="7" borderId="177" xfId="3" applyFont="1" applyFill="1" applyBorder="1" applyAlignment="1" applyProtection="1">
      <alignment horizontal="centerContinuous" vertical="center"/>
      <protection locked="0"/>
    </xf>
    <xf numFmtId="38" fontId="4" fillId="7" borderId="33" xfId="3" applyFont="1" applyFill="1" applyBorder="1" applyAlignment="1" applyProtection="1">
      <alignment horizontal="center" vertical="center"/>
      <protection locked="0"/>
    </xf>
    <xf numFmtId="0" fontId="8" fillId="7" borderId="0" xfId="0" applyFont="1" applyFill="1" applyAlignment="1" applyProtection="1">
      <alignment horizontal="right" vertical="top"/>
      <protection locked="0"/>
    </xf>
    <xf numFmtId="181" fontId="4" fillId="7" borderId="0" xfId="3" applyNumberFormat="1" applyFont="1" applyFill="1" applyBorder="1" applyAlignment="1" applyProtection="1">
      <alignment horizontal="right" vertical="top" indent="1"/>
      <protection locked="0"/>
    </xf>
    <xf numFmtId="38" fontId="5" fillId="7" borderId="177" xfId="3" applyFont="1" applyFill="1" applyBorder="1" applyAlignment="1" applyProtection="1">
      <alignment horizontal="center" vertical="center"/>
      <protection locked="0"/>
    </xf>
    <xf numFmtId="190" fontId="4" fillId="7" borderId="0" xfId="0" applyNumberFormat="1" applyFont="1" applyFill="1" applyAlignment="1" applyProtection="1">
      <alignment horizontal="left" vertical="center"/>
      <protection locked="0"/>
    </xf>
    <xf numFmtId="193" fontId="4" fillId="7" borderId="0" xfId="0" applyNumberFormat="1" applyFont="1" applyFill="1" applyAlignment="1" applyProtection="1">
      <alignment horizontal="left" vertical="center"/>
      <protection locked="0"/>
    </xf>
    <xf numFmtId="0" fontId="4" fillId="7" borderId="0" xfId="0" applyFont="1" applyFill="1" applyAlignment="1" applyProtection="1">
      <alignment horizontal="left" vertical="center"/>
      <protection locked="0"/>
    </xf>
    <xf numFmtId="0" fontId="58" fillId="7" borderId="0" xfId="0" applyFont="1" applyFill="1" applyAlignment="1" applyProtection="1">
      <alignment vertical="center"/>
      <protection locked="0"/>
    </xf>
    <xf numFmtId="0" fontId="8" fillId="3" borderId="0" xfId="0" applyFont="1" applyFill="1" applyBorder="1" applyAlignment="1" applyProtection="1">
      <alignment horizontal="right" vertical="center" shrinkToFit="1"/>
      <protection locked="0"/>
    </xf>
    <xf numFmtId="38" fontId="48" fillId="7" borderId="0" xfId="8" applyFont="1" applyFill="1" applyAlignment="1" applyProtection="1">
      <alignment horizontal="right" vertical="center"/>
      <protection locked="0"/>
    </xf>
    <xf numFmtId="38" fontId="45" fillId="7" borderId="121" xfId="8" applyFont="1" applyFill="1" applyBorder="1" applyAlignment="1" applyProtection="1">
      <alignment horizontal="center" vertical="center"/>
      <protection locked="0"/>
    </xf>
    <xf numFmtId="38" fontId="45" fillId="7" borderId="17" xfId="8" applyFont="1" applyFill="1" applyBorder="1" applyAlignment="1" applyProtection="1">
      <alignment horizontal="center" vertical="center"/>
      <protection locked="0"/>
    </xf>
    <xf numFmtId="38" fontId="45" fillId="7" borderId="178" xfId="8" applyFont="1" applyFill="1" applyBorder="1" applyAlignment="1" applyProtection="1">
      <alignment horizontal="center" vertical="center"/>
      <protection locked="0"/>
    </xf>
    <xf numFmtId="38" fontId="47" fillId="7" borderId="179" xfId="8" applyFont="1" applyFill="1" applyBorder="1" applyAlignment="1" applyProtection="1">
      <alignment horizontal="center" vertical="center" shrinkToFit="1"/>
      <protection locked="0"/>
    </xf>
    <xf numFmtId="38" fontId="45" fillId="7" borderId="180" xfId="8" applyFont="1" applyFill="1" applyBorder="1" applyAlignment="1" applyProtection="1">
      <alignment horizontal="center" vertical="center" shrinkToFit="1"/>
      <protection locked="0"/>
    </xf>
    <xf numFmtId="38" fontId="47" fillId="7" borderId="181" xfId="8" applyFont="1" applyFill="1" applyBorder="1" applyAlignment="1" applyProtection="1">
      <alignment horizontal="center" vertical="center" shrinkToFit="1"/>
      <protection locked="0"/>
    </xf>
    <xf numFmtId="38" fontId="48" fillId="7" borderId="32" xfId="8" applyFont="1" applyFill="1" applyBorder="1" applyAlignment="1" applyProtection="1">
      <alignment horizontal="center" vertical="center" wrapText="1"/>
      <protection locked="0"/>
    </xf>
    <xf numFmtId="38" fontId="61" fillId="7" borderId="0" xfId="8" applyFont="1" applyFill="1" applyAlignment="1" applyProtection="1">
      <alignment horizontal="center" vertical="center"/>
      <protection locked="0"/>
    </xf>
    <xf numFmtId="38" fontId="45" fillId="7" borderId="0" xfId="8" applyFont="1" applyFill="1" applyBorder="1" applyAlignment="1" applyProtection="1">
      <alignment vertical="center"/>
      <protection locked="0"/>
    </xf>
    <xf numFmtId="38" fontId="62" fillId="7" borderId="0" xfId="8" applyFont="1" applyFill="1" applyAlignment="1" applyProtection="1">
      <alignment vertical="center"/>
      <protection locked="0"/>
    </xf>
    <xf numFmtId="38" fontId="63" fillId="7" borderId="0" xfId="8" applyFont="1" applyFill="1" applyAlignment="1" applyProtection="1">
      <alignment horizontal="center" vertical="top"/>
      <protection locked="0"/>
    </xf>
    <xf numFmtId="38" fontId="51" fillId="7" borderId="0" xfId="8" applyFont="1" applyFill="1" applyBorder="1" applyAlignment="1" applyProtection="1">
      <alignment vertical="top"/>
      <protection locked="0"/>
    </xf>
    <xf numFmtId="187" fontId="47" fillId="7" borderId="0" xfId="8" applyNumberFormat="1" applyFont="1" applyFill="1" applyAlignment="1" applyProtection="1">
      <alignment vertical="top"/>
      <protection locked="0"/>
    </xf>
    <xf numFmtId="38" fontId="61" fillId="7" borderId="0" xfId="8" applyFont="1" applyFill="1" applyAlignment="1" applyProtection="1">
      <alignment vertical="center"/>
      <protection locked="0"/>
    </xf>
    <xf numFmtId="38" fontId="47" fillId="7" borderId="0" xfId="8" applyFont="1" applyFill="1" applyAlignment="1" applyProtection="1">
      <alignment horizontal="right"/>
      <protection locked="0"/>
    </xf>
    <xf numFmtId="38" fontId="47" fillId="7" borderId="79" xfId="8" applyFont="1" applyFill="1" applyBorder="1" applyAlignment="1" applyProtection="1">
      <alignment vertical="center"/>
      <protection locked="0"/>
    </xf>
    <xf numFmtId="38" fontId="45" fillId="7" borderId="71" xfId="8" applyFont="1" applyFill="1" applyBorder="1" applyAlignment="1" applyProtection="1">
      <alignment vertical="center"/>
      <protection locked="0"/>
    </xf>
    <xf numFmtId="38" fontId="45" fillId="7" borderId="128" xfId="8" applyFont="1" applyFill="1" applyBorder="1" applyAlignment="1" applyProtection="1">
      <alignment horizontal="center" vertical="center" shrinkToFit="1"/>
      <protection locked="0"/>
    </xf>
    <xf numFmtId="38" fontId="45" fillId="7" borderId="128" xfId="8" applyFont="1" applyFill="1" applyBorder="1" applyAlignment="1" applyProtection="1">
      <alignment vertical="center"/>
      <protection locked="0"/>
    </xf>
    <xf numFmtId="38" fontId="47" fillId="7" borderId="9" xfId="8" applyFont="1" applyFill="1" applyBorder="1" applyAlignment="1" applyProtection="1">
      <alignment horizontal="centerContinuous" vertical="center" shrinkToFit="1"/>
      <protection locked="0"/>
    </xf>
    <xf numFmtId="38" fontId="45" fillId="7" borderId="9" xfId="8" applyFont="1" applyFill="1" applyBorder="1" applyAlignment="1" applyProtection="1">
      <alignment horizontal="centerContinuous" vertical="center" shrinkToFit="1"/>
      <protection locked="0"/>
    </xf>
    <xf numFmtId="38" fontId="47" fillId="7" borderId="0" xfId="8" applyFont="1" applyFill="1" applyBorder="1" applyAlignment="1" applyProtection="1">
      <alignment horizontal="center" vertical="center"/>
      <protection locked="0"/>
    </xf>
    <xf numFmtId="38" fontId="45" fillId="7" borderId="59" xfId="8" applyFont="1" applyFill="1" applyBorder="1" applyAlignment="1" applyProtection="1">
      <alignment horizontal="center" vertical="center" shrinkToFit="1"/>
      <protection locked="0"/>
    </xf>
    <xf numFmtId="38" fontId="47" fillId="7" borderId="35" xfId="8" applyFont="1" applyFill="1" applyBorder="1" applyAlignment="1" applyProtection="1">
      <alignment horizontal="center" vertical="center"/>
      <protection locked="0"/>
    </xf>
    <xf numFmtId="38" fontId="47" fillId="7" borderId="65" xfId="8" applyFont="1" applyFill="1" applyBorder="1" applyAlignment="1" applyProtection="1">
      <alignment horizontal="center" vertical="center"/>
      <protection locked="0"/>
    </xf>
    <xf numFmtId="38" fontId="47" fillId="7" borderId="113" xfId="8" applyFont="1" applyFill="1" applyBorder="1" applyAlignment="1" applyProtection="1">
      <alignment horizontal="center" vertical="center"/>
      <protection locked="0"/>
    </xf>
    <xf numFmtId="38" fontId="45" fillId="7" borderId="59" xfId="8" applyFont="1" applyFill="1" applyBorder="1" applyAlignment="1" applyProtection="1">
      <alignment vertical="center"/>
      <protection locked="0"/>
    </xf>
    <xf numFmtId="38" fontId="48" fillId="7" borderId="60" xfId="8" applyFont="1" applyFill="1" applyBorder="1" applyAlignment="1" applyProtection="1">
      <alignment horizontal="center" vertical="center"/>
      <protection locked="0"/>
    </xf>
    <xf numFmtId="38" fontId="64" fillId="7" borderId="87" xfId="8" applyFont="1" applyFill="1" applyBorder="1" applyAlignment="1" applyProtection="1">
      <alignment horizontal="center" vertical="center" textRotation="255"/>
      <protection locked="0"/>
    </xf>
    <xf numFmtId="38" fontId="64" fillId="7" borderId="0" xfId="8" applyFont="1" applyFill="1" applyAlignment="1" applyProtection="1">
      <alignment horizontal="right" vertical="center"/>
      <protection locked="0"/>
    </xf>
    <xf numFmtId="187" fontId="65" fillId="7" borderId="0" xfId="8" applyNumberFormat="1" applyFont="1" applyFill="1" applyAlignment="1" applyProtection="1">
      <alignment vertical="center"/>
      <protection locked="0"/>
    </xf>
    <xf numFmtId="38" fontId="59" fillId="7" borderId="0" xfId="8" applyFont="1" applyFill="1" applyAlignment="1" applyProtection="1">
      <alignment vertical="center"/>
      <protection locked="0" hidden="1"/>
    </xf>
    <xf numFmtId="38" fontId="47" fillId="7" borderId="4" xfId="8" applyFont="1" applyFill="1" applyBorder="1" applyAlignment="1" applyProtection="1">
      <alignment horizontal="center" vertical="center"/>
      <protection locked="0"/>
    </xf>
    <xf numFmtId="38" fontId="45" fillId="7" borderId="4" xfId="8" applyFont="1" applyFill="1" applyBorder="1" applyAlignment="1" applyProtection="1">
      <alignment horizontal="center" vertical="center" shrinkToFit="1"/>
      <protection locked="0"/>
    </xf>
    <xf numFmtId="38" fontId="47" fillId="7" borderId="4" xfId="8" applyFont="1" applyFill="1" applyBorder="1" applyAlignment="1" applyProtection="1">
      <alignment horizontal="center" vertical="center" shrinkToFit="1"/>
      <protection locked="0"/>
    </xf>
    <xf numFmtId="0" fontId="4" fillId="3" borderId="121"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protection locked="0"/>
    </xf>
    <xf numFmtId="0" fontId="4" fillId="3" borderId="178" xfId="0" applyFont="1" applyFill="1" applyBorder="1" applyAlignment="1" applyProtection="1">
      <alignment horizontal="center" vertical="center"/>
      <protection locked="0"/>
    </xf>
    <xf numFmtId="0" fontId="8" fillId="3" borderId="182" xfId="0" applyFont="1" applyFill="1" applyBorder="1" applyAlignment="1" applyProtection="1">
      <alignment horizontal="center" vertical="center" shrinkToFit="1"/>
      <protection locked="0"/>
    </xf>
    <xf numFmtId="0" fontId="8" fillId="3" borderId="180" xfId="0" applyFont="1" applyFill="1" applyBorder="1" applyAlignment="1" applyProtection="1">
      <alignment horizontal="center" vertical="center"/>
      <protection locked="0"/>
    </xf>
    <xf numFmtId="0" fontId="8" fillId="3" borderId="181" xfId="0" applyFont="1" applyFill="1" applyBorder="1" applyAlignment="1" applyProtection="1">
      <alignment horizontal="center" vertical="center"/>
      <protection locked="0"/>
    </xf>
    <xf numFmtId="187" fontId="8" fillId="7" borderId="0" xfId="0" applyNumberFormat="1" applyFont="1" applyFill="1" applyBorder="1" applyAlignment="1" applyProtection="1">
      <alignment horizontal="right" vertical="center"/>
      <protection locked="0"/>
    </xf>
    <xf numFmtId="0" fontId="16" fillId="3" borderId="0" xfId="0" applyFont="1" applyFill="1" applyAlignment="1" applyProtection="1">
      <alignment horizontal="left" vertical="center"/>
      <protection locked="0"/>
    </xf>
    <xf numFmtId="38" fontId="4" fillId="2" borderId="41" xfId="3" applyFont="1" applyFill="1" applyBorder="1" applyAlignment="1" applyProtection="1">
      <alignment horizontal="right" vertical="center"/>
      <protection locked="0"/>
    </xf>
    <xf numFmtId="38" fontId="4" fillId="2" borderId="11" xfId="3" applyFont="1" applyFill="1" applyBorder="1" applyAlignment="1" applyProtection="1">
      <alignment horizontal="right" vertical="center"/>
      <protection locked="0"/>
    </xf>
    <xf numFmtId="38" fontId="4" fillId="2" borderId="77" xfId="3" applyFont="1" applyFill="1" applyBorder="1" applyAlignment="1" applyProtection="1">
      <alignment horizontal="right" vertical="center"/>
      <protection locked="0"/>
    </xf>
    <xf numFmtId="38" fontId="4" fillId="2" borderId="13" xfId="3" applyFont="1" applyFill="1" applyBorder="1" applyAlignment="1" applyProtection="1">
      <alignment horizontal="right" vertical="center"/>
      <protection locked="0"/>
    </xf>
    <xf numFmtId="38" fontId="4" fillId="7" borderId="0" xfId="3" applyFont="1" applyFill="1" applyBorder="1" applyAlignment="1" applyProtection="1">
      <alignment vertical="center"/>
      <protection locked="0"/>
    </xf>
    <xf numFmtId="180" fontId="8" fillId="3" borderId="143" xfId="0" applyNumberFormat="1" applyFont="1" applyFill="1" applyBorder="1" applyAlignment="1" applyProtection="1">
      <alignment horizontal="right" vertical="center"/>
      <protection locked="0"/>
    </xf>
    <xf numFmtId="181" fontId="7" fillId="7" borderId="0" xfId="22" applyNumberFormat="1" applyFont="1" applyFill="1" applyAlignment="1" applyProtection="1">
      <alignment horizontal="left" vertical="center"/>
      <protection locked="0"/>
    </xf>
    <xf numFmtId="0" fontId="4" fillId="7" borderId="0" xfId="22" applyFont="1" applyFill="1" applyBorder="1" applyAlignment="1" applyProtection="1">
      <alignment horizontal="center"/>
      <protection locked="0"/>
    </xf>
    <xf numFmtId="181" fontId="66" fillId="7" borderId="0" xfId="22" applyNumberFormat="1" applyFont="1" applyFill="1" applyProtection="1">
      <alignment vertical="center"/>
      <protection locked="0"/>
    </xf>
    <xf numFmtId="181" fontId="7" fillId="7" borderId="20" xfId="22" applyNumberFormat="1" applyFont="1" applyFill="1" applyBorder="1" applyAlignment="1" applyProtection="1">
      <alignment horizontal="center" vertical="center"/>
      <protection locked="0"/>
    </xf>
    <xf numFmtId="181" fontId="67" fillId="7" borderId="0" xfId="22" applyNumberFormat="1" applyFont="1" applyFill="1" applyProtection="1">
      <alignment vertical="center"/>
      <protection locked="0"/>
    </xf>
    <xf numFmtId="181" fontId="7" fillId="7" borderId="59" xfId="22" applyNumberFormat="1" applyFont="1" applyFill="1" applyBorder="1" applyProtection="1">
      <alignment vertical="center"/>
      <protection locked="0"/>
    </xf>
    <xf numFmtId="181" fontId="7" fillId="7" borderId="6" xfId="22" applyNumberFormat="1" applyFont="1" applyFill="1" applyBorder="1" applyProtection="1">
      <alignment vertical="center"/>
      <protection locked="0"/>
    </xf>
    <xf numFmtId="181" fontId="7" fillId="7" borderId="17" xfId="22" applyNumberFormat="1" applyFont="1" applyFill="1" applyBorder="1" applyAlignment="1" applyProtection="1">
      <alignment horizontal="center" vertical="center"/>
      <protection locked="0"/>
    </xf>
    <xf numFmtId="181" fontId="14" fillId="7" borderId="17" xfId="22" applyNumberFormat="1" applyFont="1" applyFill="1" applyBorder="1" applyAlignment="1" applyProtection="1">
      <alignment horizontal="left" vertical="center"/>
      <protection locked="0"/>
    </xf>
    <xf numFmtId="181" fontId="7" fillId="7" borderId="178" xfId="22" applyNumberFormat="1" applyFont="1" applyFill="1" applyBorder="1" applyAlignment="1" applyProtection="1">
      <alignment horizontal="right" vertical="center"/>
      <protection locked="0"/>
    </xf>
    <xf numFmtId="181" fontId="45" fillId="7" borderId="0" xfId="22" applyNumberFormat="1" applyFont="1" applyFill="1" applyBorder="1" applyAlignment="1" applyProtection="1">
      <alignment vertical="center"/>
      <protection locked="0"/>
    </xf>
    <xf numFmtId="0" fontId="14" fillId="7" borderId="0" xfId="22" applyFont="1" applyFill="1" applyAlignment="1" applyProtection="1">
      <alignment horizontal="right" vertical="center" wrapText="1"/>
      <protection locked="0"/>
    </xf>
    <xf numFmtId="181" fontId="7" fillId="7" borderId="128" xfId="22" applyNumberFormat="1" applyFont="1" applyFill="1" applyBorder="1" applyProtection="1">
      <alignment vertical="center"/>
      <protection locked="0"/>
    </xf>
    <xf numFmtId="0" fontId="14" fillId="7" borderId="0" xfId="22" applyFont="1" applyFill="1" applyBorder="1" applyAlignment="1" applyProtection="1">
      <alignment horizontal="left" vertical="center"/>
      <protection locked="0"/>
    </xf>
    <xf numFmtId="181" fontId="14" fillId="7" borderId="3" xfId="22" applyNumberFormat="1" applyFont="1" applyFill="1" applyBorder="1" applyAlignment="1" applyProtection="1">
      <alignment horizontal="center" vertical="center" shrinkToFit="1"/>
      <protection locked="0"/>
    </xf>
    <xf numFmtId="181" fontId="7" fillId="7" borderId="178" xfId="22" applyNumberFormat="1" applyFont="1" applyFill="1" applyBorder="1" applyProtection="1">
      <alignment vertical="center"/>
      <protection locked="0"/>
    </xf>
    <xf numFmtId="187" fontId="4" fillId="7" borderId="0" xfId="4" applyNumberFormat="1" applyFont="1" applyFill="1" applyBorder="1" applyAlignment="1" applyProtection="1">
      <alignment horizontal="center" vertical="center"/>
      <protection locked="0"/>
    </xf>
    <xf numFmtId="181" fontId="7" fillId="7" borderId="59" xfId="22" applyNumberFormat="1" applyFont="1" applyFill="1" applyBorder="1" applyAlignment="1" applyProtection="1">
      <alignment horizontal="center" vertical="center"/>
      <protection locked="0"/>
    </xf>
    <xf numFmtId="181" fontId="7" fillId="7" borderId="56" xfId="22" applyNumberFormat="1" applyFont="1" applyFill="1" applyBorder="1" applyAlignment="1" applyProtection="1">
      <alignment horizontal="center" vertical="center"/>
      <protection locked="0"/>
    </xf>
    <xf numFmtId="181" fontId="7" fillId="7" borderId="6" xfId="22" applyNumberFormat="1" applyFont="1" applyFill="1" applyBorder="1" applyAlignment="1" applyProtection="1">
      <alignment horizontal="center" vertical="center"/>
      <protection locked="0"/>
    </xf>
    <xf numFmtId="181" fontId="7" fillId="7" borderId="5" xfId="22" applyNumberFormat="1" applyFont="1" applyFill="1" applyBorder="1" applyAlignment="1" applyProtection="1">
      <alignment horizontal="center" vertical="center"/>
      <protection locked="0"/>
    </xf>
    <xf numFmtId="181" fontId="5" fillId="7" borderId="17" xfId="22" applyNumberFormat="1" applyFont="1" applyFill="1" applyBorder="1" applyAlignment="1" applyProtection="1">
      <alignment horizontal="left" vertical="center"/>
      <protection locked="0"/>
    </xf>
    <xf numFmtId="0" fontId="43" fillId="0" borderId="0" xfId="15" applyProtection="1">
      <alignment vertical="center"/>
      <protection locked="0"/>
    </xf>
    <xf numFmtId="0" fontId="0" fillId="3" borderId="0" xfId="0" applyFont="1" applyFill="1" applyBorder="1" applyAlignment="1" applyProtection="1">
      <alignment horizontal="center" vertical="center" wrapText="1"/>
      <protection locked="0"/>
    </xf>
    <xf numFmtId="0" fontId="53" fillId="7" borderId="0" xfId="15" applyFont="1" applyFill="1" applyBorder="1" applyProtection="1">
      <alignment vertical="center"/>
      <protection locked="0"/>
    </xf>
    <xf numFmtId="0" fontId="68" fillId="0" borderId="0" xfId="15" applyFont="1" applyAlignment="1" applyProtection="1">
      <alignment horizontal="right" vertical="center"/>
      <protection locked="0" hidden="1"/>
    </xf>
    <xf numFmtId="0" fontId="43" fillId="0" borderId="0" xfId="15" applyFill="1" applyBorder="1" applyAlignment="1" applyProtection="1">
      <alignment horizontal="center" vertical="center"/>
      <protection locked="0"/>
    </xf>
    <xf numFmtId="0" fontId="43" fillId="7" borderId="0" xfId="15" applyFill="1" applyBorder="1" applyAlignment="1" applyProtection="1">
      <alignment horizontal="center" vertical="center"/>
      <protection locked="0"/>
    </xf>
    <xf numFmtId="0" fontId="43" fillId="0" borderId="0" xfId="15" applyBorder="1" applyProtection="1">
      <alignment vertical="center"/>
      <protection locked="0"/>
    </xf>
    <xf numFmtId="0" fontId="53" fillId="0" borderId="0" xfId="15" applyFont="1" applyProtection="1">
      <alignment vertical="center"/>
      <protection locked="0"/>
    </xf>
    <xf numFmtId="0" fontId="69" fillId="0" borderId="0" xfId="15" applyFont="1" applyProtection="1">
      <alignment vertical="center"/>
      <protection locked="0"/>
    </xf>
    <xf numFmtId="0" fontId="53" fillId="0" borderId="0" xfId="15" applyFont="1" applyBorder="1" applyAlignment="1" applyProtection="1">
      <alignment horizontal="center" vertical="center"/>
      <protection locked="0"/>
    </xf>
    <xf numFmtId="49" fontId="53" fillId="0" borderId="0" xfId="15" applyNumberFormat="1" applyFont="1" applyBorder="1" applyAlignment="1" applyProtection="1">
      <alignment horizontal="center" vertical="center"/>
      <protection locked="0"/>
    </xf>
    <xf numFmtId="0" fontId="70" fillId="0" borderId="0" xfId="15" applyFont="1" applyProtection="1">
      <alignment vertical="center"/>
      <protection locked="0"/>
    </xf>
    <xf numFmtId="0" fontId="54" fillId="0" borderId="0" xfId="15" applyFont="1" applyAlignment="1" applyProtection="1">
      <alignment horizontal="right" vertical="center"/>
      <protection locked="0"/>
    </xf>
    <xf numFmtId="0" fontId="54" fillId="0" borderId="20" xfId="15" applyFont="1" applyBorder="1" applyAlignment="1" applyProtection="1">
      <alignment horizontal="center" vertical="center"/>
      <protection locked="0"/>
    </xf>
    <xf numFmtId="0" fontId="54" fillId="0" borderId="20" xfId="15" applyFont="1" applyBorder="1" applyAlignment="1" applyProtection="1">
      <alignment horizontal="center" vertical="center" wrapText="1"/>
      <protection locked="0"/>
    </xf>
    <xf numFmtId="0" fontId="54" fillId="0" borderId="20" xfId="0" applyFont="1" applyBorder="1" applyAlignment="1" applyProtection="1">
      <alignment horizontal="center" vertical="center"/>
      <protection locked="0"/>
    </xf>
    <xf numFmtId="0" fontId="53" fillId="0" borderId="0" xfId="15" applyFont="1" applyFill="1" applyAlignment="1" applyProtection="1">
      <alignment horizontal="center" vertical="center"/>
      <protection locked="0"/>
    </xf>
    <xf numFmtId="38" fontId="53" fillId="0" borderId="0" xfId="15" applyNumberFormat="1" applyFont="1" applyFill="1" applyBorder="1" applyProtection="1">
      <alignment vertical="center"/>
      <protection locked="0"/>
    </xf>
    <xf numFmtId="0" fontId="53" fillId="0" borderId="0" xfId="15" applyFont="1" applyAlignment="1" applyProtection="1">
      <alignment horizontal="center" vertical="center"/>
      <protection locked="0"/>
    </xf>
    <xf numFmtId="0" fontId="69" fillId="0" borderId="0" xfId="15" applyFont="1" applyAlignment="1" applyProtection="1">
      <alignment horizontal="left" vertical="center"/>
      <protection locked="0"/>
    </xf>
    <xf numFmtId="0" fontId="53" fillId="0" borderId="0" xfId="15" applyFont="1" applyBorder="1" applyProtection="1">
      <alignment vertical="center"/>
      <protection locked="0"/>
    </xf>
    <xf numFmtId="0" fontId="53" fillId="0" borderId="0" xfId="15" applyFont="1" applyAlignment="1" applyProtection="1">
      <alignment horizontal="left" vertical="center"/>
      <protection locked="0"/>
    </xf>
    <xf numFmtId="0" fontId="0" fillId="3" borderId="92" xfId="0" applyFont="1" applyFill="1" applyBorder="1" applyAlignment="1" applyProtection="1">
      <alignment horizontal="center" vertical="center" wrapText="1"/>
      <protection locked="0"/>
    </xf>
    <xf numFmtId="0" fontId="54" fillId="0" borderId="0" xfId="15" applyFont="1" applyFill="1" applyBorder="1" applyProtection="1">
      <alignment vertical="center"/>
      <protection locked="0"/>
    </xf>
    <xf numFmtId="0" fontId="7" fillId="0" borderId="20" xfId="15" applyFont="1" applyBorder="1" applyAlignment="1" applyProtection="1">
      <alignment horizontal="center" vertical="center" wrapText="1" shrinkToFit="1"/>
      <protection locked="0"/>
    </xf>
    <xf numFmtId="0" fontId="54" fillId="0" borderId="20" xfId="15" applyFont="1" applyBorder="1" applyAlignment="1" applyProtection="1">
      <alignment horizontal="center" vertical="center" wrapText="1" shrinkToFit="1"/>
      <protection locked="0"/>
    </xf>
    <xf numFmtId="0" fontId="5" fillId="0" borderId="0" xfId="15" applyFont="1" applyAlignment="1" applyProtection="1">
      <alignment horizontal="center" vertical="center"/>
      <protection locked="0"/>
    </xf>
    <xf numFmtId="189" fontId="17" fillId="7" borderId="0" xfId="12" applyNumberFormat="1" applyFont="1" applyFill="1" applyAlignment="1" applyProtection="1">
      <alignment horizontal="center" vertical="center" shrinkToFit="1"/>
      <protection locked="0"/>
    </xf>
    <xf numFmtId="0" fontId="71" fillId="17" borderId="0" xfId="0" applyFont="1" applyFill="1" applyBorder="1" applyAlignment="1" applyProtection="1">
      <alignment horizontal="right" vertical="center"/>
      <protection locked="0"/>
    </xf>
    <xf numFmtId="0" fontId="71" fillId="17" borderId="0" xfId="0" applyFont="1" applyFill="1" applyBorder="1" applyAlignment="1" applyProtection="1">
      <alignment vertical="center"/>
      <protection locked="0"/>
    </xf>
    <xf numFmtId="0" fontId="0" fillId="0" borderId="0" xfId="0" applyAlignment="1" applyProtection="1">
      <alignment vertical="center"/>
      <protection locked="0"/>
    </xf>
    <xf numFmtId="0" fontId="71" fillId="17" borderId="0" xfId="0" applyFont="1" applyFill="1" applyBorder="1" applyAlignment="1" applyProtection="1">
      <alignment horizontal="right" vertical="top" wrapText="1"/>
      <protection locked="0"/>
    </xf>
    <xf numFmtId="0" fontId="71" fillId="17" borderId="0" xfId="0" applyFont="1" applyFill="1" applyBorder="1" applyAlignment="1" applyProtection="1">
      <alignment horizontal="right" vertical="top"/>
      <protection locked="0"/>
    </xf>
    <xf numFmtId="0" fontId="71" fillId="17"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center" wrapText="1"/>
      <protection locked="0"/>
    </xf>
    <xf numFmtId="0" fontId="72" fillId="3" borderId="0" xfId="0" applyFont="1" applyFill="1" applyBorder="1" applyAlignment="1" applyProtection="1">
      <alignment horizontal="left" vertical="center" wrapText="1"/>
      <protection locked="0" hidden="1"/>
    </xf>
    <xf numFmtId="0" fontId="5"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shrinkToFit="1"/>
      <protection locked="0"/>
    </xf>
    <xf numFmtId="0" fontId="73" fillId="3" borderId="0" xfId="0" applyFont="1" applyFill="1" applyBorder="1" applyAlignment="1" applyProtection="1">
      <alignment horizontal="right" vertical="center" wrapText="1" shrinkToFit="1"/>
      <protection locked="0"/>
    </xf>
    <xf numFmtId="0" fontId="7" fillId="3" borderId="3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right" wrapText="1" shrinkToFit="1"/>
      <protection locked="0"/>
    </xf>
    <xf numFmtId="0" fontId="4" fillId="0" borderId="0" xfId="0" applyFont="1" applyFill="1" applyBorder="1" applyAlignment="1" applyProtection="1">
      <alignment vertical="center" wrapText="1"/>
      <protection locked="0"/>
    </xf>
    <xf numFmtId="0" fontId="4" fillId="3" borderId="80" xfId="0" applyFont="1" applyFill="1" applyBorder="1" applyAlignment="1" applyProtection="1">
      <alignment horizontal="center" vertical="center" wrapText="1"/>
      <protection locked="0"/>
    </xf>
    <xf numFmtId="0" fontId="4" fillId="3" borderId="183" xfId="0" applyFont="1" applyFill="1" applyBorder="1" applyAlignment="1" applyProtection="1">
      <alignment horizontal="center" vertical="center" wrapText="1"/>
      <protection locked="0"/>
    </xf>
    <xf numFmtId="0" fontId="4" fillId="0" borderId="93" xfId="0" applyFont="1" applyFill="1" applyBorder="1" applyAlignment="1" applyProtection="1">
      <alignment vertical="center" wrapText="1"/>
      <protection locked="0"/>
    </xf>
    <xf numFmtId="0" fontId="7" fillId="3" borderId="0" xfId="0" applyFont="1" applyFill="1" applyBorder="1" applyAlignment="1" applyProtection="1">
      <alignment horizontal="center" vertical="center"/>
      <protection locked="0"/>
    </xf>
    <xf numFmtId="38" fontId="7" fillId="0" borderId="0" xfId="4"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5" fillId="3" borderId="184" xfId="0" applyFont="1" applyFill="1" applyBorder="1" applyAlignment="1" applyProtection="1">
      <alignment horizontal="left" vertical="center"/>
      <protection locked="0"/>
    </xf>
    <xf numFmtId="0" fontId="4" fillId="3" borderId="184" xfId="0" applyFont="1" applyFill="1" applyBorder="1" applyAlignment="1" applyProtection="1">
      <alignment horizontal="left" vertical="center"/>
      <protection locked="0"/>
    </xf>
    <xf numFmtId="0" fontId="2" fillId="3" borderId="184" xfId="0" applyFont="1" applyFill="1" applyBorder="1" applyAlignment="1" applyProtection="1">
      <alignment horizontal="right"/>
      <protection locked="0"/>
    </xf>
    <xf numFmtId="0" fontId="10" fillId="3" borderId="184" xfId="0" applyFont="1" applyFill="1" applyBorder="1" applyAlignment="1" applyProtection="1">
      <alignment vertical="center" wrapText="1" shrinkToFit="1"/>
      <protection locked="0"/>
    </xf>
    <xf numFmtId="0" fontId="39" fillId="3" borderId="184" xfId="0" applyFont="1" applyFill="1" applyBorder="1" applyAlignment="1" applyProtection="1">
      <alignment horizontal="right"/>
      <protection locked="0"/>
    </xf>
    <xf numFmtId="0" fontId="2" fillId="3" borderId="0" xfId="0" applyFont="1" applyFill="1" applyBorder="1" applyAlignment="1" applyProtection="1">
      <alignment horizontal="right"/>
      <protection locked="0"/>
    </xf>
    <xf numFmtId="0" fontId="4"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right" wrapText="1"/>
      <protection locked="0"/>
    </xf>
    <xf numFmtId="0" fontId="5" fillId="3" borderId="80" xfId="0" applyFont="1" applyFill="1" applyBorder="1" applyAlignment="1" applyProtection="1">
      <alignment horizontal="center" vertical="center" textRotation="255" wrapText="1"/>
      <protection locked="0"/>
    </xf>
    <xf numFmtId="0" fontId="5" fillId="3" borderId="82" xfId="0" applyFont="1" applyFill="1" applyBorder="1" applyAlignment="1" applyProtection="1">
      <alignment horizontal="center" vertical="center" wrapText="1" shrinkToFit="1"/>
      <protection locked="0"/>
    </xf>
    <xf numFmtId="0" fontId="5" fillId="3" borderId="81" xfId="0" applyFont="1" applyFill="1" applyBorder="1" applyAlignment="1" applyProtection="1">
      <alignment horizontal="center" vertical="center" wrapText="1" shrinkToFit="1"/>
      <protection locked="0"/>
    </xf>
    <xf numFmtId="0" fontId="5" fillId="3" borderId="82" xfId="0" applyFont="1" applyFill="1" applyBorder="1" applyAlignment="1" applyProtection="1">
      <alignment horizontal="center" vertical="center" wrapText="1"/>
      <protection locked="0"/>
    </xf>
    <xf numFmtId="0" fontId="10" fillId="3" borderId="82" xfId="0" applyFont="1" applyFill="1" applyBorder="1" applyAlignment="1" applyProtection="1">
      <alignment horizontal="center" vertical="center" wrapText="1" shrinkToFit="1"/>
      <protection locked="0"/>
    </xf>
    <xf numFmtId="0" fontId="10" fillId="3" borderId="70" xfId="0"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center" vertical="center" wrapText="1" shrinkToFit="1"/>
      <protection locked="0"/>
    </xf>
    <xf numFmtId="0" fontId="15" fillId="3" borderId="0" xfId="0" applyFont="1" applyFill="1" applyBorder="1" applyAlignment="1" applyProtection="1">
      <alignment horizontal="center" vertical="center" wrapText="1"/>
      <protection locked="0"/>
    </xf>
    <xf numFmtId="38" fontId="5" fillId="3" borderId="0" xfId="4" applyFont="1" applyFill="1" applyBorder="1" applyAlignment="1" applyProtection="1">
      <alignment vertical="center" wrapText="1"/>
      <protection locked="0"/>
    </xf>
    <xf numFmtId="38" fontId="14" fillId="0" borderId="0" xfId="4" applyFont="1" applyFill="1" applyBorder="1" applyAlignment="1" applyProtection="1">
      <alignment horizontal="right" vertical="center" wrapText="1" shrinkToFit="1"/>
      <protection locked="0"/>
    </xf>
    <xf numFmtId="0" fontId="15" fillId="0" borderId="0" xfId="0"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right" vertical="center" wrapText="1"/>
      <protection locked="0"/>
    </xf>
    <xf numFmtId="0" fontId="6" fillId="3" borderId="0" xfId="0" applyFont="1" applyFill="1" applyBorder="1" applyAlignment="1" applyProtection="1">
      <alignment horizontal="right" vertical="center" wrapText="1"/>
      <protection locked="0"/>
    </xf>
    <xf numFmtId="0" fontId="6" fillId="3" borderId="56" xfId="0" applyFont="1" applyFill="1" applyBorder="1" applyAlignment="1" applyProtection="1">
      <alignment horizontal="right" vertical="center" wrapText="1"/>
      <protection locked="0"/>
    </xf>
    <xf numFmtId="0" fontId="6" fillId="0" borderId="0" xfId="0" applyFont="1" applyFill="1" applyBorder="1" applyAlignment="1" applyProtection="1">
      <alignment horizontal="right" vertical="center" wrapText="1"/>
      <protection locked="0"/>
    </xf>
    <xf numFmtId="38" fontId="14" fillId="0" borderId="184" xfId="4" applyFont="1" applyFill="1" applyBorder="1" applyAlignment="1" applyProtection="1">
      <alignment horizontal="right" vertical="center" wrapText="1" shrinkToFit="1"/>
      <protection locked="0"/>
    </xf>
    <xf numFmtId="0" fontId="0" fillId="0" borderId="0" xfId="0" applyFill="1" applyBorder="1" applyAlignment="1" applyProtection="1">
      <alignment horizontal="center" vertical="center" wrapText="1"/>
      <protection locked="0"/>
    </xf>
    <xf numFmtId="38" fontId="4" fillId="0" borderId="0" xfId="4" applyFont="1" applyFill="1" applyBorder="1" applyAlignment="1" applyProtection="1">
      <alignment vertical="center" wrapText="1"/>
      <protection locked="0"/>
    </xf>
    <xf numFmtId="0" fontId="10" fillId="3" borderId="62"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right"/>
      <protection locked="0"/>
    </xf>
    <xf numFmtId="38" fontId="10" fillId="3" borderId="0" xfId="4" applyFont="1" applyFill="1" applyBorder="1" applyAlignment="1" applyProtection="1">
      <alignment vertical="center" wrapText="1"/>
      <protection locked="0"/>
    </xf>
    <xf numFmtId="0" fontId="10" fillId="3" borderId="0"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protection locked="0"/>
    </xf>
    <xf numFmtId="0" fontId="6" fillId="0" borderId="17" xfId="0" applyFont="1" applyFill="1" applyBorder="1" applyAlignment="1" applyProtection="1">
      <alignment horizontal="right" vertical="center" wrapText="1"/>
      <protection locked="0"/>
    </xf>
    <xf numFmtId="38" fontId="14" fillId="0" borderId="17" xfId="0" applyNumberFormat="1" applyFont="1" applyFill="1" applyBorder="1" applyAlignment="1" applyProtection="1">
      <alignment horizontal="right" vertical="center" wrapText="1"/>
      <protection locked="0"/>
    </xf>
    <xf numFmtId="38" fontId="14" fillId="0" borderId="17" xfId="4" applyFont="1" applyFill="1" applyBorder="1" applyAlignment="1" applyProtection="1">
      <alignment horizontal="right" vertical="center" wrapText="1" shrinkToFit="1"/>
      <protection locked="0"/>
    </xf>
    <xf numFmtId="38" fontId="14" fillId="0" borderId="17" xfId="4" applyFont="1" applyFill="1" applyBorder="1" applyAlignment="1" applyProtection="1">
      <alignment horizontal="right" vertical="center" wrapText="1"/>
      <protection locked="0"/>
    </xf>
    <xf numFmtId="0" fontId="6" fillId="3" borderId="178" xfId="0" applyFont="1" applyFill="1" applyBorder="1" applyAlignment="1" applyProtection="1">
      <alignment horizontal="right" vertical="center" wrapText="1"/>
      <protection locked="0"/>
    </xf>
    <xf numFmtId="38" fontId="14" fillId="3" borderId="0" xfId="4" applyFont="1" applyFill="1" applyBorder="1" applyAlignment="1" applyProtection="1">
      <alignment horizontal="right" vertical="center" wrapText="1"/>
      <protection locked="0"/>
    </xf>
    <xf numFmtId="38" fontId="14" fillId="0" borderId="0" xfId="0" applyNumberFormat="1" applyFont="1" applyFill="1" applyBorder="1" applyAlignment="1" applyProtection="1">
      <alignment horizontal="right" vertical="center" wrapText="1"/>
      <protection locked="0"/>
    </xf>
    <xf numFmtId="0" fontId="14" fillId="3" borderId="184" xfId="0" applyFont="1" applyFill="1" applyBorder="1" applyAlignment="1" applyProtection="1">
      <alignment horizontal="left"/>
      <protection locked="0"/>
    </xf>
    <xf numFmtId="0" fontId="7" fillId="3" borderId="184" xfId="0" applyFont="1" applyFill="1" applyBorder="1" applyAlignment="1" applyProtection="1">
      <alignment horizontal="left"/>
      <protection locked="0"/>
    </xf>
    <xf numFmtId="0" fontId="5" fillId="3" borderId="62" xfId="0" applyFont="1" applyFill="1" applyBorder="1" applyAlignment="1" applyProtection="1">
      <alignment horizontal="center" vertical="center" wrapText="1"/>
      <protection locked="0"/>
    </xf>
    <xf numFmtId="0" fontId="5" fillId="3" borderId="185"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14" fillId="3" borderId="184" xfId="0" applyFont="1" applyFill="1" applyBorder="1" applyAlignment="1" applyProtection="1">
      <alignment horizontal="left" vertical="center"/>
      <protection locked="0"/>
    </xf>
    <xf numFmtId="0" fontId="7" fillId="3" borderId="184" xfId="0" applyFont="1" applyFill="1" applyBorder="1" applyAlignment="1" applyProtection="1">
      <alignment horizontal="left" vertical="center"/>
      <protection locked="0"/>
    </xf>
    <xf numFmtId="0" fontId="8" fillId="3" borderId="0" xfId="0" applyFont="1" applyFill="1" applyBorder="1" applyAlignment="1" applyProtection="1">
      <alignment horizontal="right" wrapText="1"/>
      <protection locked="0"/>
    </xf>
    <xf numFmtId="0" fontId="4" fillId="3" borderId="72"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38" fontId="8" fillId="0" borderId="0" xfId="4" applyFont="1" applyFill="1" applyBorder="1" applyAlignment="1" applyProtection="1">
      <alignment horizontal="right" wrapText="1"/>
      <protection locked="0"/>
    </xf>
    <xf numFmtId="38" fontId="8" fillId="3" borderId="0" xfId="4" applyFont="1" applyFill="1" applyBorder="1" applyAlignment="1" applyProtection="1">
      <alignment horizontal="right" wrapText="1"/>
      <protection locked="0"/>
    </xf>
    <xf numFmtId="0" fontId="4" fillId="3" borderId="80" xfId="0" applyFont="1" applyFill="1" applyBorder="1" applyAlignment="1" applyProtection="1">
      <alignment horizontal="center" vertical="center" textRotation="255" wrapText="1"/>
      <protection locked="0"/>
    </xf>
    <xf numFmtId="0" fontId="5" fillId="3" borderId="70" xfId="0" applyFont="1" applyFill="1" applyBorder="1" applyAlignment="1" applyProtection="1">
      <alignment horizontal="center" vertical="center" wrapText="1" shrinkToFit="1"/>
      <protection locked="0"/>
    </xf>
    <xf numFmtId="0" fontId="74" fillId="3" borderId="0" xfId="0" applyFont="1" applyFill="1" applyBorder="1" applyAlignment="1" applyProtection="1">
      <alignment horizontal="center" vertical="top"/>
      <protection locked="0" hidden="1"/>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Continuous" vertical="center" shrinkToFit="1"/>
      <protection locked="0"/>
    </xf>
    <xf numFmtId="0" fontId="5" fillId="3" borderId="0" xfId="0" applyFont="1" applyFill="1" applyBorder="1" applyAlignment="1" applyProtection="1">
      <alignment horizontal="left" vertical="center"/>
      <protection locked="0"/>
    </xf>
    <xf numFmtId="0" fontId="7" fillId="3" borderId="0"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3" borderId="82" xfId="0" applyFont="1" applyFill="1" applyBorder="1" applyAlignment="1" applyProtection="1">
      <alignment horizontal="center" vertical="center" wrapText="1"/>
      <protection locked="0"/>
    </xf>
    <xf numFmtId="0" fontId="4" fillId="3" borderId="81" xfId="0"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66" fillId="3" borderId="0" xfId="0" applyFont="1" applyFill="1" applyBorder="1" applyAlignment="1" applyProtection="1">
      <alignment horizontal="left" vertical="center"/>
      <protection locked="0"/>
    </xf>
    <xf numFmtId="0" fontId="4" fillId="3" borderId="79" xfId="0" applyFont="1" applyFill="1" applyBorder="1" applyAlignment="1" applyProtection="1">
      <alignment horizontal="center" vertical="center" wrapText="1"/>
      <protection locked="0"/>
    </xf>
    <xf numFmtId="0" fontId="4" fillId="3" borderId="173"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right" vertical="center"/>
      <protection locked="0"/>
    </xf>
    <xf numFmtId="180" fontId="2" fillId="3" borderId="0"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21" fillId="3" borderId="80" xfId="0" applyFont="1" applyFill="1" applyBorder="1" applyAlignment="1" applyProtection="1">
      <alignment horizontal="center" vertical="center" textRotation="255"/>
      <protection locked="0"/>
    </xf>
    <xf numFmtId="0" fontId="10" fillId="3" borderId="185"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protection locked="0"/>
    </xf>
    <xf numFmtId="0" fontId="4" fillId="3" borderId="17" xfId="0" applyFont="1" applyFill="1" applyBorder="1" applyAlignment="1" applyProtection="1">
      <alignment vertical="center" wrapText="1"/>
      <protection locked="0"/>
    </xf>
    <xf numFmtId="0" fontId="4" fillId="3" borderId="0" xfId="0" applyFont="1" applyFill="1" applyBorder="1" applyAlignment="1" applyProtection="1">
      <alignment vertical="center" wrapText="1"/>
      <protection locked="0"/>
    </xf>
    <xf numFmtId="0" fontId="39" fillId="3" borderId="82" xfId="0" applyFont="1" applyFill="1" applyBorder="1" applyAlignment="1" applyProtection="1">
      <alignment horizontal="center" vertical="center" wrapText="1"/>
      <protection locked="0"/>
    </xf>
    <xf numFmtId="0" fontId="39" fillId="3" borderId="7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183" fontId="44" fillId="3" borderId="0" xfId="19" applyNumberFormat="1" applyFont="1" applyFill="1" applyAlignment="1" applyProtection="1">
      <alignment vertical="center"/>
      <protection locked="0"/>
    </xf>
    <xf numFmtId="183" fontId="14" fillId="3" borderId="0" xfId="19" applyNumberFormat="1" applyFont="1" applyFill="1" applyAlignment="1" applyProtection="1">
      <alignment horizontal="left" vertical="center"/>
      <protection locked="0"/>
    </xf>
    <xf numFmtId="183" fontId="14" fillId="3" borderId="186" xfId="19" applyNumberFormat="1" applyFont="1" applyFill="1" applyBorder="1" applyAlignment="1" applyProtection="1">
      <alignment horizontal="center" vertical="center" wrapText="1"/>
      <protection locked="0"/>
    </xf>
    <xf numFmtId="183" fontId="14" fillId="3" borderId="24" xfId="19" applyNumberFormat="1" applyFont="1" applyFill="1" applyBorder="1" applyAlignment="1" applyProtection="1">
      <alignment vertical="center" wrapText="1"/>
      <protection locked="0"/>
    </xf>
    <xf numFmtId="183" fontId="14" fillId="3" borderId="24" xfId="19" applyNumberFormat="1" applyFont="1" applyFill="1" applyBorder="1" applyAlignment="1" applyProtection="1">
      <alignment horizontal="left" vertical="center" shrinkToFit="1"/>
      <protection locked="0"/>
    </xf>
    <xf numFmtId="183" fontId="14" fillId="3" borderId="56" xfId="19" applyNumberFormat="1" applyFont="1" applyFill="1" applyBorder="1" applyAlignment="1" applyProtection="1">
      <alignment horizontal="left" vertical="center" shrinkToFit="1"/>
      <protection locked="0"/>
    </xf>
    <xf numFmtId="183" fontId="14" fillId="3" borderId="168" xfId="19" applyNumberFormat="1" applyFont="1" applyFill="1" applyBorder="1" applyAlignment="1" applyProtection="1">
      <alignment horizontal="left" vertical="center" shrinkToFit="1"/>
      <protection locked="0"/>
    </xf>
    <xf numFmtId="183" fontId="14" fillId="3" borderId="72" xfId="19" applyNumberFormat="1" applyFont="1" applyFill="1" applyBorder="1" applyAlignment="1" applyProtection="1">
      <alignment horizontal="center" vertical="center" shrinkToFit="1"/>
      <protection locked="0"/>
    </xf>
    <xf numFmtId="183" fontId="14" fillId="3" borderId="62" xfId="19" applyNumberFormat="1" applyFont="1" applyFill="1" applyBorder="1" applyAlignment="1" applyProtection="1">
      <alignment horizontal="center" vertical="center" shrinkToFit="1"/>
      <protection locked="0"/>
    </xf>
    <xf numFmtId="183" fontId="14" fillId="3" borderId="64" xfId="19" applyNumberFormat="1" applyFont="1" applyFill="1" applyBorder="1" applyAlignment="1" applyProtection="1">
      <alignment horizontal="center" vertical="center" shrinkToFit="1"/>
      <protection locked="0"/>
    </xf>
    <xf numFmtId="183" fontId="14" fillId="3" borderId="68" xfId="19" applyNumberFormat="1" applyFont="1" applyFill="1" applyBorder="1" applyAlignment="1" applyProtection="1">
      <alignment horizontal="left" vertical="center" shrinkToFit="1"/>
      <protection locked="0"/>
    </xf>
    <xf numFmtId="183" fontId="14" fillId="3" borderId="69" xfId="19" applyNumberFormat="1" applyFont="1" applyFill="1" applyBorder="1" applyAlignment="1" applyProtection="1">
      <alignment horizontal="left" vertical="center" shrinkToFit="1"/>
      <protection locked="0"/>
    </xf>
    <xf numFmtId="183" fontId="14" fillId="3" borderId="102" xfId="19" applyNumberFormat="1" applyFont="1" applyFill="1" applyBorder="1" applyAlignment="1" applyProtection="1">
      <alignment horizontal="left" vertical="center" shrinkToFit="1"/>
      <protection locked="0"/>
    </xf>
    <xf numFmtId="183" fontId="8" fillId="3" borderId="56" xfId="19" applyNumberFormat="1" applyFont="1" applyFill="1" applyBorder="1" applyAlignment="1" applyProtection="1">
      <alignment horizontal="left" vertical="center" wrapText="1"/>
      <protection locked="0"/>
    </xf>
    <xf numFmtId="183" fontId="8" fillId="3" borderId="59" xfId="19" applyNumberFormat="1" applyFont="1" applyFill="1" applyBorder="1" applyAlignment="1" applyProtection="1">
      <alignment horizontal="left" vertical="center" wrapText="1"/>
      <protection locked="0"/>
    </xf>
    <xf numFmtId="183" fontId="14" fillId="3" borderId="187" xfId="19" applyNumberFormat="1" applyFont="1" applyFill="1" applyBorder="1" applyAlignment="1" applyProtection="1">
      <alignment vertical="center" shrinkToFit="1"/>
      <protection locked="0"/>
    </xf>
    <xf numFmtId="183" fontId="14" fillId="3" borderId="94" xfId="19" applyNumberFormat="1" applyFont="1" applyFill="1" applyBorder="1" applyAlignment="1" applyProtection="1">
      <alignment horizontal="center" vertical="center" wrapText="1"/>
      <protection locked="0"/>
    </xf>
    <xf numFmtId="183" fontId="14" fillId="3" borderId="95" xfId="19" applyNumberFormat="1" applyFont="1" applyFill="1" applyBorder="1" applyAlignment="1" applyProtection="1">
      <alignment horizontal="center" vertical="center" wrapText="1"/>
      <protection locked="0"/>
    </xf>
    <xf numFmtId="183" fontId="14" fillId="3" borderId="188" xfId="19" applyNumberFormat="1" applyFont="1" applyFill="1" applyBorder="1" applyAlignment="1" applyProtection="1">
      <alignment horizontal="center" vertical="center" wrapText="1"/>
      <protection locked="0"/>
    </xf>
    <xf numFmtId="183" fontId="14" fillId="3" borderId="0" xfId="19" applyNumberFormat="1" applyFont="1" applyFill="1" applyBorder="1" applyAlignment="1" applyProtection="1">
      <alignment horizontal="right" vertical="center" wrapText="1"/>
      <protection locked="0"/>
    </xf>
    <xf numFmtId="183" fontId="14" fillId="3" borderId="121" xfId="19" applyNumberFormat="1" applyFont="1" applyFill="1" applyBorder="1" applyAlignment="1" applyProtection="1">
      <alignment horizontal="center" vertical="center" shrinkToFit="1"/>
      <protection locked="0"/>
    </xf>
    <xf numFmtId="183" fontId="14" fillId="3" borderId="128" xfId="19" applyNumberFormat="1" applyFont="1" applyFill="1" applyBorder="1" applyAlignment="1" applyProtection="1">
      <alignment horizontal="center" vertical="center" shrinkToFit="1"/>
      <protection locked="0"/>
    </xf>
    <xf numFmtId="183" fontId="14" fillId="0" borderId="0" xfId="19" applyNumberFormat="1" applyFont="1" applyFill="1" applyBorder="1" applyAlignment="1" applyProtection="1">
      <alignment vertical="center" wrapText="1"/>
      <protection locked="0"/>
    </xf>
    <xf numFmtId="183" fontId="14" fillId="3" borderId="175" xfId="19" applyNumberFormat="1" applyFont="1" applyFill="1" applyBorder="1" applyAlignment="1" applyProtection="1">
      <alignment vertical="center" wrapText="1"/>
      <protection locked="0"/>
    </xf>
    <xf numFmtId="183" fontId="14" fillId="3" borderId="189" xfId="19" applyNumberFormat="1" applyFont="1" applyFill="1" applyBorder="1" applyAlignment="1" applyProtection="1">
      <alignment vertical="center" wrapText="1"/>
      <protection locked="0"/>
    </xf>
    <xf numFmtId="183" fontId="14" fillId="3" borderId="59" xfId="19" applyNumberFormat="1" applyFont="1" applyFill="1" applyBorder="1" applyAlignment="1" applyProtection="1">
      <alignment horizontal="left" vertical="center" shrinkToFit="1"/>
      <protection locked="0"/>
    </xf>
    <xf numFmtId="183" fontId="14" fillId="3" borderId="190" xfId="19" applyNumberFormat="1" applyFont="1" applyFill="1" applyBorder="1" applyAlignment="1" applyProtection="1">
      <alignment horizontal="left" vertical="center" shrinkToFit="1"/>
      <protection locked="0"/>
    </xf>
    <xf numFmtId="183" fontId="14" fillId="3" borderId="24" xfId="19" applyNumberFormat="1" applyFont="1" applyFill="1" applyBorder="1" applyAlignment="1" applyProtection="1">
      <alignment horizontal="left" vertical="center" wrapText="1"/>
      <protection locked="0"/>
    </xf>
    <xf numFmtId="183" fontId="14" fillId="3" borderId="191" xfId="19" applyNumberFormat="1" applyFont="1" applyFill="1" applyBorder="1" applyAlignment="1" applyProtection="1">
      <alignment vertical="center" wrapText="1"/>
      <protection locked="0"/>
    </xf>
    <xf numFmtId="183" fontId="14" fillId="3" borderId="117" xfId="19" applyNumberFormat="1" applyFont="1" applyFill="1" applyBorder="1" applyAlignment="1" applyProtection="1">
      <alignment horizontal="left" vertical="center" wrapText="1"/>
      <protection locked="0"/>
    </xf>
    <xf numFmtId="183" fontId="14" fillId="3" borderId="192" xfId="19" applyNumberFormat="1" applyFont="1" applyFill="1" applyBorder="1" applyAlignment="1" applyProtection="1">
      <alignment vertical="center"/>
      <protection locked="0"/>
    </xf>
    <xf numFmtId="183" fontId="14" fillId="3" borderId="175" xfId="19" applyNumberFormat="1" applyFont="1" applyFill="1" applyBorder="1" applyAlignment="1" applyProtection="1">
      <alignment vertical="center"/>
      <protection locked="0"/>
    </xf>
    <xf numFmtId="183" fontId="14" fillId="3" borderId="191" xfId="19" applyNumberFormat="1" applyFont="1" applyFill="1" applyBorder="1" applyAlignment="1" applyProtection="1">
      <alignment vertical="center"/>
      <protection locked="0"/>
    </xf>
    <xf numFmtId="183" fontId="14" fillId="3" borderId="189" xfId="19" applyNumberFormat="1" applyFont="1" applyFill="1" applyBorder="1" applyAlignment="1" applyProtection="1">
      <alignment vertical="center"/>
      <protection locked="0"/>
    </xf>
    <xf numFmtId="188" fontId="4" fillId="3" borderId="0" xfId="19" applyNumberFormat="1" applyFont="1" applyFill="1" applyAlignment="1" applyProtection="1">
      <alignment horizontal="right" vertical="center" shrinkToFit="1"/>
      <protection locked="0"/>
    </xf>
    <xf numFmtId="183" fontId="14" fillId="3" borderId="137" xfId="19" applyNumberFormat="1" applyFont="1" applyFill="1" applyBorder="1" applyAlignment="1" applyProtection="1">
      <alignment horizontal="left" vertical="center" wrapText="1"/>
      <protection locked="0"/>
    </xf>
    <xf numFmtId="183" fontId="14" fillId="3" borderId="186" xfId="19" applyNumberFormat="1" applyFont="1" applyFill="1" applyBorder="1" applyAlignment="1" applyProtection="1">
      <alignment horizontal="left" vertical="center" wrapText="1"/>
      <protection locked="0"/>
    </xf>
    <xf numFmtId="183" fontId="14" fillId="3" borderId="56" xfId="19" applyNumberFormat="1" applyFont="1" applyFill="1" applyBorder="1" applyAlignment="1" applyProtection="1">
      <alignment horizontal="left" vertical="center" wrapText="1"/>
      <protection locked="0"/>
    </xf>
    <xf numFmtId="183" fontId="14" fillId="3" borderId="193" xfId="19" applyNumberFormat="1" applyFont="1" applyFill="1" applyBorder="1" applyAlignment="1" applyProtection="1">
      <alignment vertical="center" wrapText="1"/>
      <protection locked="0"/>
    </xf>
    <xf numFmtId="0" fontId="14" fillId="3" borderId="92" xfId="19" applyFont="1" applyFill="1" applyBorder="1" applyAlignment="1" applyProtection="1">
      <alignment vertical="center" wrapText="1"/>
      <protection locked="0"/>
    </xf>
    <xf numFmtId="0" fontId="14" fillId="3" borderId="194" xfId="19" applyFont="1" applyFill="1" applyBorder="1" applyAlignment="1" applyProtection="1">
      <alignment vertical="center" wrapText="1"/>
      <protection locked="0"/>
    </xf>
    <xf numFmtId="183" fontId="14" fillId="3" borderId="0" xfId="19" applyNumberFormat="1" applyFont="1" applyFill="1" applyAlignment="1" applyProtection="1">
      <alignment horizontal="right" vertical="center" wrapText="1"/>
      <protection locked="0"/>
    </xf>
    <xf numFmtId="0" fontId="14" fillId="3" borderId="137" xfId="0" applyFont="1" applyFill="1" applyBorder="1" applyAlignment="1" applyProtection="1">
      <alignment horizontal="center" vertical="center"/>
      <protection locked="0"/>
    </xf>
    <xf numFmtId="0" fontId="14" fillId="3" borderId="138" xfId="0" applyFont="1" applyFill="1" applyBorder="1" applyAlignment="1" applyProtection="1">
      <alignment horizontal="center" vertical="center"/>
      <protection locked="0"/>
    </xf>
    <xf numFmtId="0" fontId="47" fillId="3" borderId="158" xfId="0" applyFont="1" applyFill="1" applyBorder="1" applyAlignment="1" applyProtection="1">
      <alignment vertical="top"/>
      <protection locked="0"/>
    </xf>
    <xf numFmtId="0" fontId="50" fillId="7" borderId="0" xfId="0" applyFont="1" applyFill="1" applyAlignment="1" applyProtection="1">
      <alignment vertical="top"/>
      <protection locked="0"/>
    </xf>
    <xf numFmtId="0" fontId="5" fillId="3" borderId="0" xfId="0" applyFont="1" applyFill="1" applyAlignment="1" applyProtection="1">
      <alignment vertical="top"/>
      <protection locked="0"/>
    </xf>
    <xf numFmtId="0" fontId="44" fillId="3" borderId="0" xfId="0" applyFont="1" applyFill="1" applyProtection="1">
      <protection locked="0"/>
    </xf>
    <xf numFmtId="0" fontId="44" fillId="3" borderId="0" xfId="0" applyFont="1" applyFill="1" applyAlignment="1" applyProtection="1">
      <alignment vertical="center"/>
      <protection locked="0"/>
    </xf>
    <xf numFmtId="0" fontId="74" fillId="3" borderId="0" xfId="21" applyFont="1" applyFill="1" applyAlignment="1" applyProtection="1">
      <alignment horizontal="right"/>
      <protection locked="0" hidden="1"/>
    </xf>
    <xf numFmtId="0" fontId="5" fillId="3" borderId="0" xfId="21" applyFont="1" applyFill="1" applyAlignment="1" applyProtection="1">
      <alignment horizontal="right" vertical="center"/>
      <protection locked="0"/>
    </xf>
    <xf numFmtId="0" fontId="14" fillId="3" borderId="195" xfId="21" applyFont="1" applyFill="1" applyBorder="1" applyAlignment="1" applyProtection="1">
      <alignment horizontal="center" vertical="center"/>
      <protection locked="0"/>
    </xf>
    <xf numFmtId="0" fontId="14" fillId="3" borderId="88" xfId="21" applyFont="1" applyFill="1" applyBorder="1" applyAlignment="1" applyProtection="1">
      <alignment horizontal="center" vertical="center" shrinkToFit="1"/>
      <protection locked="0"/>
    </xf>
    <xf numFmtId="0" fontId="14" fillId="3" borderId="128" xfId="21" applyFont="1" applyFill="1" applyBorder="1" applyAlignment="1" applyProtection="1">
      <alignment horizontal="center" vertical="center" shrinkToFit="1"/>
      <protection locked="0"/>
    </xf>
    <xf numFmtId="0" fontId="14" fillId="3" borderId="196" xfId="21" applyFont="1" applyFill="1" applyBorder="1" applyAlignment="1" applyProtection="1">
      <alignment horizontal="center" vertical="center" shrinkToFit="1"/>
      <protection locked="0"/>
    </xf>
    <xf numFmtId="0" fontId="14" fillId="3" borderId="197" xfId="21" applyFont="1" applyFill="1" applyBorder="1" applyAlignment="1" applyProtection="1">
      <alignment horizontal="center" vertical="center" shrinkToFit="1"/>
      <protection locked="0"/>
    </xf>
    <xf numFmtId="0" fontId="14" fillId="3" borderId="59" xfId="21" applyFont="1" applyFill="1" applyBorder="1" applyAlignment="1" applyProtection="1">
      <alignment vertical="center" wrapText="1"/>
      <protection locked="0"/>
    </xf>
    <xf numFmtId="0" fontId="14" fillId="3" borderId="121" xfId="21" applyFont="1" applyFill="1" applyBorder="1" applyAlignment="1" applyProtection="1">
      <alignment vertical="center" wrapText="1"/>
      <protection locked="0"/>
    </xf>
    <xf numFmtId="0" fontId="14" fillId="3" borderId="195" xfId="21" applyFont="1" applyFill="1" applyBorder="1" applyAlignment="1" applyProtection="1">
      <alignment horizontal="center" vertical="center" wrapText="1" shrinkToFit="1"/>
      <protection locked="0"/>
    </xf>
    <xf numFmtId="0" fontId="14" fillId="3" borderId="41" xfId="21" applyFont="1" applyFill="1" applyBorder="1" applyAlignment="1" applyProtection="1">
      <alignment vertical="center" wrapText="1"/>
      <protection locked="0"/>
    </xf>
    <xf numFmtId="0" fontId="14" fillId="3" borderId="198" xfId="21" applyFont="1" applyFill="1" applyBorder="1" applyAlignment="1" applyProtection="1">
      <alignment horizontal="center" vertical="center" wrapText="1" shrinkToFit="1"/>
      <protection locked="0"/>
    </xf>
    <xf numFmtId="38" fontId="14" fillId="5" borderId="199" xfId="4" applyFont="1" applyFill="1" applyBorder="1" applyAlignment="1" applyProtection="1">
      <alignment horizontal="right" vertical="center" shrinkToFit="1"/>
      <protection locked="0"/>
    </xf>
    <xf numFmtId="0" fontId="14" fillId="3" borderId="6" xfId="21" applyFont="1" applyFill="1" applyBorder="1" applyAlignment="1" applyProtection="1">
      <alignment vertical="center" wrapText="1"/>
      <protection locked="0"/>
    </xf>
    <xf numFmtId="0" fontId="14" fillId="3" borderId="46" xfId="21" applyFont="1" applyFill="1" applyBorder="1" applyAlignment="1" applyProtection="1">
      <alignment vertical="center" wrapText="1"/>
      <protection locked="0"/>
    </xf>
    <xf numFmtId="0" fontId="14" fillId="3" borderId="99" xfId="21" applyFont="1" applyFill="1" applyBorder="1" applyAlignment="1" applyProtection="1">
      <alignment horizontal="center" vertical="center" wrapText="1" shrinkToFit="1"/>
      <protection locked="0"/>
    </xf>
    <xf numFmtId="0" fontId="14" fillId="3" borderId="24" xfId="21" applyFont="1" applyFill="1" applyBorder="1" applyAlignment="1" applyProtection="1">
      <alignment vertical="center" wrapText="1"/>
      <protection locked="0"/>
    </xf>
    <xf numFmtId="0" fontId="14" fillId="3" borderId="200" xfId="21" applyFont="1" applyFill="1" applyBorder="1" applyAlignment="1" applyProtection="1">
      <alignment horizontal="center" vertical="center" wrapText="1" shrinkToFit="1"/>
      <protection locked="0"/>
    </xf>
    <xf numFmtId="38" fontId="5" fillId="7" borderId="0" xfId="4" applyFont="1" applyFill="1" applyBorder="1" applyAlignment="1" applyProtection="1">
      <alignment horizontal="right" vertical="center" shrinkToFit="1"/>
      <protection locked="0"/>
    </xf>
    <xf numFmtId="38" fontId="14" fillId="3" borderId="79" xfId="4" applyFont="1" applyFill="1" applyBorder="1" applyAlignment="1" applyProtection="1">
      <alignment horizontal="centerContinuous" vertical="center" shrinkToFit="1"/>
      <protection locked="0"/>
    </xf>
    <xf numFmtId="38" fontId="14" fillId="3" borderId="71" xfId="4" applyFont="1" applyFill="1" applyBorder="1" applyAlignment="1" applyProtection="1">
      <alignment horizontal="centerContinuous" vertical="center" shrinkToFit="1"/>
      <protection locked="0"/>
    </xf>
    <xf numFmtId="0" fontId="5" fillId="3" borderId="0" xfId="21" applyFont="1" applyFill="1" applyAlignment="1" applyProtection="1">
      <alignment horizontal="right"/>
      <protection locked="0"/>
    </xf>
    <xf numFmtId="0" fontId="5" fillId="3" borderId="4" xfId="21" applyFont="1" applyFill="1" applyBorder="1" applyAlignment="1" applyProtection="1">
      <alignment horizontal="center" vertical="center" wrapText="1"/>
      <protection locked="0"/>
    </xf>
    <xf numFmtId="0" fontId="44" fillId="3" borderId="0" xfId="21" applyFont="1" applyFill="1" applyProtection="1">
      <alignment vertical="center"/>
      <protection locked="0"/>
    </xf>
    <xf numFmtId="38" fontId="4" fillId="3" borderId="0" xfId="4" applyFont="1" applyFill="1" applyAlignment="1" applyProtection="1">
      <alignment horizontal="right" vertical="center"/>
      <protection locked="0"/>
    </xf>
    <xf numFmtId="38" fontId="14" fillId="3" borderId="121" xfId="4" applyFont="1" applyFill="1" applyBorder="1" applyAlignment="1" applyProtection="1">
      <alignment horizontal="center" vertical="center" shrinkToFit="1"/>
      <protection locked="0"/>
    </xf>
    <xf numFmtId="38" fontId="14" fillId="3" borderId="88" xfId="4" applyFont="1" applyFill="1" applyBorder="1" applyAlignment="1" applyProtection="1">
      <alignment horizontal="center" vertical="center" shrinkToFit="1"/>
      <protection locked="0"/>
    </xf>
    <xf numFmtId="38" fontId="14" fillId="3" borderId="128" xfId="4" applyFont="1" applyFill="1" applyBorder="1" applyAlignment="1" applyProtection="1">
      <alignment horizontal="center" vertical="center" shrinkToFit="1"/>
      <protection locked="0"/>
    </xf>
    <xf numFmtId="38" fontId="14" fillId="3" borderId="76" xfId="4" applyFont="1" applyFill="1" applyBorder="1" applyAlignment="1" applyProtection="1">
      <alignment horizontal="center" vertical="center" shrinkToFit="1"/>
      <protection locked="0"/>
    </xf>
    <xf numFmtId="38" fontId="14" fillId="3" borderId="41" xfId="4" applyFont="1" applyFill="1" applyBorder="1" applyAlignment="1" applyProtection="1">
      <alignment horizontal="center" vertical="center" shrinkToFit="1"/>
      <protection locked="0"/>
    </xf>
    <xf numFmtId="38" fontId="14" fillId="3" borderId="77" xfId="4" applyFont="1" applyFill="1" applyBorder="1" applyAlignment="1" applyProtection="1">
      <alignment horizontal="center" vertical="center" wrapText="1" shrinkToFit="1"/>
      <protection locked="0"/>
    </xf>
    <xf numFmtId="38" fontId="14" fillId="3" borderId="164" xfId="4" applyFont="1" applyFill="1" applyBorder="1" applyAlignment="1" applyProtection="1">
      <alignment horizontal="center" vertical="center" shrinkToFit="1"/>
      <protection locked="0"/>
    </xf>
    <xf numFmtId="38" fontId="14" fillId="3" borderId="166" xfId="4" applyFont="1" applyFill="1" applyBorder="1" applyAlignment="1" applyProtection="1">
      <alignment horizontal="center" vertical="center" shrinkToFit="1"/>
      <protection locked="0"/>
    </xf>
    <xf numFmtId="38" fontId="14" fillId="3" borderId="4" xfId="4" applyFont="1" applyFill="1" applyBorder="1" applyAlignment="1" applyProtection="1">
      <alignment horizontal="center" vertical="center" shrinkToFit="1"/>
      <protection locked="0"/>
    </xf>
    <xf numFmtId="38" fontId="14" fillId="3" borderId="84" xfId="4" applyFont="1" applyFill="1" applyBorder="1" applyAlignment="1" applyProtection="1">
      <alignment horizontal="center" vertical="center" shrinkToFit="1"/>
      <protection locked="0"/>
    </xf>
    <xf numFmtId="38" fontId="4" fillId="3" borderId="0" xfId="4" applyFont="1" applyFill="1" applyBorder="1" applyAlignment="1" applyProtection="1">
      <alignment horizontal="right" shrinkToFit="1"/>
      <protection locked="0"/>
    </xf>
    <xf numFmtId="38" fontId="5" fillId="3" borderId="79" xfId="4" applyFont="1" applyFill="1" applyBorder="1" applyAlignment="1" applyProtection="1">
      <alignment horizontal="centerContinuous" vertical="center" shrinkToFit="1"/>
      <protection locked="0"/>
    </xf>
    <xf numFmtId="38" fontId="5" fillId="3" borderId="71" xfId="4" applyFont="1" applyFill="1" applyBorder="1" applyAlignment="1" applyProtection="1">
      <alignment horizontal="centerContinuous" vertical="center" shrinkToFit="1"/>
      <protection locked="0"/>
    </xf>
    <xf numFmtId="38" fontId="5" fillId="3" borderId="79" xfId="4" applyFont="1" applyFill="1" applyBorder="1" applyAlignment="1" applyProtection="1">
      <alignment horizontal="centerContinuous" vertical="center"/>
      <protection locked="0"/>
    </xf>
    <xf numFmtId="38" fontId="5" fillId="3" borderId="71" xfId="4" applyFont="1" applyFill="1" applyBorder="1" applyAlignment="1" applyProtection="1">
      <alignment horizontal="centerContinuous" vertical="center"/>
      <protection locked="0"/>
    </xf>
    <xf numFmtId="0" fontId="30" fillId="3" borderId="39" xfId="0" applyFont="1" applyFill="1" applyBorder="1" applyAlignment="1" applyProtection="1">
      <alignment horizontal="center" vertical="center"/>
      <protection locked="0"/>
    </xf>
    <xf numFmtId="0" fontId="17" fillId="3" borderId="0" xfId="0" applyFont="1" applyFill="1" applyAlignment="1" applyProtection="1">
      <alignment vertical="top"/>
      <protection locked="0"/>
    </xf>
    <xf numFmtId="0" fontId="14" fillId="3" borderId="201"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5" fillId="3" borderId="0" xfId="0" applyFont="1" applyFill="1" applyAlignment="1" applyProtection="1">
      <alignment horizontal="left" vertical="center" indent="1"/>
      <protection locked="0"/>
    </xf>
    <xf numFmtId="0" fontId="17" fillId="7" borderId="0" xfId="0" applyFont="1" applyFill="1" applyAlignment="1" applyProtection="1">
      <alignment wrapText="1"/>
      <protection locked="0"/>
    </xf>
    <xf numFmtId="0" fontId="17" fillId="7" borderId="128" xfId="0" applyFont="1" applyFill="1" applyBorder="1" applyAlignment="1" applyProtection="1">
      <alignment vertical="center"/>
      <protection locked="0"/>
    </xf>
    <xf numFmtId="0" fontId="14" fillId="3" borderId="128" xfId="21" applyFont="1" applyFill="1" applyBorder="1" applyAlignment="1" applyProtection="1">
      <alignment horizontal="center" vertical="center"/>
      <protection locked="0"/>
    </xf>
    <xf numFmtId="0" fontId="14" fillId="3" borderId="121" xfId="21" applyFont="1" applyFill="1" applyBorder="1" applyAlignment="1" applyProtection="1">
      <alignment horizontal="center" vertical="center"/>
      <protection locked="0"/>
    </xf>
    <xf numFmtId="0" fontId="14" fillId="3" borderId="88" xfId="21" applyFont="1" applyFill="1" applyBorder="1" applyAlignment="1" applyProtection="1">
      <alignment horizontal="center" vertical="center"/>
      <protection locked="0"/>
    </xf>
    <xf numFmtId="0" fontId="53" fillId="7" borderId="59" xfId="0" applyFont="1" applyFill="1" applyBorder="1" applyAlignment="1" applyProtection="1">
      <alignment vertical="center"/>
      <protection locked="0"/>
    </xf>
    <xf numFmtId="0" fontId="4" fillId="3" borderId="28" xfId="0" applyFont="1" applyFill="1" applyBorder="1" applyAlignment="1" applyProtection="1">
      <alignment vertical="center"/>
      <protection locked="0"/>
    </xf>
    <xf numFmtId="0" fontId="4" fillId="3" borderId="154" xfId="0" applyFont="1" applyFill="1" applyBorder="1" applyAlignment="1" applyProtection="1">
      <alignment vertical="center" shrinkToFit="1"/>
      <protection locked="0"/>
    </xf>
    <xf numFmtId="0" fontId="53" fillId="3" borderId="59" xfId="21" applyFont="1" applyFill="1" applyBorder="1" applyProtection="1">
      <alignment vertical="center"/>
      <protection locked="0"/>
    </xf>
    <xf numFmtId="0" fontId="4" fillId="3" borderId="11" xfId="0" applyFont="1" applyFill="1" applyBorder="1" applyAlignment="1" applyProtection="1">
      <alignment vertical="center"/>
      <protection locked="0"/>
    </xf>
    <xf numFmtId="0" fontId="4" fillId="3" borderId="50" xfId="0" applyFont="1" applyFill="1" applyBorder="1" applyAlignment="1" applyProtection="1">
      <alignment vertical="center" shrinkToFit="1"/>
      <protection locked="0"/>
    </xf>
    <xf numFmtId="0" fontId="4" fillId="3" borderId="11" xfId="0" applyFont="1" applyFill="1" applyBorder="1" applyAlignment="1" applyProtection="1">
      <alignment vertical="center" shrinkToFit="1"/>
      <protection locked="0"/>
    </xf>
    <xf numFmtId="0" fontId="14" fillId="3" borderId="0" xfId="21" applyFont="1" applyFill="1" applyBorder="1" applyAlignment="1" applyProtection="1">
      <alignment horizontal="right" vertical="center" shrinkToFit="1"/>
      <protection locked="0"/>
    </xf>
    <xf numFmtId="0" fontId="4" fillId="0" borderId="50" xfId="0" applyFont="1" applyFill="1" applyBorder="1" applyAlignment="1" applyProtection="1">
      <alignment vertical="center" shrinkToFit="1"/>
      <protection locked="0"/>
    </xf>
    <xf numFmtId="0" fontId="53" fillId="3" borderId="6" xfId="21" applyFont="1" applyFill="1" applyBorder="1" applyProtection="1">
      <alignment vertical="center"/>
      <protection locked="0"/>
    </xf>
    <xf numFmtId="0" fontId="4" fillId="3" borderId="6" xfId="0" applyFont="1" applyFill="1" applyBorder="1" applyAlignment="1" applyProtection="1">
      <alignment vertical="center"/>
      <protection locked="0"/>
    </xf>
    <xf numFmtId="0" fontId="4" fillId="3" borderId="91" xfId="0" applyFont="1" applyFill="1" applyBorder="1" applyAlignment="1" applyProtection="1">
      <alignment vertical="center" shrinkToFit="1"/>
      <protection locked="0"/>
    </xf>
    <xf numFmtId="0" fontId="59" fillId="7" borderId="0" xfId="0" applyFont="1" applyFill="1" applyAlignment="1" applyProtection="1">
      <alignment horizontal="left" vertical="center" indent="4"/>
      <protection locked="0"/>
    </xf>
    <xf numFmtId="0" fontId="5" fillId="7" borderId="121" xfId="0" applyFont="1" applyFill="1" applyBorder="1" applyAlignment="1" applyProtection="1">
      <alignment vertical="center"/>
      <protection locked="0"/>
    </xf>
    <xf numFmtId="0" fontId="5" fillId="7" borderId="178" xfId="0" applyFont="1" applyFill="1" applyBorder="1" applyAlignment="1" applyProtection="1">
      <alignment vertical="center"/>
      <protection locked="0"/>
    </xf>
    <xf numFmtId="0" fontId="4" fillId="7" borderId="78" xfId="0" applyFont="1" applyFill="1" applyBorder="1" applyAlignment="1" applyProtection="1">
      <alignment horizontal="centerContinuous" vertical="center"/>
      <protection locked="0"/>
    </xf>
    <xf numFmtId="0" fontId="5" fillId="7" borderId="122" xfId="0" applyFont="1" applyFill="1" applyBorder="1" applyAlignment="1" applyProtection="1">
      <alignment horizontal="centerContinuous" vertical="center"/>
      <protection locked="0"/>
    </xf>
    <xf numFmtId="0" fontId="4" fillId="7" borderId="21" xfId="0" applyFont="1" applyFill="1" applyBorder="1" applyAlignment="1" applyProtection="1">
      <alignment horizontal="centerContinuous" vertical="center"/>
      <protection locked="0"/>
    </xf>
    <xf numFmtId="0" fontId="4" fillId="7" borderId="122" xfId="0" applyFont="1" applyFill="1" applyBorder="1" applyAlignment="1" applyProtection="1">
      <alignment horizontal="centerContinuous" vertical="center"/>
      <protection locked="0"/>
    </xf>
    <xf numFmtId="0" fontId="5" fillId="7" borderId="56" xfId="0" applyFont="1" applyFill="1" applyBorder="1" applyAlignment="1" applyProtection="1">
      <alignment horizontal="center" vertical="center"/>
      <protection locked="0"/>
    </xf>
    <xf numFmtId="0" fontId="8" fillId="7" borderId="29" xfId="0" applyFont="1" applyFill="1" applyBorder="1" applyAlignment="1" applyProtection="1">
      <alignment horizontal="centerContinuous" vertical="center"/>
      <protection locked="0"/>
    </xf>
    <xf numFmtId="0" fontId="4" fillId="7" borderId="30" xfId="0" applyFont="1" applyFill="1" applyBorder="1" applyAlignment="1" applyProtection="1">
      <alignment horizontal="centerContinuous" vertical="center"/>
      <protection locked="0"/>
    </xf>
    <xf numFmtId="0" fontId="4" fillId="7" borderId="10" xfId="0" applyFont="1" applyFill="1" applyBorder="1" applyAlignment="1" applyProtection="1">
      <alignment horizontal="centerContinuous" vertical="center"/>
      <protection locked="0"/>
    </xf>
    <xf numFmtId="0" fontId="5" fillId="7" borderId="189" xfId="0" applyFont="1" applyFill="1" applyBorder="1" applyAlignment="1" applyProtection="1">
      <alignment vertical="center"/>
      <protection locked="0"/>
    </xf>
    <xf numFmtId="0" fontId="4" fillId="7" borderId="179" xfId="0" applyFont="1" applyFill="1" applyBorder="1" applyAlignment="1" applyProtection="1">
      <alignment horizontal="center" vertical="center"/>
      <protection locked="0"/>
    </xf>
    <xf numFmtId="0" fontId="4" fillId="7" borderId="180" xfId="0" applyFont="1" applyFill="1" applyBorder="1" applyAlignment="1" applyProtection="1">
      <alignment horizontal="center" vertical="center"/>
      <protection locked="0"/>
    </xf>
    <xf numFmtId="0" fontId="4" fillId="7" borderId="182" xfId="0" applyFont="1" applyFill="1" applyBorder="1" applyAlignment="1" applyProtection="1">
      <alignment horizontal="center" vertical="center"/>
      <protection locked="0"/>
    </xf>
    <xf numFmtId="0" fontId="75" fillId="7" borderId="0" xfId="0" applyFont="1" applyFill="1" applyAlignment="1" applyProtection="1">
      <alignment vertical="center"/>
      <protection locked="0"/>
    </xf>
    <xf numFmtId="0" fontId="76" fillId="7" borderId="0" xfId="0" applyFont="1" applyFill="1" applyAlignment="1" applyProtection="1">
      <alignment vertical="center"/>
      <protection locked="0"/>
    </xf>
    <xf numFmtId="176" fontId="77" fillId="7" borderId="0" xfId="12" applyNumberFormat="1" applyFont="1" applyFill="1" applyProtection="1">
      <alignment vertical="center"/>
      <protection locked="0"/>
    </xf>
    <xf numFmtId="0" fontId="77" fillId="7" borderId="0" xfId="0" applyFont="1" applyFill="1" applyAlignment="1" applyProtection="1">
      <alignment vertical="center"/>
      <protection locked="0"/>
    </xf>
    <xf numFmtId="192" fontId="5" fillId="6" borderId="30" xfId="0" applyNumberFormat="1" applyFont="1" applyFill="1" applyBorder="1" applyAlignment="1" applyProtection="1">
      <alignment horizontal="center" vertical="center" shrinkToFit="1"/>
      <protection locked="0"/>
    </xf>
    <xf numFmtId="38" fontId="5" fillId="6" borderId="18" xfId="3" applyFont="1" applyFill="1" applyBorder="1" applyAlignment="1" applyProtection="1">
      <alignment horizontal="right" vertical="center" shrinkToFit="1"/>
      <protection locked="0"/>
    </xf>
    <xf numFmtId="192" fontId="5" fillId="6" borderId="33" xfId="0" applyNumberFormat="1" applyFont="1" applyFill="1" applyBorder="1" applyAlignment="1" applyProtection="1">
      <alignment horizontal="center" vertical="center" shrinkToFit="1"/>
      <protection locked="0"/>
    </xf>
    <xf numFmtId="38" fontId="5" fillId="6" borderId="19" xfId="3" applyFont="1" applyFill="1" applyBorder="1" applyAlignment="1" applyProtection="1">
      <alignment horizontal="right" vertical="center" shrinkToFit="1"/>
      <protection locked="0"/>
    </xf>
    <xf numFmtId="192" fontId="5" fillId="6" borderId="61" xfId="0" applyNumberFormat="1" applyFont="1" applyFill="1" applyBorder="1" applyAlignment="1" applyProtection="1">
      <alignment horizontal="center" vertical="center" shrinkToFit="1"/>
      <protection locked="0"/>
    </xf>
    <xf numFmtId="38" fontId="5" fillId="6" borderId="15" xfId="3" applyNumberFormat="1" applyFont="1" applyFill="1" applyBorder="1" applyAlignment="1" applyProtection="1">
      <alignment horizontal="right" vertical="center" shrinkToFit="1"/>
      <protection locked="0"/>
    </xf>
    <xf numFmtId="0" fontId="5" fillId="7" borderId="17" xfId="0" applyFont="1" applyFill="1" applyBorder="1" applyAlignment="1" applyProtection="1">
      <alignment vertical="center"/>
      <protection locked="0"/>
    </xf>
    <xf numFmtId="0" fontId="15" fillId="7" borderId="17" xfId="0" applyFont="1" applyFill="1" applyBorder="1" applyAlignment="1" applyProtection="1">
      <alignment horizontal="right" vertical="center"/>
      <protection locked="0"/>
    </xf>
    <xf numFmtId="0" fontId="15" fillId="7" borderId="0" xfId="0" applyFont="1" applyFill="1" applyAlignment="1" applyProtection="1">
      <alignment horizontal="right" vertical="center"/>
      <protection locked="0"/>
    </xf>
    <xf numFmtId="0" fontId="5" fillId="7" borderId="0" xfId="0" applyFont="1" applyFill="1" applyBorder="1" applyAlignment="1" applyProtection="1">
      <alignment vertical="center"/>
      <protection locked="0"/>
    </xf>
    <xf numFmtId="0" fontId="8" fillId="7" borderId="0" xfId="0" applyFont="1" applyFill="1" applyBorder="1" applyAlignment="1" applyProtection="1">
      <alignment horizontal="right"/>
      <protection locked="0"/>
    </xf>
    <xf numFmtId="180" fontId="4" fillId="7" borderId="0" xfId="0" applyNumberFormat="1" applyFont="1" applyFill="1" applyBorder="1" applyAlignment="1" applyProtection="1">
      <alignment horizontal="right" vertical="center"/>
      <protection locked="0"/>
    </xf>
    <xf numFmtId="0" fontId="72" fillId="3" borderId="0" xfId="0" applyFont="1" applyFill="1" applyAlignment="1" applyProtection="1">
      <alignment horizontal="right" vertical="center" indent="4"/>
      <protection locked="0" hidden="1"/>
    </xf>
    <xf numFmtId="0" fontId="9" fillId="3" borderId="0" xfId="0" applyFont="1" applyFill="1" applyBorder="1" applyAlignment="1" applyProtection="1">
      <alignment horizontal="right" vertical="center"/>
      <protection locked="0"/>
    </xf>
    <xf numFmtId="0" fontId="6" fillId="3" borderId="159" xfId="0" applyFont="1" applyFill="1" applyBorder="1" applyAlignment="1" applyProtection="1">
      <alignment horizontal="center" vertical="center"/>
      <protection locked="0"/>
    </xf>
    <xf numFmtId="0" fontId="4" fillId="3" borderId="160" xfId="0" applyFont="1" applyFill="1" applyBorder="1" applyAlignment="1" applyProtection="1">
      <alignment horizontal="center" vertical="center"/>
      <protection locked="0"/>
    </xf>
    <xf numFmtId="0" fontId="4" fillId="3" borderId="163" xfId="0" applyFont="1" applyFill="1" applyBorder="1" applyAlignment="1" applyProtection="1">
      <alignment horizontal="center" vertical="center"/>
      <protection locked="0"/>
    </xf>
    <xf numFmtId="0" fontId="4" fillId="3" borderId="20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2" fillId="3" borderId="85" xfId="0" applyFont="1" applyFill="1" applyBorder="1" applyAlignment="1" applyProtection="1">
      <alignment horizontal="center" vertical="center"/>
      <protection locked="0"/>
    </xf>
    <xf numFmtId="0" fontId="9" fillId="3" borderId="44" xfId="0" applyFont="1" applyFill="1" applyBorder="1" applyAlignment="1" applyProtection="1">
      <alignment horizontal="right" vertical="center"/>
      <protection locked="0"/>
    </xf>
    <xf numFmtId="180" fontId="8" fillId="3" borderId="0" xfId="0" applyNumberFormat="1" applyFont="1" applyFill="1" applyAlignment="1" applyProtection="1">
      <alignment horizontal="right" vertical="center" indent="1" shrinkToFit="1"/>
      <protection locked="0"/>
    </xf>
    <xf numFmtId="180" fontId="8" fillId="3" borderId="0" xfId="0" applyNumberFormat="1" applyFont="1" applyFill="1" applyAlignment="1" applyProtection="1">
      <alignment horizontal="right" vertical="center" indent="1"/>
      <protection locked="0"/>
    </xf>
    <xf numFmtId="0" fontId="2" fillId="3" borderId="29" xfId="0" applyFont="1" applyFill="1" applyBorder="1" applyAlignment="1" applyProtection="1">
      <alignment horizontal="center" vertical="center"/>
      <protection locked="0"/>
    </xf>
    <xf numFmtId="0" fontId="9" fillId="3" borderId="22" xfId="0" applyFont="1" applyFill="1" applyBorder="1" applyAlignment="1" applyProtection="1">
      <alignment horizontal="right" vertical="center"/>
      <protection locked="0"/>
    </xf>
    <xf numFmtId="180" fontId="4" fillId="3" borderId="0" xfId="0" applyNumberFormat="1" applyFont="1" applyFill="1" applyAlignment="1" applyProtection="1">
      <alignment horizontal="right" vertical="center" indent="1"/>
      <protection locked="0"/>
    </xf>
    <xf numFmtId="180" fontId="8" fillId="7" borderId="0" xfId="0" applyNumberFormat="1" applyFont="1" applyFill="1" applyAlignment="1" applyProtection="1">
      <alignment horizontal="right" vertical="center" indent="1" shrinkToFit="1"/>
      <protection locked="0"/>
    </xf>
    <xf numFmtId="38" fontId="4" fillId="7" borderId="0" xfId="3" applyFont="1" applyFill="1" applyBorder="1" applyAlignment="1" applyProtection="1">
      <alignment horizontal="right" vertical="center"/>
      <protection locked="0"/>
    </xf>
    <xf numFmtId="180" fontId="8" fillId="7" borderId="0" xfId="0" applyNumberFormat="1" applyFont="1" applyFill="1" applyAlignment="1" applyProtection="1">
      <alignment horizontal="right" vertical="center" indent="1"/>
      <protection locked="0"/>
    </xf>
    <xf numFmtId="0" fontId="2" fillId="3" borderId="32" xfId="0" applyFont="1" applyFill="1" applyBorder="1" applyAlignment="1" applyProtection="1">
      <alignment horizontal="center" vertical="center"/>
      <protection locked="0"/>
    </xf>
    <xf numFmtId="0" fontId="9" fillId="3" borderId="23" xfId="0" applyFont="1" applyFill="1" applyBorder="1" applyAlignment="1" applyProtection="1">
      <alignment horizontal="right" vertical="center"/>
      <protection locked="0"/>
    </xf>
    <xf numFmtId="0" fontId="6" fillId="3" borderId="79" xfId="0" applyFont="1" applyFill="1" applyBorder="1" applyAlignment="1" applyProtection="1">
      <alignment horizontal="center" vertical="center"/>
      <protection locked="0"/>
    </xf>
    <xf numFmtId="0" fontId="5" fillId="3" borderId="83" xfId="0" applyFont="1" applyFill="1" applyBorder="1" applyAlignment="1" applyProtection="1">
      <alignment horizontal="left" vertical="center"/>
      <protection locked="0"/>
    </xf>
    <xf numFmtId="0" fontId="6" fillId="3" borderId="83" xfId="0" applyFont="1" applyFill="1" applyBorder="1" applyAlignment="1" applyProtection="1">
      <alignment horizontal="center" vertical="center"/>
      <protection locked="0"/>
    </xf>
    <xf numFmtId="0" fontId="78" fillId="3" borderId="0" xfId="0" applyFont="1" applyFill="1" applyAlignment="1" applyProtection="1">
      <alignment vertical="center"/>
      <protection locked="0"/>
    </xf>
    <xf numFmtId="180" fontId="8" fillId="3"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4" fillId="3" borderId="78" xfId="0" applyFont="1" applyFill="1" applyBorder="1" applyAlignment="1" applyProtection="1">
      <alignment horizontal="left" vertical="center"/>
      <protection locked="0"/>
    </xf>
    <xf numFmtId="0" fontId="4" fillId="3" borderId="0" xfId="0" applyFont="1" applyFill="1" applyBorder="1" applyAlignment="1" applyProtection="1">
      <alignment horizontal="right" vertical="center"/>
      <protection locked="0"/>
    </xf>
    <xf numFmtId="0" fontId="59" fillId="7" borderId="0" xfId="0" applyFont="1" applyFill="1" applyAlignment="1" applyProtection="1">
      <alignment horizontal="right" vertical="center"/>
      <protection locked="0" hidden="1"/>
    </xf>
    <xf numFmtId="0" fontId="4" fillId="3" borderId="21" xfId="0" applyFont="1" applyFill="1" applyBorder="1" applyAlignment="1" applyProtection="1">
      <alignment horizontal="center" vertical="center"/>
      <protection locked="0"/>
    </xf>
    <xf numFmtId="0" fontId="9" fillId="3" borderId="65" xfId="0" applyFont="1" applyFill="1" applyBorder="1" applyAlignment="1" applyProtection="1">
      <alignment horizontal="center" vertical="center" wrapText="1"/>
      <protection locked="0"/>
    </xf>
    <xf numFmtId="0" fontId="23" fillId="3" borderId="76" xfId="0" applyFont="1" applyFill="1" applyBorder="1" applyAlignment="1" applyProtection="1">
      <alignment horizontal="left" vertical="center" indent="1"/>
      <protection locked="0"/>
    </xf>
    <xf numFmtId="0" fontId="23" fillId="3" borderId="44" xfId="0" applyFont="1" applyFill="1" applyBorder="1" applyAlignment="1" applyProtection="1">
      <alignment horizontal="left" vertical="center" indent="1"/>
      <protection locked="0"/>
    </xf>
    <xf numFmtId="38" fontId="4" fillId="3" borderId="20" xfId="3" applyFont="1" applyFill="1" applyBorder="1" applyAlignment="1" applyProtection="1">
      <alignment horizontal="center" vertical="center"/>
      <protection locked="0"/>
    </xf>
    <xf numFmtId="191" fontId="8" fillId="3" borderId="0" xfId="0" applyNumberFormat="1" applyFont="1" applyFill="1" applyBorder="1" applyAlignment="1" applyProtection="1">
      <alignment horizontal="right" vertical="center"/>
      <protection locked="0"/>
    </xf>
    <xf numFmtId="0" fontId="58" fillId="3" borderId="0" xfId="0" applyFont="1" applyFill="1" applyBorder="1" applyAlignment="1" applyProtection="1">
      <alignment horizontal="left" vertical="center"/>
      <protection locked="0"/>
    </xf>
    <xf numFmtId="0" fontId="7" fillId="7" borderId="0" xfId="0" applyFont="1" applyFill="1" applyBorder="1" applyAlignment="1" applyProtection="1">
      <alignment horizontal="left" vertical="center"/>
      <protection locked="0"/>
    </xf>
    <xf numFmtId="186" fontId="8" fillId="3" borderId="0" xfId="0" applyNumberFormat="1" applyFont="1" applyFill="1" applyBorder="1" applyAlignment="1" applyProtection="1">
      <alignment horizontal="right" vertical="center" shrinkToFit="1"/>
      <protection locked="0"/>
    </xf>
    <xf numFmtId="186" fontId="8" fillId="3" borderId="0" xfId="0" applyNumberFormat="1" applyFont="1" applyFill="1" applyBorder="1" applyAlignment="1" applyProtection="1">
      <alignment horizontal="left" vertical="center" indent="1"/>
      <protection locked="0"/>
    </xf>
    <xf numFmtId="38" fontId="45" fillId="6" borderId="20" xfId="8" applyFont="1" applyFill="1" applyBorder="1" applyAlignment="1" applyProtection="1">
      <alignment vertical="center"/>
    </xf>
    <xf numFmtId="177" fontId="45" fillId="6" borderId="20" xfId="8" applyNumberFormat="1" applyFont="1" applyFill="1" applyBorder="1" applyAlignment="1" applyProtection="1">
      <alignment horizontal="center" vertical="center"/>
    </xf>
    <xf numFmtId="177" fontId="52" fillId="6" borderId="20" xfId="8" applyNumberFormat="1" applyFont="1" applyFill="1" applyBorder="1" applyAlignment="1" applyProtection="1">
      <alignment horizontal="center" vertical="center"/>
    </xf>
    <xf numFmtId="38" fontId="45" fillId="6" borderId="7" xfId="8" applyFont="1" applyFill="1" applyBorder="1" applyAlignment="1" applyProtection="1">
      <alignment vertical="center"/>
    </xf>
    <xf numFmtId="38" fontId="52" fillId="6" borderId="39" xfId="8" applyNumberFormat="1" applyFont="1" applyFill="1" applyBorder="1" applyAlignment="1" applyProtection="1">
      <alignment vertical="center"/>
    </xf>
    <xf numFmtId="49" fontId="19" fillId="3" borderId="87" xfId="0" quotePrefix="1" applyNumberFormat="1" applyFont="1" applyFill="1" applyBorder="1" applyAlignment="1" applyProtection="1">
      <alignment horizontal="center" vertical="center"/>
      <protection locked="0"/>
    </xf>
    <xf numFmtId="38" fontId="45" fillId="7" borderId="17" xfId="8" applyFont="1" applyFill="1" applyBorder="1" applyAlignment="1" applyProtection="1">
      <alignment horizontal="center" vertical="center"/>
      <protection locked="0"/>
    </xf>
    <xf numFmtId="0" fontId="25" fillId="13" borderId="20" xfId="0" applyFont="1" applyFill="1" applyBorder="1" applyAlignment="1" applyProtection="1">
      <alignment horizontal="center" vertical="center"/>
    </xf>
    <xf numFmtId="0" fontId="25" fillId="7" borderId="0" xfId="0" applyFont="1" applyFill="1" applyAlignment="1" applyProtection="1">
      <alignment vertical="center"/>
    </xf>
    <xf numFmtId="0" fontId="25" fillId="0" borderId="20" xfId="20" applyNumberFormat="1" applyFont="1" applyFill="1" applyBorder="1" applyAlignment="1">
      <alignment horizontal="left" vertical="top"/>
    </xf>
    <xf numFmtId="0" fontId="25" fillId="0" borderId="20" xfId="20" quotePrefix="1" applyNumberFormat="1" applyFont="1" applyFill="1" applyBorder="1" applyAlignment="1">
      <alignment horizontal="left" vertical="top"/>
    </xf>
    <xf numFmtId="0" fontId="59" fillId="3" borderId="0" xfId="0" applyFont="1" applyFill="1" applyAlignment="1" applyProtection="1">
      <alignment horizontal="center" vertical="center"/>
      <protection locked="0" hidden="1"/>
    </xf>
    <xf numFmtId="0" fontId="59" fillId="7" borderId="0" xfId="0" applyFont="1" applyFill="1" applyAlignment="1" applyProtection="1">
      <alignment horizontal="right"/>
      <protection locked="0" hidden="1"/>
    </xf>
    <xf numFmtId="0" fontId="74" fillId="3" borderId="0" xfId="0" applyFont="1" applyFill="1" applyBorder="1" applyAlignment="1" applyProtection="1">
      <alignment horizontal="center" vertical="center"/>
      <protection locked="0" hidden="1"/>
    </xf>
    <xf numFmtId="0" fontId="74" fillId="3" borderId="0" xfId="0" applyFont="1" applyFill="1" applyBorder="1" applyAlignment="1" applyProtection="1">
      <alignment horizontal="right" shrinkToFit="1"/>
      <protection locked="0" hidden="1"/>
    </xf>
    <xf numFmtId="38" fontId="74" fillId="3" borderId="0" xfId="4" applyFont="1" applyFill="1" applyAlignment="1" applyProtection="1">
      <protection locked="0" hidden="1"/>
    </xf>
    <xf numFmtId="183" fontId="74" fillId="3" borderId="0" xfId="19" applyNumberFormat="1" applyFont="1" applyFill="1" applyAlignment="1" applyProtection="1">
      <alignment horizontal="center" vertical="center" wrapText="1"/>
      <protection locked="0" hidden="1"/>
    </xf>
    <xf numFmtId="183" fontId="50" fillId="3" borderId="0" xfId="19" applyNumberFormat="1" applyFont="1" applyFill="1" applyAlignment="1" applyProtection="1">
      <alignment vertical="center" wrapText="1"/>
      <protection locked="0"/>
    </xf>
    <xf numFmtId="38" fontId="79" fillId="7" borderId="0" xfId="4" applyFont="1" applyFill="1" applyBorder="1" applyAlignment="1" applyProtection="1">
      <alignment horizontal="center" vertical="center" shrinkToFit="1"/>
      <protection locked="0"/>
    </xf>
    <xf numFmtId="0" fontId="80" fillId="0" borderId="0" xfId="0" applyFont="1" applyFill="1" applyBorder="1" applyAlignment="1" applyProtection="1">
      <alignment horizontal="center" vertical="center" wrapText="1"/>
      <protection locked="0"/>
    </xf>
    <xf numFmtId="0" fontId="80" fillId="3" borderId="0" xfId="0" applyFont="1" applyFill="1" applyBorder="1" applyAlignment="1" applyProtection="1">
      <alignment horizontal="right" vertical="center" wrapText="1" shrinkToFit="1"/>
      <protection locked="0"/>
    </xf>
    <xf numFmtId="181" fontId="74" fillId="7" borderId="0" xfId="22" applyNumberFormat="1" applyFont="1" applyFill="1" applyAlignment="1" applyProtection="1">
      <alignment horizontal="center"/>
      <protection locked="0" hidden="1"/>
    </xf>
    <xf numFmtId="38" fontId="59" fillId="7" borderId="0" xfId="8" applyFont="1" applyFill="1" applyAlignment="1" applyProtection="1">
      <alignment horizontal="right" vertical="top"/>
      <protection locked="0"/>
    </xf>
    <xf numFmtId="38" fontId="74" fillId="7" borderId="0" xfId="8" applyFont="1" applyFill="1" applyAlignment="1" applyProtection="1">
      <alignment horizontal="center" vertical="center"/>
      <protection locked="0" hidden="1"/>
    </xf>
    <xf numFmtId="0" fontId="5" fillId="3" borderId="0" xfId="0" applyFont="1" applyFill="1" applyAlignment="1" applyProtection="1">
      <alignment horizontal="right" vertical="center"/>
      <protection locked="0"/>
    </xf>
    <xf numFmtId="0" fontId="81" fillId="3" borderId="0" xfId="0" applyFont="1" applyFill="1" applyAlignment="1" applyProtection="1">
      <alignment vertical="center"/>
      <protection locked="0"/>
    </xf>
    <xf numFmtId="38" fontId="14" fillId="0" borderId="55" xfId="4" applyFont="1" applyFill="1" applyBorder="1" applyAlignment="1" applyProtection="1">
      <alignment horizontal="right" vertical="center" shrinkToFit="1"/>
      <protection locked="0"/>
    </xf>
    <xf numFmtId="38" fontId="14" fillId="6" borderId="59" xfId="4" applyFont="1" applyFill="1" applyBorder="1" applyAlignment="1" applyProtection="1">
      <alignment horizontal="right" vertical="center" shrinkToFit="1"/>
    </xf>
    <xf numFmtId="38" fontId="14" fillId="6" borderId="90" xfId="4" applyFont="1" applyFill="1" applyBorder="1" applyAlignment="1" applyProtection="1">
      <alignment horizontal="right" vertical="center" shrinkToFit="1"/>
    </xf>
    <xf numFmtId="38" fontId="14" fillId="6" borderId="203" xfId="4" applyFont="1" applyFill="1" applyBorder="1" applyAlignment="1" applyProtection="1">
      <alignment horizontal="right" vertical="center" shrinkToFit="1"/>
    </xf>
    <xf numFmtId="38" fontId="4" fillId="7" borderId="33" xfId="3" applyFont="1" applyFill="1" applyBorder="1" applyAlignment="1" applyProtection="1">
      <alignment horizontal="center" vertical="center" wrapText="1"/>
      <protection locked="0"/>
    </xf>
    <xf numFmtId="0" fontId="43" fillId="0" borderId="0" xfId="14" applyProtection="1">
      <alignment vertical="center"/>
      <protection locked="0"/>
    </xf>
    <xf numFmtId="0" fontId="53" fillId="0" borderId="0" xfId="14" applyFont="1" applyFill="1" applyBorder="1" applyProtection="1">
      <alignment vertical="center"/>
      <protection locked="0"/>
    </xf>
    <xf numFmtId="0" fontId="53" fillId="0" borderId="0" xfId="14" applyFont="1" applyProtection="1">
      <alignment vertical="center"/>
      <protection locked="0"/>
    </xf>
    <xf numFmtId="0" fontId="54" fillId="0" borderId="0" xfId="14" applyFont="1" applyProtection="1">
      <alignment vertical="center"/>
      <protection locked="0"/>
    </xf>
    <xf numFmtId="0" fontId="82" fillId="0" borderId="0" xfId="14" applyFont="1" applyFill="1" applyProtection="1">
      <alignment vertical="center"/>
      <protection locked="0"/>
    </xf>
    <xf numFmtId="0" fontId="69" fillId="0" borderId="0" xfId="14" applyFont="1" applyProtection="1">
      <alignment vertical="center"/>
      <protection locked="0"/>
    </xf>
    <xf numFmtId="0" fontId="83" fillId="0" borderId="0" xfId="14" applyFont="1" applyAlignment="1" applyProtection="1">
      <alignment vertical="top"/>
      <protection locked="0"/>
    </xf>
    <xf numFmtId="0" fontId="54" fillId="0" borderId="0" xfId="14" applyFont="1" applyAlignment="1" applyProtection="1">
      <alignment horizontal="right"/>
      <protection locked="0"/>
    </xf>
    <xf numFmtId="0" fontId="54" fillId="0" borderId="0" xfId="14" applyFont="1" applyAlignment="1" applyProtection="1">
      <alignment horizontal="right" vertical="center"/>
      <protection locked="0"/>
    </xf>
    <xf numFmtId="0" fontId="54" fillId="0" borderId="20" xfId="14" applyFont="1" applyBorder="1" applyAlignment="1" applyProtection="1">
      <alignment horizontal="center" vertical="center"/>
      <protection locked="0"/>
    </xf>
    <xf numFmtId="0" fontId="54" fillId="0" borderId="20" xfId="14" applyFont="1" applyBorder="1" applyAlignment="1" applyProtection="1">
      <alignment horizontal="center" vertical="center" wrapText="1"/>
      <protection locked="0"/>
    </xf>
    <xf numFmtId="0" fontId="82" fillId="0" borderId="20" xfId="14" applyFont="1" applyBorder="1" applyAlignment="1" applyProtection="1">
      <alignment horizontal="center" vertical="center"/>
      <protection locked="0"/>
    </xf>
    <xf numFmtId="0" fontId="53" fillId="0" borderId="0" xfId="14" applyFont="1" applyAlignment="1" applyProtection="1">
      <alignment horizontal="right" vertical="center"/>
      <protection locked="0"/>
    </xf>
    <xf numFmtId="38" fontId="84" fillId="8" borderId="128" xfId="8" applyFont="1" applyFill="1" applyBorder="1" applyAlignment="1" applyProtection="1">
      <alignment horizontal="right" vertical="center"/>
      <protection locked="0"/>
    </xf>
    <xf numFmtId="0" fontId="85" fillId="8" borderId="20" xfId="14" applyFont="1" applyFill="1" applyBorder="1" applyAlignment="1" applyProtection="1">
      <alignment horizontal="center" vertical="center"/>
      <protection locked="0"/>
    </xf>
    <xf numFmtId="0" fontId="43" fillId="8" borderId="20" xfId="14" applyFont="1" applyFill="1" applyBorder="1" applyAlignment="1" applyProtection="1">
      <alignment horizontal="left" vertical="center"/>
      <protection locked="0"/>
    </xf>
    <xf numFmtId="0" fontId="43" fillId="8" borderId="20" xfId="14" applyFont="1" applyFill="1" applyBorder="1" applyAlignment="1" applyProtection="1">
      <alignment horizontal="center" vertical="center"/>
      <protection locked="0"/>
    </xf>
    <xf numFmtId="0" fontId="86" fillId="0" borderId="0" xfId="14" applyFont="1" applyAlignment="1" applyProtection="1">
      <alignment horizontal="center" vertical="center"/>
      <protection locked="0"/>
    </xf>
    <xf numFmtId="0" fontId="43" fillId="0" borderId="0" xfId="14" applyFont="1" applyProtection="1">
      <alignment vertical="center"/>
      <protection locked="0"/>
    </xf>
    <xf numFmtId="0" fontId="53" fillId="0" borderId="0" xfId="14" applyFont="1" applyAlignment="1" applyProtection="1">
      <alignment horizontal="left" vertical="center"/>
      <protection locked="0"/>
    </xf>
    <xf numFmtId="0" fontId="53" fillId="0" borderId="0" xfId="14" applyFont="1" applyBorder="1" applyProtection="1">
      <alignment vertical="center"/>
      <protection locked="0"/>
    </xf>
    <xf numFmtId="0" fontId="70" fillId="0" borderId="0" xfId="14" applyFont="1" applyProtection="1">
      <alignment vertical="center"/>
      <protection locked="0"/>
    </xf>
    <xf numFmtId="0" fontId="82" fillId="0" borderId="20" xfId="14" applyFont="1" applyBorder="1" applyAlignment="1" applyProtection="1">
      <alignment horizontal="center" vertical="center" wrapText="1"/>
      <protection locked="0"/>
    </xf>
    <xf numFmtId="0" fontId="86" fillId="8" borderId="20" xfId="14" applyFont="1" applyFill="1" applyBorder="1" applyAlignment="1" applyProtection="1">
      <alignment horizontal="center" vertical="center"/>
      <protection locked="0"/>
    </xf>
    <xf numFmtId="0" fontId="54" fillId="0" borderId="0" xfId="14" applyFont="1" applyAlignment="1" applyProtection="1">
      <alignment horizontal="left" vertical="center"/>
      <protection locked="0"/>
    </xf>
    <xf numFmtId="0" fontId="71" fillId="17" borderId="0" xfId="14" applyFont="1" applyFill="1" applyBorder="1" applyAlignment="1" applyProtection="1">
      <alignment horizontal="right" vertical="center"/>
      <protection locked="0"/>
    </xf>
    <xf numFmtId="0" fontId="71" fillId="17" borderId="0" xfId="14" applyFont="1" applyFill="1" applyBorder="1" applyProtection="1">
      <alignment vertical="center"/>
      <protection locked="0"/>
    </xf>
    <xf numFmtId="0" fontId="71" fillId="17" borderId="0" xfId="14" applyFont="1" applyFill="1" applyBorder="1" applyAlignment="1" applyProtection="1">
      <alignment horizontal="right" vertical="top" wrapText="1"/>
      <protection locked="0"/>
    </xf>
    <xf numFmtId="0" fontId="71" fillId="17" borderId="0" xfId="14" applyFont="1" applyFill="1" applyBorder="1" applyAlignment="1" applyProtection="1">
      <alignment horizontal="right" vertical="top"/>
      <protection locked="0"/>
    </xf>
    <xf numFmtId="0" fontId="71" fillId="17" borderId="0" xfId="14" applyFont="1" applyFill="1" applyBorder="1" applyAlignment="1" applyProtection="1">
      <alignment vertical="top" wrapText="1"/>
      <protection locked="0"/>
    </xf>
    <xf numFmtId="38" fontId="84" fillId="6" borderId="39" xfId="8" applyFont="1" applyFill="1" applyBorder="1" applyProtection="1">
      <alignment vertical="center"/>
    </xf>
    <xf numFmtId="38" fontId="84" fillId="6" borderId="39" xfId="8" applyFont="1" applyFill="1" applyBorder="1" applyAlignment="1" applyProtection="1">
      <alignment horizontal="right" vertical="center"/>
    </xf>
    <xf numFmtId="38" fontId="55" fillId="6" borderId="279" xfId="14" applyNumberFormat="1" applyFont="1" applyFill="1" applyBorder="1" applyAlignment="1" applyProtection="1">
      <alignment vertical="center"/>
    </xf>
    <xf numFmtId="38" fontId="55" fillId="6" borderId="280" xfId="14" applyNumberFormat="1" applyFont="1" applyFill="1" applyBorder="1" applyAlignment="1" applyProtection="1">
      <alignment vertical="center"/>
    </xf>
    <xf numFmtId="0" fontId="43" fillId="0" borderId="0" xfId="14" applyFill="1" applyBorder="1" applyAlignment="1" applyProtection="1">
      <alignment horizontal="center" vertical="center"/>
      <protection locked="0"/>
    </xf>
    <xf numFmtId="0" fontId="53" fillId="0" borderId="0" xfId="14" applyFont="1" applyBorder="1" applyAlignment="1" applyProtection="1">
      <alignment horizontal="center" vertical="center"/>
      <protection locked="0"/>
    </xf>
    <xf numFmtId="0" fontId="53" fillId="0" borderId="0" xfId="14" applyFont="1" applyFill="1" applyProtection="1">
      <alignment vertical="center"/>
      <protection locked="0"/>
    </xf>
    <xf numFmtId="0" fontId="53" fillId="0" borderId="0" xfId="14" applyFont="1" applyFill="1" applyAlignment="1" applyProtection="1">
      <alignment horizontal="center" vertical="center"/>
      <protection locked="0"/>
    </xf>
    <xf numFmtId="38" fontId="53" fillId="0" borderId="93" xfId="14" applyNumberFormat="1" applyFont="1" applyFill="1" applyBorder="1" applyProtection="1">
      <alignment vertical="center"/>
      <protection locked="0"/>
    </xf>
    <xf numFmtId="0" fontId="53" fillId="0" borderId="0" xfId="14" applyFont="1" applyAlignment="1" applyProtection="1">
      <alignment horizontal="center" vertical="center"/>
      <protection locked="0"/>
    </xf>
    <xf numFmtId="0" fontId="69" fillId="0" borderId="0" xfId="14" applyFont="1" applyAlignment="1" applyProtection="1">
      <alignment horizontal="left" vertical="center"/>
      <protection locked="0"/>
    </xf>
    <xf numFmtId="0" fontId="54" fillId="0" borderId="0" xfId="14" applyFont="1" applyFill="1" applyBorder="1" applyProtection="1">
      <alignment vertical="center"/>
      <protection locked="0"/>
    </xf>
    <xf numFmtId="38" fontId="53" fillId="0" borderId="0" xfId="14" applyNumberFormat="1" applyFont="1" applyFill="1" applyBorder="1" applyProtection="1">
      <alignment vertical="center"/>
      <protection locked="0"/>
    </xf>
    <xf numFmtId="0" fontId="7" fillId="0" borderId="20" xfId="14" applyFont="1" applyBorder="1" applyAlignment="1" applyProtection="1">
      <alignment horizontal="center" vertical="center" wrapText="1" shrinkToFit="1"/>
      <protection locked="0"/>
    </xf>
    <xf numFmtId="0" fontId="7" fillId="0" borderId="20" xfId="14" applyFont="1" applyBorder="1" applyAlignment="1" applyProtection="1">
      <alignment horizontal="center" vertical="center" wrapText="1"/>
      <protection locked="0"/>
    </xf>
    <xf numFmtId="0" fontId="54" fillId="0" borderId="20" xfId="14" applyFont="1" applyBorder="1" applyAlignment="1" applyProtection="1">
      <alignment horizontal="center" vertical="center" wrapText="1" shrinkToFit="1"/>
      <protection locked="0"/>
    </xf>
    <xf numFmtId="183" fontId="53" fillId="0" borderId="0" xfId="14" applyNumberFormat="1" applyFont="1" applyProtection="1">
      <alignment vertical="center"/>
      <protection locked="0"/>
    </xf>
    <xf numFmtId="38" fontId="53" fillId="6" borderId="39" xfId="14" applyNumberFormat="1" applyFont="1" applyFill="1" applyBorder="1" applyProtection="1">
      <alignment vertical="center"/>
    </xf>
    <xf numFmtId="183" fontId="53" fillId="6" borderId="39" xfId="14" applyNumberFormat="1" applyFont="1" applyFill="1" applyBorder="1" applyProtection="1">
      <alignment vertical="center"/>
    </xf>
    <xf numFmtId="38" fontId="7" fillId="18" borderId="138" xfId="0" applyNumberFormat="1" applyFont="1" applyFill="1" applyBorder="1" applyAlignment="1">
      <alignment horizontal="right" vertical="center"/>
    </xf>
    <xf numFmtId="0" fontId="7" fillId="18" borderId="138" xfId="0" applyNumberFormat="1" applyFont="1" applyFill="1" applyBorder="1" applyAlignment="1">
      <alignment horizontal="right" vertical="center"/>
    </xf>
    <xf numFmtId="0" fontId="7" fillId="19" borderId="139" xfId="0" applyNumberFormat="1" applyFont="1" applyFill="1" applyBorder="1" applyAlignment="1">
      <alignment horizontal="right" vertical="center"/>
    </xf>
    <xf numFmtId="0" fontId="7" fillId="19" borderId="135" xfId="0" applyNumberFormat="1" applyFont="1" applyFill="1" applyBorder="1" applyAlignment="1">
      <alignment horizontal="right" vertical="center"/>
    </xf>
    <xf numFmtId="0" fontId="7" fillId="19" borderId="20" xfId="0" applyNumberFormat="1" applyFont="1" applyFill="1" applyBorder="1" applyAlignment="1">
      <alignment horizontal="right" vertical="center"/>
    </xf>
    <xf numFmtId="0" fontId="7" fillId="19" borderId="71" xfId="0" applyNumberFormat="1" applyFont="1" applyFill="1" applyBorder="1" applyAlignment="1">
      <alignment horizontal="right" vertical="center"/>
    </xf>
    <xf numFmtId="38" fontId="7" fillId="19" borderId="129" xfId="0" applyNumberFormat="1" applyFont="1" applyFill="1" applyBorder="1" applyAlignment="1">
      <alignment horizontal="right" vertical="center"/>
    </xf>
    <xf numFmtId="38" fontId="7" fillId="19" borderId="139" xfId="0" applyNumberFormat="1" applyFont="1" applyFill="1" applyBorder="1" applyAlignment="1">
      <alignment horizontal="right" vertical="center"/>
    </xf>
    <xf numFmtId="38" fontId="7" fillId="19" borderId="20" xfId="0" applyNumberFormat="1" applyFont="1" applyFill="1" applyBorder="1" applyAlignment="1">
      <alignment horizontal="right" vertical="center"/>
    </xf>
    <xf numFmtId="0" fontId="7" fillId="19" borderId="134" xfId="0" applyNumberFormat="1" applyFont="1" applyFill="1" applyBorder="1" applyAlignment="1">
      <alignment horizontal="right" vertical="center"/>
    </xf>
    <xf numFmtId="38" fontId="7" fillId="19" borderId="39" xfId="0" applyNumberFormat="1" applyFont="1" applyFill="1" applyBorder="1" applyAlignment="1">
      <alignment horizontal="right" vertical="center"/>
    </xf>
    <xf numFmtId="0" fontId="7" fillId="18" borderId="132" xfId="0" applyNumberFormat="1" applyFont="1" applyFill="1" applyBorder="1" applyAlignment="1">
      <alignment horizontal="right" vertical="center"/>
    </xf>
    <xf numFmtId="0" fontId="7" fillId="18" borderId="39" xfId="0" applyNumberFormat="1" applyFont="1" applyFill="1" applyBorder="1" applyAlignment="1">
      <alignment horizontal="right" vertical="center"/>
    </xf>
    <xf numFmtId="0" fontId="7" fillId="18" borderId="133" xfId="0" applyNumberFormat="1" applyFont="1" applyFill="1" applyBorder="1" applyAlignment="1">
      <alignment horizontal="right" vertical="center"/>
    </xf>
    <xf numFmtId="0" fontId="7" fillId="19" borderId="145" xfId="0" applyNumberFormat="1" applyFont="1" applyFill="1" applyBorder="1" applyAlignment="1">
      <alignment horizontal="right" vertical="center"/>
    </xf>
    <xf numFmtId="0" fontId="7" fillId="16" borderId="146" xfId="0" applyNumberFormat="1" applyFont="1" applyFill="1" applyBorder="1" applyAlignment="1">
      <alignment horizontal="right" vertical="center"/>
    </xf>
    <xf numFmtId="38" fontId="7" fillId="16" borderId="146" xfId="0" applyNumberFormat="1" applyFont="1" applyFill="1" applyBorder="1" applyAlignment="1">
      <alignment horizontal="right" vertical="center"/>
    </xf>
    <xf numFmtId="0" fontId="7" fillId="15" borderId="133" xfId="0" applyNumberFormat="1" applyFont="1" applyFill="1" applyBorder="1" applyAlignment="1">
      <alignment horizontal="right" vertical="center"/>
    </xf>
    <xf numFmtId="38" fontId="7" fillId="15" borderId="134" xfId="0" applyNumberFormat="1" applyFont="1" applyFill="1" applyBorder="1" applyAlignment="1">
      <alignment horizontal="right" vertical="center"/>
    </xf>
    <xf numFmtId="38" fontId="7" fillId="18" borderId="133" xfId="0" applyNumberFormat="1" applyFont="1" applyFill="1" applyBorder="1" applyAlignment="1">
      <alignment horizontal="right" vertical="center"/>
    </xf>
    <xf numFmtId="38" fontId="7" fillId="18" borderId="134" xfId="0" applyNumberFormat="1" applyFont="1" applyFill="1" applyBorder="1" applyAlignment="1">
      <alignment horizontal="right" vertical="center"/>
    </xf>
    <xf numFmtId="0" fontId="7" fillId="18" borderId="146" xfId="0" applyNumberFormat="1" applyFont="1" applyFill="1" applyBorder="1" applyAlignment="1">
      <alignment horizontal="right" vertical="center"/>
    </xf>
    <xf numFmtId="0" fontId="7" fillId="15" borderId="39" xfId="0" applyNumberFormat="1" applyFont="1" applyFill="1" applyBorder="1" applyAlignment="1">
      <alignment horizontal="right" vertical="center"/>
    </xf>
    <xf numFmtId="0" fontId="7" fillId="7" borderId="204" xfId="0" applyNumberFormat="1" applyFont="1" applyFill="1" applyBorder="1" applyAlignment="1">
      <alignment horizontal="right" vertical="center"/>
    </xf>
    <xf numFmtId="0" fontId="7" fillId="19" borderId="138" xfId="0" applyNumberFormat="1" applyFont="1" applyFill="1" applyBorder="1" applyAlignment="1">
      <alignment horizontal="right" vertical="center"/>
    </xf>
    <xf numFmtId="0" fontId="7" fillId="19" borderId="129" xfId="0" applyNumberFormat="1" applyFont="1" applyFill="1" applyBorder="1" applyAlignment="1">
      <alignment horizontal="right" vertical="center"/>
    </xf>
    <xf numFmtId="0" fontId="7" fillId="19" borderId="128" xfId="0" applyNumberFormat="1" applyFont="1" applyFill="1" applyBorder="1" applyAlignment="1">
      <alignment horizontal="right" vertical="center"/>
    </xf>
    <xf numFmtId="0" fontId="7" fillId="19" borderId="121" xfId="0" applyNumberFormat="1" applyFont="1" applyFill="1" applyBorder="1" applyAlignment="1">
      <alignment horizontal="right" vertical="center"/>
    </xf>
    <xf numFmtId="38" fontId="7" fillId="19" borderId="128" xfId="0" applyNumberFormat="1" applyFont="1" applyFill="1" applyBorder="1" applyAlignment="1">
      <alignment horizontal="right" vertical="center"/>
    </xf>
    <xf numFmtId="0" fontId="7" fillId="19" borderId="205" xfId="0" applyNumberFormat="1" applyFont="1" applyFill="1" applyBorder="1" applyAlignment="1">
      <alignment horizontal="right" vertical="center"/>
    </xf>
    <xf numFmtId="38" fontId="7" fillId="19" borderId="134" xfId="0" applyNumberFormat="1" applyFont="1" applyFill="1" applyBorder="1" applyAlignment="1">
      <alignment horizontal="right" vertical="center"/>
    </xf>
    <xf numFmtId="38" fontId="7" fillId="19" borderId="157" xfId="0" applyNumberFormat="1" applyFont="1" applyFill="1" applyBorder="1" applyAlignment="1">
      <alignment horizontal="right" vertical="center"/>
    </xf>
    <xf numFmtId="0" fontId="7" fillId="10" borderId="147" xfId="0" applyNumberFormat="1" applyFont="1" applyFill="1" applyBorder="1" applyAlignment="1">
      <alignment horizontal="center" vertical="center"/>
    </xf>
    <xf numFmtId="0" fontId="43" fillId="8" borderId="20" xfId="14" applyFont="1" applyFill="1" applyBorder="1" applyProtection="1">
      <alignment vertical="center"/>
      <protection locked="0"/>
    </xf>
    <xf numFmtId="38" fontId="87" fillId="8" borderId="20" xfId="8" applyFont="1" applyFill="1" applyBorder="1" applyProtection="1">
      <alignment vertical="center"/>
      <protection locked="0"/>
    </xf>
    <xf numFmtId="38" fontId="43" fillId="8" borderId="20" xfId="8" applyFont="1" applyFill="1" applyBorder="1" applyProtection="1">
      <alignment vertical="center"/>
      <protection locked="0"/>
    </xf>
    <xf numFmtId="178" fontId="43" fillId="8" borderId="20" xfId="2" applyNumberFormat="1" applyFont="1" applyFill="1" applyBorder="1" applyProtection="1">
      <alignment vertical="center"/>
      <protection locked="0"/>
    </xf>
    <xf numFmtId="38" fontId="43" fillId="6" borderId="20" xfId="8" applyFont="1" applyFill="1" applyBorder="1" applyProtection="1">
      <alignment vertical="center"/>
    </xf>
    <xf numFmtId="183" fontId="43" fillId="8" borderId="128" xfId="8" applyNumberFormat="1" applyFont="1" applyFill="1" applyBorder="1" applyProtection="1">
      <alignment vertical="center"/>
      <protection locked="0"/>
    </xf>
    <xf numFmtId="183" fontId="43" fillId="8" borderId="20" xfId="14" applyNumberFormat="1" applyFont="1" applyFill="1" applyBorder="1" applyProtection="1">
      <alignment vertical="center"/>
      <protection locked="0"/>
    </xf>
    <xf numFmtId="0" fontId="7" fillId="3" borderId="0" xfId="0" applyFont="1" applyFill="1" applyBorder="1" applyAlignment="1" applyProtection="1">
      <alignment horizontal="left" wrapText="1"/>
      <protection locked="0"/>
    </xf>
    <xf numFmtId="0" fontId="5" fillId="3" borderId="62" xfId="0" applyFont="1" applyFill="1" applyBorder="1" applyAlignment="1" applyProtection="1">
      <alignment horizontal="left" vertical="center" wrapText="1"/>
      <protection locked="0"/>
    </xf>
    <xf numFmtId="38" fontId="14" fillId="3" borderId="15" xfId="5" applyFont="1" applyFill="1" applyBorder="1" applyAlignment="1" applyProtection="1">
      <alignment horizontal="right" vertical="center" wrapText="1"/>
      <protection locked="0"/>
    </xf>
    <xf numFmtId="38" fontId="4" fillId="3" borderId="0" xfId="5" applyFont="1" applyFill="1" applyBorder="1" applyAlignment="1" applyProtection="1">
      <alignment horizontal="right" vertical="center" wrapText="1"/>
      <protection locked="0"/>
    </xf>
    <xf numFmtId="38" fontId="14" fillId="3" borderId="64" xfId="5" applyFont="1" applyFill="1" applyBorder="1" applyAlignment="1" applyProtection="1">
      <alignment horizontal="right" vertical="center" wrapText="1"/>
      <protection locked="0"/>
    </xf>
    <xf numFmtId="0" fontId="5" fillId="3" borderId="65" xfId="0" applyFont="1" applyFill="1" applyBorder="1" applyAlignment="1" applyProtection="1">
      <alignment horizontal="left" vertical="center" wrapText="1"/>
      <protection locked="0"/>
    </xf>
    <xf numFmtId="38" fontId="14" fillId="3" borderId="18" xfId="5" applyFont="1" applyFill="1" applyBorder="1" applyAlignment="1" applyProtection="1">
      <alignment horizontal="right" vertical="center" wrapText="1"/>
      <protection locked="0"/>
    </xf>
    <xf numFmtId="38" fontId="14" fillId="3" borderId="12" xfId="5" applyFont="1" applyFill="1" applyBorder="1" applyAlignment="1" applyProtection="1">
      <alignment horizontal="right" vertical="center" wrapText="1"/>
      <protection locked="0"/>
    </xf>
    <xf numFmtId="38" fontId="14" fillId="3" borderId="73" xfId="5" applyFont="1" applyFill="1" applyBorder="1" applyAlignment="1" applyProtection="1">
      <alignment horizontal="right" vertical="center" wrapText="1"/>
      <protection locked="0"/>
    </xf>
    <xf numFmtId="38" fontId="14" fillId="2" borderId="71" xfId="5" applyFont="1" applyFill="1" applyBorder="1" applyAlignment="1" applyProtection="1">
      <alignment horizontal="right" vertical="center" wrapText="1"/>
    </xf>
    <xf numFmtId="0" fontId="5" fillId="2" borderId="62" xfId="0" applyFont="1" applyFill="1" applyBorder="1" applyAlignment="1" applyProtection="1">
      <alignment horizontal="center" vertical="center" wrapText="1"/>
    </xf>
    <xf numFmtId="0" fontId="5" fillId="3" borderId="65" xfId="0" applyFont="1" applyFill="1" applyBorder="1" applyAlignment="1" applyProtection="1">
      <alignment horizontal="center" vertical="center" wrapText="1"/>
      <protection locked="0"/>
    </xf>
    <xf numFmtId="38" fontId="4" fillId="3" borderId="0" xfId="5" applyFont="1" applyFill="1" applyBorder="1" applyAlignment="1" applyProtection="1">
      <alignment vertical="center" wrapText="1"/>
      <protection locked="0"/>
    </xf>
    <xf numFmtId="0" fontId="7" fillId="7" borderId="0" xfId="13" applyFont="1" applyFill="1" applyBorder="1" applyAlignment="1" applyProtection="1">
      <alignment horizontal="center" vertical="center"/>
      <protection locked="0"/>
    </xf>
    <xf numFmtId="176" fontId="5" fillId="7" borderId="0" xfId="13" applyNumberFormat="1" applyFont="1" applyFill="1" applyBorder="1" applyAlignment="1" applyProtection="1">
      <alignment horizontal="right"/>
      <protection locked="0"/>
    </xf>
    <xf numFmtId="0" fontId="5" fillId="3" borderId="0" xfId="0" applyFont="1" applyFill="1" applyBorder="1" applyAlignment="1" applyProtection="1">
      <alignment horizontal="left"/>
      <protection locked="0"/>
    </xf>
    <xf numFmtId="176" fontId="14" fillId="7" borderId="178" xfId="13" applyNumberFormat="1" applyFont="1" applyFill="1" applyBorder="1" applyAlignment="1" applyProtection="1">
      <alignment horizontal="center" vertical="center" wrapText="1"/>
      <protection locked="0"/>
    </xf>
    <xf numFmtId="176" fontId="14" fillId="7" borderId="128" xfId="13" applyNumberFormat="1" applyFont="1" applyFill="1" applyBorder="1" applyAlignment="1" applyProtection="1">
      <alignment horizontal="center" vertical="center" wrapText="1"/>
      <protection locked="0"/>
    </xf>
    <xf numFmtId="10" fontId="14" fillId="7" borderId="0" xfId="0" applyNumberFormat="1" applyFont="1" applyFill="1" applyBorder="1" applyAlignment="1" applyProtection="1">
      <alignment horizontal="right" vertical="center" wrapText="1"/>
      <protection locked="0"/>
    </xf>
    <xf numFmtId="38" fontId="14" fillId="7" borderId="14" xfId="7" applyFont="1" applyFill="1" applyBorder="1" applyAlignment="1" applyProtection="1">
      <alignment horizontal="right" vertical="center" shrinkToFit="1"/>
      <protection locked="0"/>
    </xf>
    <xf numFmtId="176" fontId="25" fillId="7" borderId="17" xfId="13" applyNumberFormat="1" applyFont="1" applyFill="1" applyBorder="1" applyAlignment="1" applyProtection="1">
      <alignment horizontal="right" vertical="center" shrinkToFit="1"/>
      <protection locked="0"/>
    </xf>
    <xf numFmtId="38" fontId="14" fillId="7" borderId="0" xfId="7" applyFont="1" applyFill="1" applyBorder="1" applyAlignment="1" applyProtection="1">
      <alignment horizontal="right" vertical="center" shrinkToFit="1"/>
    </xf>
    <xf numFmtId="38" fontId="14" fillId="7" borderId="0" xfId="5" applyFont="1" applyFill="1" applyBorder="1" applyAlignment="1" applyProtection="1">
      <alignment horizontal="right" vertical="center" wrapText="1" shrinkToFit="1"/>
      <protection locked="0"/>
    </xf>
    <xf numFmtId="0" fontId="6" fillId="7" borderId="0" xfId="0" applyFont="1" applyFill="1" applyBorder="1" applyAlignment="1" applyProtection="1">
      <alignment horizontal="right" vertical="center" wrapText="1"/>
      <protection locked="0"/>
    </xf>
    <xf numFmtId="178" fontId="4" fillId="7" borderId="0" xfId="0" applyNumberFormat="1" applyFont="1" applyFill="1" applyBorder="1" applyAlignment="1" applyProtection="1">
      <alignment horizontal="right" vertical="center" wrapText="1"/>
    </xf>
    <xf numFmtId="178" fontId="14" fillId="7" borderId="0" xfId="0" applyNumberFormat="1" applyFont="1" applyFill="1" applyBorder="1" applyAlignment="1" applyProtection="1">
      <alignment horizontal="right" vertical="center" wrapText="1"/>
    </xf>
    <xf numFmtId="178" fontId="14" fillId="0" borderId="0" xfId="0" applyNumberFormat="1" applyFont="1" applyFill="1" applyBorder="1" applyAlignment="1" applyProtection="1">
      <alignment horizontal="right" vertical="center" wrapText="1"/>
    </xf>
    <xf numFmtId="0" fontId="7" fillId="20" borderId="39" xfId="0" applyNumberFormat="1" applyFont="1" applyFill="1" applyBorder="1" applyAlignment="1">
      <alignment horizontal="right" vertical="center"/>
    </xf>
    <xf numFmtId="38" fontId="7" fillId="20" borderId="133" xfId="0" applyNumberFormat="1" applyFont="1" applyFill="1" applyBorder="1" applyAlignment="1">
      <alignment horizontal="right" vertical="center"/>
    </xf>
    <xf numFmtId="38" fontId="7" fillId="0" borderId="206" xfId="0" applyNumberFormat="1" applyFont="1" applyFill="1" applyBorder="1" applyAlignment="1">
      <alignment horizontal="right" vertical="center"/>
    </xf>
    <xf numFmtId="38" fontId="7" fillId="0" borderId="92" xfId="0" applyNumberFormat="1" applyFont="1" applyFill="1" applyBorder="1" applyAlignment="1">
      <alignment horizontal="right" vertical="center"/>
    </xf>
    <xf numFmtId="38" fontId="7" fillId="8" borderId="6" xfId="0" applyNumberFormat="1" applyFont="1" applyFill="1" applyBorder="1" applyAlignment="1">
      <alignment horizontal="right" vertical="center"/>
    </xf>
    <xf numFmtId="0" fontId="7" fillId="7" borderId="206" xfId="0" applyNumberFormat="1" applyFont="1" applyFill="1" applyBorder="1" applyAlignment="1">
      <alignment horizontal="right" vertical="center"/>
    </xf>
    <xf numFmtId="38" fontId="7" fillId="16" borderId="134" xfId="0" applyNumberFormat="1" applyFont="1" applyFill="1" applyBorder="1" applyAlignment="1">
      <alignment horizontal="right" vertical="center"/>
    </xf>
    <xf numFmtId="38" fontId="7" fillId="16" borderId="207" xfId="0" applyNumberFormat="1" applyFont="1" applyFill="1" applyBorder="1" applyAlignment="1">
      <alignment horizontal="right" vertical="center"/>
    </xf>
    <xf numFmtId="0" fontId="7" fillId="7" borderId="57" xfId="0" applyNumberFormat="1" applyFont="1" applyFill="1" applyBorder="1" applyAlignment="1">
      <alignment horizontal="right" vertical="center"/>
    </xf>
    <xf numFmtId="9" fontId="7" fillId="20" borderId="133" xfId="0" applyNumberFormat="1" applyFont="1" applyFill="1" applyBorder="1" applyAlignment="1">
      <alignment horizontal="right" vertical="center"/>
    </xf>
    <xf numFmtId="9" fontId="7" fillId="15" borderId="146" xfId="0" applyNumberFormat="1" applyFont="1" applyFill="1" applyBorder="1" applyAlignment="1">
      <alignment horizontal="right" vertical="center"/>
    </xf>
    <xf numFmtId="9" fontId="7" fillId="20" borderId="134" xfId="0" applyNumberFormat="1" applyFont="1" applyFill="1" applyBorder="1" applyAlignment="1">
      <alignment horizontal="right" vertical="center"/>
    </xf>
    <xf numFmtId="0" fontId="5" fillId="7" borderId="0" xfId="0" applyFont="1" applyFill="1" applyBorder="1" applyAlignment="1" applyProtection="1">
      <alignment horizontal="center" vertical="center"/>
      <protection locked="0"/>
    </xf>
    <xf numFmtId="38" fontId="5" fillId="0" borderId="0" xfId="0" applyNumberFormat="1" applyFont="1" applyFill="1" applyBorder="1" applyAlignment="1" applyProtection="1">
      <alignment horizontal="center" vertical="center"/>
    </xf>
    <xf numFmtId="38" fontId="5" fillId="0" borderId="0" xfId="3" applyFont="1" applyFill="1" applyBorder="1" applyAlignment="1" applyProtection="1">
      <alignment horizontal="center" vertical="center"/>
    </xf>
    <xf numFmtId="0" fontId="7" fillId="11" borderId="134" xfId="0" applyNumberFormat="1" applyFont="1" applyFill="1" applyBorder="1" applyAlignment="1">
      <alignment horizontal="right" vertical="center"/>
    </xf>
    <xf numFmtId="0" fontId="33" fillId="7" borderId="0" xfId="17" applyFont="1" applyFill="1" applyBorder="1" applyAlignment="1" applyProtection="1">
      <alignment horizontal="left" vertical="top" wrapText="1"/>
      <protection locked="0"/>
    </xf>
    <xf numFmtId="38" fontId="13" fillId="7" borderId="0" xfId="3" applyFont="1" applyFill="1" applyBorder="1" applyAlignment="1" applyProtection="1">
      <alignment horizontal="right" vertical="center" shrinkToFit="1"/>
      <protection locked="0"/>
    </xf>
    <xf numFmtId="0" fontId="13" fillId="7" borderId="93" xfId="17" applyFont="1" applyFill="1" applyBorder="1" applyProtection="1">
      <alignment vertical="center"/>
      <protection locked="0"/>
    </xf>
    <xf numFmtId="0" fontId="13" fillId="7" borderId="152" xfId="17" applyFont="1" applyFill="1" applyBorder="1" applyAlignment="1" applyProtection="1">
      <alignment horizontal="center" vertical="center"/>
      <protection locked="0"/>
    </xf>
    <xf numFmtId="0" fontId="33" fillId="7" borderId="164" xfId="17" applyFont="1" applyFill="1" applyBorder="1" applyAlignment="1" applyProtection="1">
      <alignment horizontal="left" vertical="top" wrapText="1"/>
      <protection locked="0"/>
    </xf>
    <xf numFmtId="38" fontId="13" fillId="8" borderId="208" xfId="3" applyFont="1" applyFill="1" applyBorder="1" applyAlignment="1" applyProtection="1">
      <alignment horizontal="right" vertical="center" shrinkToFit="1"/>
      <protection locked="0"/>
    </xf>
    <xf numFmtId="0" fontId="13" fillId="7" borderId="93" xfId="17" applyFont="1" applyFill="1" applyBorder="1" applyAlignment="1" applyProtection="1">
      <alignment horizontal="center" vertical="center"/>
      <protection locked="0"/>
    </xf>
    <xf numFmtId="0" fontId="33" fillId="7" borderId="93" xfId="17" applyFont="1" applyFill="1" applyBorder="1" applyAlignment="1" applyProtection="1">
      <alignment horizontal="left" vertical="top" wrapText="1"/>
      <protection locked="0"/>
    </xf>
    <xf numFmtId="38" fontId="13" fillId="7" borderId="93" xfId="3" applyFont="1" applyFill="1" applyBorder="1" applyAlignment="1" applyProtection="1">
      <alignment horizontal="right" vertical="center" shrinkToFit="1"/>
      <protection locked="0"/>
    </xf>
    <xf numFmtId="183" fontId="43" fillId="8" borderId="20" xfId="8" applyNumberFormat="1" applyFont="1" applyFill="1" applyBorder="1" applyProtection="1">
      <alignment vertical="center"/>
      <protection locked="0"/>
    </xf>
    <xf numFmtId="38" fontId="4" fillId="7" borderId="33" xfId="3" applyFont="1" applyFill="1" applyBorder="1" applyAlignment="1" applyProtection="1">
      <alignment horizontal="center" vertical="center" wrapText="1"/>
      <protection locked="0"/>
    </xf>
    <xf numFmtId="0" fontId="14" fillId="3" borderId="128" xfId="0" applyFont="1" applyFill="1" applyBorder="1" applyAlignment="1" applyProtection="1">
      <alignment horizontal="center" vertical="center" wrapText="1"/>
      <protection locked="0"/>
    </xf>
    <xf numFmtId="38" fontId="7" fillId="3" borderId="0" xfId="5" applyFont="1" applyFill="1" applyBorder="1" applyAlignment="1" applyProtection="1">
      <alignment horizontal="right" vertical="center"/>
      <protection locked="0"/>
    </xf>
    <xf numFmtId="38" fontId="14" fillId="2" borderId="39" xfId="3" applyFont="1" applyFill="1" applyBorder="1" applyAlignment="1" applyProtection="1">
      <alignment horizontal="right" vertical="center" wrapText="1"/>
    </xf>
    <xf numFmtId="0" fontId="42" fillId="3" borderId="0" xfId="0" applyFont="1" applyFill="1" applyBorder="1" applyAlignment="1" applyProtection="1">
      <alignment horizontal="left" vertical="center"/>
      <protection locked="0"/>
    </xf>
    <xf numFmtId="0" fontId="0" fillId="3" borderId="0" xfId="0" applyFont="1" applyFill="1" applyBorder="1" applyAlignment="1" applyProtection="1">
      <alignment horizontal="center"/>
      <protection locked="0"/>
    </xf>
    <xf numFmtId="38" fontId="5" fillId="2" borderId="62" xfId="0" applyNumberFormat="1" applyFont="1" applyFill="1" applyBorder="1" applyAlignment="1" applyProtection="1">
      <alignment horizontal="center" vertical="center" wrapText="1"/>
    </xf>
    <xf numFmtId="178" fontId="14" fillId="3" borderId="0" xfId="0" applyNumberFormat="1" applyFont="1" applyFill="1" applyBorder="1" applyAlignment="1" applyProtection="1">
      <alignment horizontal="right" vertical="center" wrapText="1"/>
      <protection locked="0"/>
    </xf>
    <xf numFmtId="178" fontId="14" fillId="3" borderId="19" xfId="0" applyNumberFormat="1" applyFont="1" applyFill="1" applyBorder="1" applyAlignment="1" applyProtection="1">
      <alignment horizontal="right" vertical="center" wrapText="1"/>
      <protection locked="0"/>
    </xf>
    <xf numFmtId="0" fontId="6" fillId="3" borderId="17" xfId="0" applyFont="1" applyFill="1" applyBorder="1" applyAlignment="1" applyProtection="1">
      <alignment horizontal="right" vertical="center" wrapText="1"/>
      <protection locked="0"/>
    </xf>
    <xf numFmtId="178" fontId="6" fillId="0" borderId="178" xfId="0" applyNumberFormat="1" applyFont="1" applyFill="1" applyBorder="1" applyAlignment="1" applyProtection="1">
      <alignment horizontal="right" vertical="center" wrapText="1"/>
    </xf>
    <xf numFmtId="57" fontId="25" fillId="7" borderId="0" xfId="0" applyNumberFormat="1" applyFont="1" applyFill="1" applyAlignment="1" applyProtection="1">
      <alignment vertical="center"/>
    </xf>
    <xf numFmtId="0" fontId="25" fillId="0" borderId="20" xfId="0" applyFont="1" applyFill="1" applyBorder="1" applyAlignment="1" applyProtection="1">
      <alignment vertical="center"/>
    </xf>
    <xf numFmtId="0" fontId="25" fillId="0" borderId="20" xfId="0" applyFont="1" applyFill="1" applyBorder="1" applyAlignment="1" applyProtection="1">
      <alignment horizontal="center" vertical="center"/>
    </xf>
    <xf numFmtId="0" fontId="25" fillId="0" borderId="20" xfId="0" applyFont="1" applyFill="1" applyBorder="1" applyAlignment="1" applyProtection="1">
      <alignment horizontal="left" vertical="center"/>
    </xf>
    <xf numFmtId="0" fontId="25" fillId="0" borderId="20" xfId="0" applyNumberFormat="1" applyFont="1" applyFill="1" applyBorder="1" applyAlignment="1">
      <alignment vertical="center"/>
    </xf>
    <xf numFmtId="0" fontId="0" fillId="0" borderId="20" xfId="0" applyNumberFormat="1" applyFill="1" applyBorder="1" applyAlignment="1">
      <alignment vertical="center"/>
    </xf>
    <xf numFmtId="196" fontId="14" fillId="3" borderId="50" xfId="4" applyNumberFormat="1" applyFont="1" applyFill="1" applyBorder="1" applyAlignment="1" applyProtection="1">
      <alignment horizontal="right" vertical="center" shrinkToFit="1"/>
      <protection locked="0"/>
    </xf>
    <xf numFmtId="196" fontId="14" fillId="3" borderId="11" xfId="4" applyNumberFormat="1" applyFont="1" applyFill="1" applyBorder="1" applyAlignment="1" applyProtection="1">
      <alignment horizontal="right" vertical="center" shrinkToFit="1"/>
      <protection locked="0"/>
    </xf>
    <xf numFmtId="0" fontId="7" fillId="7" borderId="0" xfId="0" applyFont="1" applyFill="1" applyBorder="1" applyAlignment="1" applyProtection="1">
      <alignment horizontal="center" vertical="center"/>
      <protection locked="0"/>
    </xf>
    <xf numFmtId="38" fontId="47" fillId="7" borderId="0" xfId="8" applyFont="1" applyFill="1" applyBorder="1" applyAlignment="1" applyProtection="1">
      <alignment horizontal="center" vertical="center" wrapText="1"/>
      <protection locked="0"/>
    </xf>
    <xf numFmtId="38" fontId="47" fillId="7" borderId="0" xfId="8" applyFont="1" applyFill="1" applyBorder="1" applyAlignment="1" applyProtection="1">
      <alignment horizontal="left" vertical="center" wrapText="1"/>
      <protection locked="0"/>
    </xf>
    <xf numFmtId="38" fontId="45" fillId="6" borderId="0" xfId="3" applyFont="1" applyFill="1" applyBorder="1" applyAlignment="1" applyProtection="1">
      <alignment horizontal="right" vertical="center" shrinkToFit="1"/>
    </xf>
    <xf numFmtId="38" fontId="5" fillId="6" borderId="39" xfId="0" applyNumberFormat="1" applyFont="1" applyFill="1" applyBorder="1" applyAlignment="1" applyProtection="1">
      <alignment vertical="center" shrinkToFit="1"/>
    </xf>
    <xf numFmtId="38" fontId="14" fillId="6" borderId="45" xfId="3" applyFont="1" applyFill="1" applyBorder="1" applyAlignment="1" applyProtection="1">
      <alignment horizontal="right" vertical="center" wrapText="1"/>
    </xf>
    <xf numFmtId="38" fontId="14" fillId="6" borderId="11" xfId="3" applyFont="1" applyFill="1" applyBorder="1" applyAlignment="1" applyProtection="1">
      <alignment horizontal="right" vertical="center" wrapText="1"/>
    </xf>
    <xf numFmtId="38" fontId="14" fillId="6" borderId="13" xfId="3" applyFont="1" applyFill="1" applyBorder="1" applyAlignment="1" applyProtection="1">
      <alignment horizontal="right" vertical="center" wrapText="1"/>
    </xf>
    <xf numFmtId="38" fontId="5" fillId="7" borderId="0" xfId="8" applyFont="1" applyFill="1" applyAlignment="1" applyProtection="1">
      <alignment vertical="center"/>
      <protection locked="0"/>
    </xf>
    <xf numFmtId="38" fontId="69" fillId="7" borderId="0" xfId="8" applyFont="1" applyFill="1" applyAlignment="1" applyProtection="1">
      <alignment vertical="center"/>
      <protection locked="0"/>
    </xf>
    <xf numFmtId="38" fontId="8" fillId="7" borderId="0" xfId="8" applyFont="1" applyFill="1" applyAlignment="1" applyProtection="1">
      <alignment horizontal="right" vertical="center"/>
      <protection locked="0"/>
    </xf>
    <xf numFmtId="0" fontId="4" fillId="7" borderId="110" xfId="0" applyFont="1" applyFill="1" applyBorder="1" applyAlignment="1" applyProtection="1">
      <alignment horizontal="center" vertical="center" textRotation="255"/>
      <protection locked="0"/>
    </xf>
    <xf numFmtId="0" fontId="4" fillId="7" borderId="190" xfId="0" applyFont="1" applyFill="1" applyBorder="1" applyAlignment="1" applyProtection="1">
      <alignment horizontal="center" vertical="center" textRotation="255"/>
      <protection locked="0"/>
    </xf>
    <xf numFmtId="0" fontId="4" fillId="7" borderId="1" xfId="0" applyFont="1" applyFill="1" applyBorder="1" applyAlignment="1" applyProtection="1">
      <alignment horizontal="center" vertical="center" textRotation="255"/>
      <protection locked="0"/>
    </xf>
    <xf numFmtId="0" fontId="4" fillId="7" borderId="121" xfId="0" applyFont="1" applyFill="1" applyBorder="1" applyAlignment="1" applyProtection="1">
      <alignment horizontal="center" vertical="center" textRotation="255" wrapText="1"/>
      <protection locked="0"/>
    </xf>
    <xf numFmtId="0" fontId="4" fillId="7" borderId="178" xfId="0" applyFont="1" applyFill="1" applyBorder="1" applyAlignment="1" applyProtection="1">
      <alignment horizontal="center" vertical="center" textRotation="255"/>
      <protection locked="0"/>
    </xf>
    <xf numFmtId="0" fontId="4" fillId="7" borderId="24" xfId="0" applyFont="1" applyFill="1" applyBorder="1" applyAlignment="1" applyProtection="1">
      <alignment horizontal="center" vertical="center" textRotation="255"/>
      <protection locked="0"/>
    </xf>
    <xf numFmtId="0" fontId="4" fillId="7" borderId="56" xfId="0" applyFont="1" applyFill="1" applyBorder="1" applyAlignment="1" applyProtection="1">
      <alignment horizontal="center" vertical="center" textRotation="255"/>
      <protection locked="0"/>
    </xf>
    <xf numFmtId="0" fontId="4" fillId="7" borderId="46" xfId="0" applyFont="1" applyFill="1" applyBorder="1" applyAlignment="1" applyProtection="1">
      <alignment horizontal="center" vertical="center" textRotation="255"/>
      <protection locked="0"/>
    </xf>
    <xf numFmtId="0" fontId="4" fillId="7" borderId="5" xfId="0" applyFont="1" applyFill="1" applyBorder="1" applyAlignment="1" applyProtection="1">
      <alignment horizontal="center" vertical="center" textRotation="255"/>
      <protection locked="0"/>
    </xf>
    <xf numFmtId="0" fontId="0" fillId="7" borderId="204" xfId="0" applyFont="1" applyFill="1" applyBorder="1" applyAlignment="1" applyProtection="1">
      <alignment horizontal="center" vertical="center"/>
      <protection locked="0"/>
    </xf>
    <xf numFmtId="0" fontId="0" fillId="7" borderId="207" xfId="0" applyFont="1" applyFill="1" applyBorder="1" applyAlignment="1" applyProtection="1">
      <alignment horizontal="center" vertical="center"/>
      <protection locked="0"/>
    </xf>
    <xf numFmtId="0" fontId="8" fillId="7" borderId="65" xfId="0" applyFont="1" applyFill="1" applyBorder="1" applyAlignment="1" applyProtection="1">
      <alignment horizontal="center" vertical="center" textRotation="255" shrinkToFit="1"/>
      <protection locked="0"/>
    </xf>
    <xf numFmtId="0" fontId="8" fillId="7" borderId="68" xfId="0" applyFont="1" applyFill="1" applyBorder="1" applyAlignment="1" applyProtection="1">
      <alignment horizontal="center" vertical="center" textRotation="255" shrinkToFit="1"/>
      <protection locked="0"/>
    </xf>
    <xf numFmtId="0" fontId="8" fillId="7" borderId="2" xfId="0" applyFont="1" applyFill="1" applyBorder="1" applyAlignment="1" applyProtection="1">
      <alignment horizontal="center" vertical="center" textRotation="255" shrinkToFit="1"/>
      <protection locked="0"/>
    </xf>
    <xf numFmtId="0" fontId="8" fillId="7" borderId="62" xfId="0" applyFont="1" applyFill="1" applyBorder="1" applyAlignment="1" applyProtection="1">
      <alignment horizontal="center" vertical="center" textRotation="255"/>
      <protection locked="0"/>
    </xf>
    <xf numFmtId="0" fontId="8" fillId="7" borderId="68" xfId="0" applyFont="1" applyFill="1" applyBorder="1" applyAlignment="1" applyProtection="1">
      <alignment horizontal="center" vertical="center" textRotation="255"/>
      <protection locked="0"/>
    </xf>
    <xf numFmtId="0" fontId="8" fillId="7" borderId="63" xfId="0" applyFont="1" applyFill="1" applyBorder="1" applyAlignment="1" applyProtection="1">
      <alignment horizontal="center" vertical="center" textRotation="255"/>
      <protection locked="0"/>
    </xf>
    <xf numFmtId="180" fontId="37" fillId="6" borderId="209" xfId="17" applyNumberFormat="1" applyFont="1" applyFill="1" applyBorder="1" applyAlignment="1" applyProtection="1">
      <alignment horizontal="right" vertical="center" shrinkToFit="1"/>
    </xf>
    <xf numFmtId="180" fontId="37" fillId="6" borderId="210" xfId="17" applyNumberFormat="1" applyFont="1" applyFill="1" applyBorder="1" applyAlignment="1" applyProtection="1">
      <alignment horizontal="right" vertical="center" shrinkToFit="1"/>
    </xf>
    <xf numFmtId="180" fontId="37" fillId="6" borderId="127" xfId="17" applyNumberFormat="1" applyFont="1" applyFill="1" applyBorder="1" applyAlignment="1" applyProtection="1">
      <alignment horizontal="right" vertical="center" shrinkToFit="1"/>
    </xf>
    <xf numFmtId="0" fontId="32" fillId="7" borderId="211" xfId="17" applyFont="1" applyFill="1" applyBorder="1" applyAlignment="1" applyProtection="1">
      <alignment horizontal="center" vertical="center"/>
      <protection locked="0"/>
    </xf>
    <xf numFmtId="0" fontId="32" fillId="7" borderId="212" xfId="17" applyFont="1" applyFill="1" applyBorder="1" applyAlignment="1" applyProtection="1">
      <alignment horizontal="center" vertical="center"/>
      <protection locked="0"/>
    </xf>
    <xf numFmtId="0" fontId="32" fillId="7" borderId="213" xfId="17" applyFont="1" applyFill="1" applyBorder="1" applyAlignment="1" applyProtection="1">
      <alignment horizontal="center" vertical="center"/>
      <protection locked="0"/>
    </xf>
    <xf numFmtId="0" fontId="32" fillId="7" borderId="214" xfId="17" applyFont="1" applyFill="1" applyBorder="1" applyAlignment="1" applyProtection="1">
      <alignment horizontal="center" vertical="center"/>
      <protection locked="0"/>
    </xf>
    <xf numFmtId="0" fontId="32" fillId="7" borderId="215" xfId="17" applyFont="1" applyFill="1" applyBorder="1" applyAlignment="1" applyProtection="1">
      <alignment horizontal="center" vertical="center"/>
      <protection locked="0"/>
    </xf>
    <xf numFmtId="0" fontId="13" fillId="7" borderId="204" xfId="16" applyFont="1" applyFill="1" applyBorder="1" applyAlignment="1" applyProtection="1">
      <alignment horizontal="center" vertical="center"/>
      <protection locked="0"/>
    </xf>
    <xf numFmtId="0" fontId="13" fillId="7" borderId="207" xfId="16" applyFont="1" applyFill="1" applyBorder="1" applyAlignment="1" applyProtection="1">
      <alignment horizontal="center" vertical="center"/>
      <protection locked="0"/>
    </xf>
    <xf numFmtId="0" fontId="32" fillId="7" borderId="216" xfId="17" applyFont="1" applyFill="1" applyBorder="1" applyAlignment="1" applyProtection="1">
      <alignment horizontal="center" vertical="center"/>
      <protection locked="0"/>
    </xf>
    <xf numFmtId="0" fontId="0" fillId="0" borderId="212" xfId="17" applyFont="1" applyBorder="1" applyAlignment="1" applyProtection="1">
      <alignment horizontal="center" vertical="center"/>
      <protection locked="0"/>
    </xf>
    <xf numFmtId="0" fontId="32" fillId="0" borderId="217" xfId="17" applyFont="1" applyFill="1" applyBorder="1" applyAlignment="1" applyProtection="1">
      <alignment horizontal="center" vertical="center"/>
      <protection locked="0"/>
    </xf>
    <xf numFmtId="0" fontId="32" fillId="0" borderId="218" xfId="17" applyFont="1" applyFill="1" applyBorder="1" applyAlignment="1" applyProtection="1">
      <alignment horizontal="center" vertical="center"/>
      <protection locked="0"/>
    </xf>
    <xf numFmtId="0" fontId="33" fillId="7" borderId="209" xfId="17" applyFont="1" applyFill="1" applyBorder="1" applyAlignment="1" applyProtection="1">
      <alignment horizontal="center" vertical="center" wrapText="1"/>
      <protection locked="0"/>
    </xf>
    <xf numFmtId="0" fontId="33" fillId="7" borderId="127" xfId="17" applyFont="1" applyFill="1" applyBorder="1" applyAlignment="1" applyProtection="1">
      <alignment horizontal="center" vertical="center" wrapText="1"/>
      <protection locked="0"/>
    </xf>
    <xf numFmtId="0" fontId="32" fillId="7" borderId="127" xfId="17" applyFont="1" applyFill="1" applyBorder="1" applyAlignment="1" applyProtection="1">
      <alignment horizontal="center" vertical="center" wrapText="1"/>
      <protection locked="0"/>
    </xf>
    <xf numFmtId="38" fontId="5" fillId="6" borderId="79" xfId="3" applyFont="1" applyFill="1" applyBorder="1" applyAlignment="1" applyProtection="1">
      <alignment horizontal="center" vertical="center"/>
    </xf>
    <xf numFmtId="38" fontId="5" fillId="6" borderId="71" xfId="3" applyFont="1" applyFill="1" applyBorder="1" applyAlignment="1" applyProtection="1">
      <alignment horizontal="center" vertical="center"/>
    </xf>
    <xf numFmtId="180" fontId="13" fillId="6" borderId="79" xfId="0" applyNumberFormat="1" applyFont="1" applyFill="1" applyBorder="1" applyAlignment="1" applyProtection="1">
      <alignment horizontal="center" vertical="center"/>
    </xf>
    <xf numFmtId="180" fontId="13" fillId="6" borderId="71" xfId="0" applyNumberFormat="1" applyFont="1" applyFill="1" applyBorder="1" applyAlignment="1" applyProtection="1">
      <alignment horizontal="center" vertical="center"/>
    </xf>
    <xf numFmtId="0" fontId="15" fillId="7" borderId="79" xfId="0" applyFont="1" applyFill="1" applyBorder="1" applyAlignment="1" applyProtection="1">
      <alignment horizontal="center" vertical="center"/>
      <protection locked="0"/>
    </xf>
    <xf numFmtId="0" fontId="15" fillId="7" borderId="71" xfId="0" applyFont="1" applyFill="1" applyBorder="1" applyAlignment="1" applyProtection="1">
      <alignment horizontal="center" vertical="center"/>
      <protection locked="0"/>
    </xf>
    <xf numFmtId="38" fontId="5" fillId="6" borderId="79" xfId="0" applyNumberFormat="1" applyFont="1" applyFill="1" applyBorder="1" applyAlignment="1" applyProtection="1">
      <alignment horizontal="center" vertical="center"/>
    </xf>
    <xf numFmtId="38" fontId="5" fillId="6" borderId="71" xfId="0" applyNumberFormat="1" applyFont="1" applyFill="1" applyBorder="1" applyAlignment="1" applyProtection="1">
      <alignment horizontal="center" vertical="center"/>
    </xf>
    <xf numFmtId="0" fontId="5" fillId="7" borderId="79" xfId="0" applyFont="1" applyFill="1" applyBorder="1" applyAlignment="1" applyProtection="1">
      <alignment horizontal="center" vertical="center"/>
      <protection locked="0"/>
    </xf>
    <xf numFmtId="0" fontId="5" fillId="7" borderId="71" xfId="0" applyFont="1" applyFill="1" applyBorder="1" applyAlignment="1" applyProtection="1">
      <alignment horizontal="center" vertical="center"/>
      <protection locked="0"/>
    </xf>
    <xf numFmtId="38" fontId="5" fillId="7" borderId="60" xfId="3" applyFont="1" applyFill="1" applyBorder="1" applyAlignment="1" applyProtection="1">
      <alignment horizontal="center" vertical="center"/>
      <protection locked="0"/>
    </xf>
    <xf numFmtId="38" fontId="5" fillId="7" borderId="32" xfId="3" applyFont="1" applyFill="1" applyBorder="1" applyAlignment="1" applyProtection="1">
      <alignment horizontal="center" vertical="center"/>
      <protection locked="0"/>
    </xf>
    <xf numFmtId="38" fontId="5" fillId="7" borderId="8" xfId="3" applyFont="1" applyFill="1" applyBorder="1" applyAlignment="1" applyProtection="1">
      <alignment horizontal="center" vertical="center" wrapText="1"/>
      <protection locked="0"/>
    </xf>
    <xf numFmtId="38" fontId="5" fillId="7" borderId="33" xfId="3" applyFont="1" applyFill="1" applyBorder="1" applyAlignment="1" applyProtection="1">
      <alignment horizontal="center" vertical="center" wrapText="1"/>
      <protection locked="0"/>
    </xf>
    <xf numFmtId="38" fontId="4" fillId="7" borderId="8" xfId="3" applyFont="1" applyFill="1" applyBorder="1" applyAlignment="1" applyProtection="1">
      <alignment horizontal="center" vertical="center" wrapText="1"/>
      <protection locked="0"/>
    </xf>
    <xf numFmtId="38" fontId="4" fillId="7" borderId="33" xfId="3" applyFont="1" applyFill="1" applyBorder="1" applyAlignment="1" applyProtection="1">
      <alignment horizontal="center" vertical="center" wrapText="1"/>
      <protection locked="0"/>
    </xf>
    <xf numFmtId="38" fontId="4" fillId="7" borderId="15" xfId="3" applyFont="1" applyFill="1" applyBorder="1" applyAlignment="1" applyProtection="1">
      <alignment horizontal="center" vertical="center" wrapText="1"/>
      <protection locked="0"/>
    </xf>
    <xf numFmtId="38" fontId="4" fillId="7" borderId="19" xfId="3" applyFont="1" applyFill="1" applyBorder="1" applyAlignment="1" applyProtection="1">
      <alignment horizontal="center" vertical="center" wrapText="1"/>
      <protection locked="0"/>
    </xf>
    <xf numFmtId="38" fontId="4" fillId="7" borderId="61" xfId="3" applyFont="1" applyFill="1" applyBorder="1" applyAlignment="1" applyProtection="1">
      <alignment horizontal="center" vertical="center" wrapText="1"/>
      <protection locked="0"/>
    </xf>
    <xf numFmtId="38" fontId="5" fillId="7" borderId="61" xfId="3" applyFont="1" applyFill="1" applyBorder="1" applyAlignment="1" applyProtection="1">
      <alignment horizontal="center" vertical="center" wrapText="1"/>
      <protection locked="0"/>
    </xf>
    <xf numFmtId="0" fontId="15" fillId="3" borderId="83" xfId="0" applyFont="1" applyFill="1" applyBorder="1" applyAlignment="1" applyProtection="1">
      <alignment horizontal="center" vertical="center"/>
      <protection locked="0"/>
    </xf>
    <xf numFmtId="0" fontId="5" fillId="3" borderId="64" xfId="0" applyFont="1" applyFill="1" applyBorder="1" applyAlignment="1" applyProtection="1">
      <alignment horizontal="center" vertical="center"/>
      <protection locked="0"/>
    </xf>
    <xf numFmtId="0" fontId="5" fillId="3" borderId="219" xfId="0" applyFont="1" applyFill="1" applyBorder="1" applyAlignment="1" applyProtection="1">
      <alignment horizontal="center" vertical="center"/>
      <protection locked="0"/>
    </xf>
    <xf numFmtId="0" fontId="8" fillId="3" borderId="72" xfId="0" applyFont="1" applyFill="1" applyBorder="1" applyAlignment="1" applyProtection="1">
      <alignment horizontal="center" vertical="center" textRotation="255"/>
      <protection locked="0"/>
    </xf>
    <xf numFmtId="0" fontId="8" fillId="7" borderId="220" xfId="0" applyFont="1" applyFill="1" applyBorder="1" applyAlignment="1" applyProtection="1">
      <alignment horizontal="center" vertical="center" textRotation="255"/>
      <protection locked="0"/>
    </xf>
    <xf numFmtId="0" fontId="4" fillId="3" borderId="121"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wrapText="1"/>
      <protection locked="0"/>
    </xf>
    <xf numFmtId="0" fontId="8" fillId="3" borderId="60"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protection locked="0"/>
    </xf>
    <xf numFmtId="0" fontId="4" fillId="3" borderId="128" xfId="0" applyFont="1" applyFill="1" applyBorder="1" applyAlignment="1" applyProtection="1">
      <alignment horizontal="center" vertical="center" wrapText="1"/>
      <protection locked="0"/>
    </xf>
    <xf numFmtId="0" fontId="4" fillId="7" borderId="59" xfId="0" applyFont="1" applyFill="1" applyBorder="1" applyAlignment="1" applyProtection="1">
      <alignment horizontal="center" vertical="center"/>
      <protection locked="0"/>
    </xf>
    <xf numFmtId="0" fontId="4" fillId="3" borderId="61"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protection locked="0"/>
    </xf>
    <xf numFmtId="0" fontId="5" fillId="3" borderId="60"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wrapText="1"/>
      <protection locked="0"/>
    </xf>
    <xf numFmtId="0" fontId="9" fillId="3" borderId="110"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textRotation="255"/>
      <protection locked="0"/>
    </xf>
    <xf numFmtId="0" fontId="4" fillId="3" borderId="168" xfId="0" applyFont="1" applyFill="1" applyBorder="1" applyAlignment="1" applyProtection="1">
      <alignment horizontal="center" vertical="center" textRotation="255"/>
      <protection locked="0"/>
    </xf>
    <xf numFmtId="0" fontId="4" fillId="3" borderId="87" xfId="0" applyFont="1" applyFill="1" applyBorder="1" applyAlignment="1" applyProtection="1">
      <alignment horizontal="center" vertical="center" textRotation="255"/>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38" fontId="4" fillId="3" borderId="173" xfId="3" applyFont="1" applyFill="1" applyBorder="1" applyAlignment="1" applyProtection="1">
      <alignment horizontal="center" vertical="center" wrapText="1"/>
      <protection locked="0"/>
    </xf>
    <xf numFmtId="38" fontId="4" fillId="3" borderId="221" xfId="3" applyFont="1" applyFill="1" applyBorder="1" applyAlignment="1" applyProtection="1">
      <alignment horizontal="center" vertical="center"/>
      <protection locked="0"/>
    </xf>
    <xf numFmtId="0" fontId="4" fillId="3" borderId="77" xfId="0" applyFont="1" applyFill="1" applyBorder="1" applyAlignment="1" applyProtection="1">
      <alignment horizontal="left" vertical="center" wrapText="1"/>
      <protection locked="0"/>
    </xf>
    <xf numFmtId="0" fontId="4" fillId="3" borderId="23" xfId="0" applyFont="1" applyFill="1" applyBorder="1" applyAlignment="1" applyProtection="1">
      <alignment horizontal="left" vertical="center" wrapText="1"/>
      <protection locked="0"/>
    </xf>
    <xf numFmtId="0" fontId="4" fillId="3" borderId="123"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shrinkToFit="1"/>
      <protection locked="0"/>
    </xf>
    <xf numFmtId="0" fontId="4" fillId="3" borderId="122" xfId="0" applyFont="1" applyFill="1" applyBorder="1" applyAlignment="1" applyProtection="1">
      <alignment horizontal="left" vertical="center" shrinkToFit="1"/>
      <protection locked="0"/>
    </xf>
    <xf numFmtId="180" fontId="4" fillId="0" borderId="9" xfId="0" applyNumberFormat="1" applyFont="1" applyFill="1" applyBorder="1" applyAlignment="1" applyProtection="1">
      <alignment horizontal="left" vertical="center" wrapText="1"/>
      <protection locked="0"/>
    </xf>
    <xf numFmtId="180" fontId="4" fillId="0" borderId="11" xfId="0" applyNumberFormat="1" applyFont="1" applyFill="1" applyBorder="1" applyAlignment="1" applyProtection="1">
      <alignment horizontal="left" vertical="center"/>
      <protection locked="0"/>
    </xf>
    <xf numFmtId="0" fontId="4" fillId="3" borderId="164" xfId="0" applyFont="1" applyFill="1" applyBorder="1" applyAlignment="1" applyProtection="1">
      <alignment horizontal="center" vertical="center"/>
      <protection locked="0"/>
    </xf>
    <xf numFmtId="0" fontId="4" fillId="3" borderId="165" xfId="0" applyFont="1" applyFill="1" applyBorder="1" applyAlignment="1" applyProtection="1">
      <alignment horizontal="center" vertical="center"/>
      <protection locked="0"/>
    </xf>
    <xf numFmtId="180" fontId="4" fillId="3" borderId="9" xfId="0" applyNumberFormat="1" applyFont="1" applyFill="1" applyBorder="1" applyAlignment="1" applyProtection="1">
      <alignment horizontal="left" vertical="center"/>
      <protection locked="0"/>
    </xf>
    <xf numFmtId="180" fontId="4" fillId="3" borderId="11" xfId="0" applyNumberFormat="1" applyFont="1" applyFill="1" applyBorder="1" applyAlignment="1" applyProtection="1">
      <alignment horizontal="left" vertical="center"/>
      <protection locked="0"/>
    </xf>
    <xf numFmtId="180" fontId="4" fillId="3" borderId="9" xfId="0" applyNumberFormat="1" applyFont="1" applyFill="1" applyBorder="1" applyAlignment="1" applyProtection="1">
      <alignment horizontal="left" vertical="center" wrapText="1"/>
      <protection locked="0"/>
    </xf>
    <xf numFmtId="0" fontId="4" fillId="7" borderId="72" xfId="0" applyFont="1" applyFill="1" applyBorder="1" applyAlignment="1" applyProtection="1">
      <alignment horizontal="center" vertical="center"/>
      <protection locked="0"/>
    </xf>
    <xf numFmtId="0" fontId="4" fillId="7" borderId="168" xfId="0" applyFont="1" applyFill="1" applyBorder="1" applyAlignment="1" applyProtection="1">
      <alignment horizontal="center" vertical="center"/>
      <protection locked="0"/>
    </xf>
    <xf numFmtId="0" fontId="4" fillId="7" borderId="87" xfId="0" applyFont="1" applyFill="1" applyBorder="1" applyAlignment="1" applyProtection="1">
      <alignment horizontal="center" vertical="center"/>
      <protection locked="0"/>
    </xf>
    <xf numFmtId="0" fontId="6" fillId="7" borderId="70" xfId="0" applyFont="1" applyFill="1" applyBorder="1" applyAlignment="1" applyProtection="1">
      <alignment vertical="center" wrapText="1"/>
      <protection locked="0"/>
    </xf>
    <xf numFmtId="0" fontId="8" fillId="7" borderId="70" xfId="0" applyFont="1" applyFill="1" applyBorder="1" applyAlignment="1" applyProtection="1">
      <alignment horizontal="left" vertical="center" wrapText="1"/>
      <protection locked="0"/>
    </xf>
    <xf numFmtId="0" fontId="15" fillId="7" borderId="158" xfId="0" applyFont="1" applyFill="1" applyBorder="1" applyAlignment="1" applyProtection="1">
      <alignment horizontal="center" vertical="center"/>
      <protection locked="0"/>
    </xf>
    <xf numFmtId="0" fontId="15" fillId="7" borderId="225" xfId="0" applyFont="1" applyFill="1" applyBorder="1" applyAlignment="1" applyProtection="1">
      <alignment horizontal="center" vertical="center"/>
      <protection locked="0"/>
    </xf>
    <xf numFmtId="0" fontId="15" fillId="7" borderId="119" xfId="0" applyFont="1" applyFill="1" applyBorder="1" applyAlignment="1" applyProtection="1">
      <alignment horizontal="center" vertical="center"/>
      <protection locked="0"/>
    </xf>
    <xf numFmtId="0" fontId="15" fillId="7" borderId="226" xfId="0" applyFont="1" applyFill="1" applyBorder="1" applyAlignment="1" applyProtection="1">
      <alignment horizontal="center" vertical="center"/>
      <protection locked="0"/>
    </xf>
    <xf numFmtId="0" fontId="4" fillId="7" borderId="57" xfId="0" applyFont="1" applyFill="1" applyBorder="1" applyAlignment="1" applyProtection="1">
      <alignment horizontal="right" vertical="center"/>
      <protection locked="0"/>
    </xf>
    <xf numFmtId="0" fontId="4" fillId="7" borderId="121" xfId="0" applyFont="1" applyFill="1" applyBorder="1" applyAlignment="1" applyProtection="1">
      <alignment horizontal="center" vertical="center" wrapText="1"/>
      <protection locked="0"/>
    </xf>
    <xf numFmtId="0" fontId="4" fillId="7" borderId="178" xfId="0" applyFont="1" applyFill="1" applyBorder="1" applyAlignment="1" applyProtection="1">
      <alignment horizontal="center" vertical="center" wrapText="1"/>
      <protection locked="0"/>
    </xf>
    <xf numFmtId="0" fontId="4" fillId="7" borderId="24" xfId="0" applyFont="1" applyFill="1" applyBorder="1" applyAlignment="1" applyProtection="1">
      <alignment horizontal="center" vertical="center" wrapText="1"/>
      <protection locked="0"/>
    </xf>
    <xf numFmtId="0" fontId="4" fillId="7" borderId="56" xfId="0" applyFont="1" applyFill="1" applyBorder="1" applyAlignment="1" applyProtection="1">
      <alignment horizontal="center" vertical="center" wrapText="1"/>
      <protection locked="0"/>
    </xf>
    <xf numFmtId="0" fontId="4" fillId="7" borderId="191" xfId="0" applyFont="1" applyFill="1" applyBorder="1" applyAlignment="1" applyProtection="1">
      <alignment horizontal="center" vertical="center" wrapText="1"/>
      <protection locked="0"/>
    </xf>
    <xf numFmtId="0" fontId="4" fillId="7" borderId="189" xfId="0" applyFont="1" applyFill="1" applyBorder="1" applyAlignment="1" applyProtection="1">
      <alignment horizontal="center" vertical="center" wrapText="1"/>
      <protection locked="0"/>
    </xf>
    <xf numFmtId="0" fontId="4" fillId="7" borderId="26" xfId="0" applyFont="1" applyFill="1" applyBorder="1" applyAlignment="1" applyProtection="1">
      <alignment horizontal="center" vertical="center"/>
      <protection locked="0"/>
    </xf>
    <xf numFmtId="0" fontId="8" fillId="7" borderId="65" xfId="0" applyFont="1" applyFill="1" applyBorder="1" applyAlignment="1" applyProtection="1">
      <alignment horizontal="center" vertical="center" wrapText="1"/>
      <protection locked="0"/>
    </xf>
    <xf numFmtId="0" fontId="8" fillId="7" borderId="222" xfId="0" applyFont="1" applyFill="1" applyBorder="1" applyAlignment="1" applyProtection="1">
      <alignment horizontal="center" vertical="center" wrapText="1"/>
      <protection locked="0"/>
    </xf>
    <xf numFmtId="0" fontId="8" fillId="7" borderId="73" xfId="0" applyFont="1" applyFill="1" applyBorder="1" applyAlignment="1" applyProtection="1">
      <alignment horizontal="center" vertical="center" wrapText="1"/>
      <protection locked="0"/>
    </xf>
    <xf numFmtId="0" fontId="8" fillId="7" borderId="223" xfId="0" applyFont="1" applyFill="1" applyBorder="1" applyAlignment="1" applyProtection="1">
      <alignment horizontal="center" vertical="center" wrapText="1"/>
      <protection locked="0"/>
    </xf>
    <xf numFmtId="0" fontId="8" fillId="7" borderId="224" xfId="0" applyFont="1" applyFill="1" applyBorder="1" applyAlignment="1" applyProtection="1">
      <alignment horizontal="left" vertical="center" wrapText="1"/>
      <protection locked="0"/>
    </xf>
    <xf numFmtId="0" fontId="8" fillId="7" borderId="7" xfId="0" applyFont="1" applyFill="1" applyBorder="1" applyAlignment="1" applyProtection="1">
      <alignment horizontal="left" vertical="center" wrapText="1"/>
      <protection locked="0"/>
    </xf>
    <xf numFmtId="0" fontId="6" fillId="7" borderId="224" xfId="0" applyFont="1" applyFill="1" applyBorder="1" applyAlignment="1" applyProtection="1">
      <alignment vertical="center" wrapText="1"/>
      <protection locked="0"/>
    </xf>
    <xf numFmtId="0" fontId="6" fillId="7" borderId="7" xfId="0" applyFont="1" applyFill="1" applyBorder="1" applyAlignment="1" applyProtection="1">
      <alignment vertical="center" wrapText="1"/>
      <protection locked="0"/>
    </xf>
    <xf numFmtId="0" fontId="8" fillId="7" borderId="42" xfId="0" applyFont="1" applyFill="1" applyBorder="1" applyAlignment="1" applyProtection="1">
      <alignment horizontal="center" vertical="center" textRotation="255"/>
      <protection locked="0"/>
    </xf>
    <xf numFmtId="0" fontId="4" fillId="7" borderId="128" xfId="0" applyFont="1" applyFill="1" applyBorder="1" applyAlignment="1" applyProtection="1">
      <alignment horizontal="center" vertical="center" wrapText="1"/>
      <protection locked="0"/>
    </xf>
    <xf numFmtId="0" fontId="4" fillId="7" borderId="201" xfId="0" applyFont="1" applyFill="1" applyBorder="1" applyAlignment="1" applyProtection="1">
      <alignment horizontal="center" vertical="center"/>
      <protection locked="0"/>
    </xf>
    <xf numFmtId="0" fontId="8" fillId="7" borderId="42" xfId="0" applyFont="1" applyFill="1" applyBorder="1" applyAlignment="1" applyProtection="1">
      <alignment horizontal="center" vertical="center" wrapText="1"/>
      <protection locked="0"/>
    </xf>
    <xf numFmtId="0" fontId="8" fillId="7" borderId="220" xfId="0" applyFont="1" applyFill="1" applyBorder="1" applyAlignment="1" applyProtection="1">
      <alignment horizontal="center" vertical="center"/>
      <protection locked="0"/>
    </xf>
    <xf numFmtId="0" fontId="5" fillId="7" borderId="73" xfId="0" applyFont="1" applyFill="1" applyBorder="1" applyAlignment="1" applyProtection="1">
      <alignment horizontal="center" vertical="center"/>
      <protection locked="0"/>
    </xf>
    <xf numFmtId="0" fontId="5" fillId="7" borderId="223" xfId="0" applyFont="1" applyFill="1" applyBorder="1" applyAlignment="1" applyProtection="1">
      <alignment horizontal="center" vertical="center"/>
      <protection locked="0"/>
    </xf>
    <xf numFmtId="0" fontId="14" fillId="3" borderId="77" xfId="21" applyFont="1" applyFill="1" applyBorder="1" applyAlignment="1" applyProtection="1">
      <alignment horizontal="left" vertical="center" shrinkToFit="1"/>
      <protection locked="0"/>
    </xf>
    <xf numFmtId="0" fontId="14" fillId="3" borderId="23" xfId="21" applyFont="1" applyFill="1" applyBorder="1" applyAlignment="1" applyProtection="1">
      <alignment horizontal="left" vertical="center" shrinkToFit="1"/>
      <protection locked="0"/>
    </xf>
    <xf numFmtId="0" fontId="14" fillId="3" borderId="128"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4" fillId="3" borderId="175" xfId="0" applyFont="1" applyFill="1" applyBorder="1" applyAlignment="1" applyProtection="1">
      <alignment horizontal="center" vertical="center" wrapText="1"/>
      <protection locked="0"/>
    </xf>
    <xf numFmtId="0" fontId="14" fillId="3" borderId="209" xfId="0" applyFont="1" applyFill="1" applyBorder="1" applyAlignment="1" applyProtection="1">
      <alignment horizontal="center" vertical="center" wrapText="1"/>
      <protection locked="0"/>
    </xf>
    <xf numFmtId="0" fontId="14" fillId="3" borderId="176" xfId="0" applyFont="1" applyFill="1" applyBorder="1" applyAlignment="1" applyProtection="1">
      <alignment horizontal="center" vertical="center"/>
      <protection locked="0"/>
    </xf>
    <xf numFmtId="0" fontId="14" fillId="3" borderId="121" xfId="21" applyFont="1" applyFill="1" applyBorder="1" applyAlignment="1" applyProtection="1">
      <alignment horizontal="left" vertical="center" shrinkToFit="1"/>
      <protection locked="0"/>
    </xf>
    <xf numFmtId="0" fontId="14" fillId="3" borderId="17" xfId="21" applyFont="1" applyFill="1" applyBorder="1" applyAlignment="1" applyProtection="1">
      <alignment horizontal="left" vertical="center" shrinkToFit="1"/>
      <protection locked="0"/>
    </xf>
    <xf numFmtId="0" fontId="14" fillId="3" borderId="41" xfId="21" applyFont="1" applyFill="1" applyBorder="1" applyAlignment="1" applyProtection="1">
      <alignment horizontal="left" vertical="center" shrinkToFit="1"/>
      <protection locked="0"/>
    </xf>
    <xf numFmtId="0" fontId="14" fillId="3" borderId="22" xfId="21" applyFont="1" applyFill="1" applyBorder="1" applyAlignment="1" applyProtection="1">
      <alignment horizontal="left" vertical="center" shrinkToFit="1"/>
      <protection locked="0"/>
    </xf>
    <xf numFmtId="0" fontId="14" fillId="3" borderId="24" xfId="21" applyFont="1" applyFill="1" applyBorder="1" applyAlignment="1" applyProtection="1">
      <alignment horizontal="left" vertical="center" shrinkToFit="1"/>
      <protection locked="0"/>
    </xf>
    <xf numFmtId="0" fontId="14" fillId="3" borderId="0" xfId="21" applyFont="1" applyFill="1" applyBorder="1" applyAlignment="1" applyProtection="1">
      <alignment horizontal="left" vertical="center" shrinkToFit="1"/>
      <protection locked="0"/>
    </xf>
    <xf numFmtId="0" fontId="14" fillId="3" borderId="78" xfId="21" applyFont="1" applyFill="1" applyBorder="1" applyAlignment="1" applyProtection="1">
      <alignment horizontal="left" vertical="center" shrinkToFit="1"/>
      <protection locked="0"/>
    </xf>
    <xf numFmtId="0" fontId="14" fillId="3" borderId="21" xfId="21" applyFont="1" applyFill="1" applyBorder="1" applyAlignment="1" applyProtection="1">
      <alignment horizontal="left" vertical="center" shrinkToFit="1"/>
      <protection locked="0"/>
    </xf>
    <xf numFmtId="38" fontId="14" fillId="3" borderId="14" xfId="4" applyFont="1" applyFill="1" applyBorder="1" applyAlignment="1" applyProtection="1">
      <alignment horizontal="left" vertical="center" wrapText="1"/>
      <protection locked="0"/>
    </xf>
    <xf numFmtId="38" fontId="14" fillId="3" borderId="128" xfId="4" applyFont="1" applyFill="1" applyBorder="1" applyAlignment="1" applyProtection="1">
      <alignment horizontal="left" vertical="center"/>
      <protection locked="0"/>
    </xf>
    <xf numFmtId="38" fontId="14" fillId="3" borderId="16" xfId="4" applyFont="1" applyFill="1" applyBorder="1" applyAlignment="1" applyProtection="1">
      <alignment horizontal="left" vertical="center"/>
      <protection locked="0"/>
    </xf>
    <xf numFmtId="38" fontId="19" fillId="2" borderId="227" xfId="3" applyFont="1" applyFill="1" applyBorder="1" applyAlignment="1" applyProtection="1">
      <alignment horizontal="right" vertical="center" indent="1"/>
    </xf>
    <xf numFmtId="38" fontId="19" fillId="2" borderId="112" xfId="3" applyFont="1" applyFill="1" applyBorder="1" applyAlignment="1" applyProtection="1">
      <alignment horizontal="right" vertical="center" indent="1"/>
    </xf>
    <xf numFmtId="38" fontId="19" fillId="2" borderId="228" xfId="3" applyFont="1" applyFill="1" applyBorder="1" applyAlignment="1" applyProtection="1">
      <alignment horizontal="right" vertical="center" indent="1"/>
    </xf>
    <xf numFmtId="38" fontId="19" fillId="6" borderId="79" xfId="4" applyFont="1" applyFill="1" applyBorder="1" applyAlignment="1" applyProtection="1">
      <alignment horizontal="right" vertical="center" indent="1"/>
    </xf>
    <xf numFmtId="38" fontId="19" fillId="6" borderId="71" xfId="4" applyFont="1" applyFill="1" applyBorder="1" applyAlignment="1" applyProtection="1">
      <alignment horizontal="right" vertical="center" indent="1"/>
    </xf>
    <xf numFmtId="38" fontId="14" fillId="3" borderId="4" xfId="4" applyFont="1" applyFill="1" applyBorder="1" applyAlignment="1" applyProtection="1">
      <alignment horizontal="left" vertical="center"/>
      <protection locked="0"/>
    </xf>
    <xf numFmtId="38" fontId="14" fillId="3" borderId="11" xfId="4" applyFont="1" applyFill="1" applyBorder="1" applyAlignment="1" applyProtection="1">
      <alignment horizontal="left" vertical="center"/>
      <protection locked="0"/>
    </xf>
    <xf numFmtId="38" fontId="17" fillId="3" borderId="229" xfId="4" applyFont="1" applyFill="1" applyBorder="1" applyAlignment="1" applyProtection="1">
      <alignment horizontal="center" vertical="center"/>
      <protection locked="0"/>
    </xf>
    <xf numFmtId="38" fontId="17" fillId="3" borderId="230" xfId="4" applyFont="1" applyFill="1" applyBorder="1" applyAlignment="1" applyProtection="1">
      <alignment horizontal="center" vertical="center"/>
      <protection locked="0"/>
    </xf>
    <xf numFmtId="38" fontId="17" fillId="3" borderId="231" xfId="4" applyFont="1" applyFill="1" applyBorder="1" applyAlignment="1" applyProtection="1">
      <alignment horizontal="center" vertical="center"/>
      <protection locked="0"/>
    </xf>
    <xf numFmtId="38" fontId="19" fillId="3" borderId="79" xfId="4" applyFont="1" applyFill="1" applyBorder="1" applyAlignment="1" applyProtection="1">
      <alignment horizontal="right" vertical="center" indent="1"/>
      <protection locked="0"/>
    </xf>
    <xf numFmtId="38" fontId="19" fillId="3" borderId="71" xfId="4" applyFont="1" applyFill="1" applyBorder="1" applyAlignment="1" applyProtection="1">
      <alignment horizontal="right" vertical="center" indent="1"/>
      <protection locked="0"/>
    </xf>
    <xf numFmtId="38" fontId="14" fillId="3" borderId="45" xfId="4" applyFont="1" applyFill="1" applyBorder="1" applyAlignment="1" applyProtection="1">
      <alignment horizontal="left" vertical="center"/>
      <protection locked="0"/>
    </xf>
    <xf numFmtId="0" fontId="13" fillId="7" borderId="204" xfId="0" applyFont="1" applyFill="1" applyBorder="1" applyAlignment="1" applyProtection="1">
      <alignment horizontal="center" vertical="center"/>
      <protection locked="0"/>
    </xf>
    <xf numFmtId="0" fontId="13" fillId="7" borderId="207" xfId="0" applyFont="1" applyFill="1" applyBorder="1" applyAlignment="1" applyProtection="1">
      <alignment horizontal="center" vertical="center"/>
      <protection locked="0"/>
    </xf>
    <xf numFmtId="38" fontId="14" fillId="3" borderId="48" xfId="3" applyFont="1" applyFill="1" applyBorder="1" applyAlignment="1" applyProtection="1">
      <alignment horizontal="right" vertical="center"/>
      <protection locked="0"/>
    </xf>
    <xf numFmtId="38" fontId="14" fillId="3" borderId="234" xfId="3" applyFont="1" applyFill="1" applyBorder="1" applyAlignment="1" applyProtection="1">
      <alignment horizontal="right" vertical="center"/>
      <protection locked="0"/>
    </xf>
    <xf numFmtId="0" fontId="14" fillId="3" borderId="164" xfId="21" applyFont="1" applyFill="1" applyBorder="1" applyAlignment="1" applyProtection="1">
      <alignment horizontal="center" vertical="center" wrapText="1"/>
      <protection locked="0"/>
    </xf>
    <xf numFmtId="0" fontId="14" fillId="3" borderId="3" xfId="21" applyFont="1" applyFill="1" applyBorder="1" applyAlignment="1" applyProtection="1">
      <alignment horizontal="center" vertical="center" wrapText="1"/>
      <protection locked="0"/>
    </xf>
    <xf numFmtId="38" fontId="14" fillId="3" borderId="232" xfId="4" applyFont="1" applyFill="1" applyBorder="1" applyAlignment="1" applyProtection="1">
      <alignment horizontal="center" vertical="center" wrapText="1" shrinkToFit="1"/>
      <protection locked="0"/>
    </xf>
    <xf numFmtId="38" fontId="14" fillId="3" borderId="233" xfId="4" applyFont="1" applyFill="1" applyBorder="1" applyAlignment="1" applyProtection="1">
      <alignment horizontal="center" vertical="center" shrinkToFit="1"/>
      <protection locked="0"/>
    </xf>
    <xf numFmtId="40" fontId="14" fillId="6" borderId="48" xfId="3" applyNumberFormat="1" applyFont="1" applyFill="1" applyBorder="1" applyAlignment="1" applyProtection="1">
      <alignment horizontal="center" vertical="center"/>
    </xf>
    <xf numFmtId="40" fontId="14" fillId="6" borderId="234" xfId="3" applyNumberFormat="1" applyFont="1" applyFill="1" applyBorder="1" applyAlignment="1" applyProtection="1">
      <alignment horizontal="center" vertical="center"/>
    </xf>
    <xf numFmtId="38" fontId="14" fillId="6" borderId="48" xfId="3" applyFont="1" applyFill="1" applyBorder="1" applyAlignment="1" applyProtection="1">
      <alignment horizontal="right" vertical="center"/>
    </xf>
    <xf numFmtId="38" fontId="14" fillId="6" borderId="234" xfId="3" applyFont="1" applyFill="1" applyBorder="1" applyAlignment="1" applyProtection="1">
      <alignment horizontal="right" vertical="center"/>
    </xf>
    <xf numFmtId="0" fontId="14" fillId="3" borderId="164" xfId="21" applyFont="1" applyFill="1" applyBorder="1" applyAlignment="1" applyProtection="1">
      <alignment horizontal="center" vertical="center"/>
      <protection locked="0"/>
    </xf>
    <xf numFmtId="0" fontId="14" fillId="3" borderId="3" xfId="21" applyFont="1" applyFill="1" applyBorder="1" applyAlignment="1" applyProtection="1">
      <alignment horizontal="center" vertical="center"/>
      <protection locked="0"/>
    </xf>
    <xf numFmtId="0" fontId="14" fillId="3" borderId="232" xfId="21" applyFont="1" applyFill="1" applyBorder="1" applyAlignment="1" applyProtection="1">
      <alignment horizontal="center" vertical="center" wrapText="1"/>
      <protection locked="0"/>
    </xf>
    <xf numFmtId="0" fontId="14" fillId="3" borderId="233" xfId="21" applyFont="1" applyFill="1" applyBorder="1" applyAlignment="1" applyProtection="1">
      <alignment horizontal="center" vertical="center"/>
      <protection locked="0"/>
    </xf>
    <xf numFmtId="0" fontId="14" fillId="3" borderId="4" xfId="21" applyFont="1" applyFill="1" applyBorder="1" applyAlignment="1" applyProtection="1">
      <alignment horizontal="center" vertical="center" wrapText="1"/>
      <protection locked="0"/>
    </xf>
    <xf numFmtId="38" fontId="14" fillId="6" borderId="6" xfId="3" applyFont="1" applyFill="1" applyBorder="1" applyAlignment="1" applyProtection="1">
      <alignment horizontal="right" vertical="center"/>
    </xf>
    <xf numFmtId="38" fontId="14" fillId="6" borderId="46" xfId="3" applyFont="1" applyFill="1" applyBorder="1" applyAlignment="1" applyProtection="1">
      <alignment horizontal="right" vertical="center"/>
    </xf>
    <xf numFmtId="38" fontId="17" fillId="6" borderId="79" xfId="4" applyFont="1" applyFill="1" applyBorder="1" applyAlignment="1" applyProtection="1">
      <alignment horizontal="right" vertical="center" indent="1"/>
    </xf>
    <xf numFmtId="38" fontId="17" fillId="6" borderId="71" xfId="4" applyFont="1" applyFill="1" applyBorder="1" applyAlignment="1" applyProtection="1">
      <alignment horizontal="right" vertical="center" indent="1"/>
    </xf>
    <xf numFmtId="38" fontId="17" fillId="7" borderId="0" xfId="4" applyFont="1" applyFill="1" applyBorder="1" applyAlignment="1" applyProtection="1">
      <alignment horizontal="right" vertical="center" indent="1"/>
      <protection locked="0"/>
    </xf>
    <xf numFmtId="38" fontId="17" fillId="7" borderId="56" xfId="4" applyFont="1" applyFill="1" applyBorder="1" applyAlignment="1" applyProtection="1">
      <alignment horizontal="right" vertical="center" indent="1"/>
      <protection locked="0"/>
    </xf>
    <xf numFmtId="38" fontId="17" fillId="2" borderId="227" xfId="4" applyFont="1" applyFill="1" applyBorder="1" applyAlignment="1" applyProtection="1">
      <alignment horizontal="right" vertical="center" indent="1" shrinkToFit="1"/>
    </xf>
    <xf numFmtId="38" fontId="17" fillId="2" borderId="228" xfId="4" applyFont="1" applyFill="1" applyBorder="1" applyAlignment="1" applyProtection="1">
      <alignment horizontal="right" vertical="center" indent="1" shrinkToFit="1"/>
    </xf>
    <xf numFmtId="38" fontId="17" fillId="6" borderId="227" xfId="3" applyFont="1" applyFill="1" applyBorder="1" applyAlignment="1" applyProtection="1">
      <alignment horizontal="right" vertical="center" shrinkToFit="1"/>
    </xf>
    <xf numFmtId="38" fontId="17" fillId="6" borderId="228" xfId="3" applyFont="1" applyFill="1" applyBorder="1" applyAlignment="1" applyProtection="1">
      <alignment horizontal="right" vertical="center" shrinkToFit="1"/>
    </xf>
    <xf numFmtId="0" fontId="14" fillId="3" borderId="47" xfId="21" applyFont="1" applyFill="1" applyBorder="1" applyAlignment="1" applyProtection="1">
      <alignment horizontal="left" vertical="center" wrapText="1"/>
      <protection locked="0"/>
    </xf>
    <xf numFmtId="0" fontId="14" fillId="3" borderId="48" xfId="21" applyFont="1" applyFill="1" applyBorder="1" applyAlignment="1" applyProtection="1">
      <alignment horizontal="left" vertical="center" wrapText="1"/>
      <protection locked="0"/>
    </xf>
    <xf numFmtId="0" fontId="14" fillId="3" borderId="128" xfId="21" applyFont="1" applyFill="1" applyBorder="1" applyAlignment="1" applyProtection="1">
      <alignment horizontal="left" vertical="center" wrapText="1"/>
      <protection locked="0"/>
    </xf>
    <xf numFmtId="0" fontId="14" fillId="3" borderId="121" xfId="21" applyFont="1" applyFill="1" applyBorder="1" applyAlignment="1" applyProtection="1">
      <alignment horizontal="left" vertical="center" wrapText="1"/>
      <protection locked="0"/>
    </xf>
    <xf numFmtId="0" fontId="14" fillId="3" borderId="79" xfId="21" applyFont="1" applyFill="1" applyBorder="1" applyAlignment="1" applyProtection="1">
      <alignment horizontal="left" vertical="center" wrapText="1"/>
      <protection locked="0"/>
    </xf>
    <xf numFmtId="0" fontId="13" fillId="7" borderId="206"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shrinkToFit="1"/>
      <protection locked="0"/>
    </xf>
    <xf numFmtId="0" fontId="14" fillId="3" borderId="143" xfId="0" applyFont="1" applyFill="1" applyBorder="1" applyAlignment="1" applyProtection="1">
      <alignment horizontal="center" vertical="center"/>
      <protection locked="0"/>
    </xf>
    <xf numFmtId="0" fontId="14" fillId="3" borderId="92" xfId="0" applyFont="1" applyFill="1" applyBorder="1" applyAlignment="1" applyProtection="1">
      <alignment horizontal="center" vertical="center"/>
      <protection locked="0"/>
    </xf>
    <xf numFmtId="0" fontId="14" fillId="3" borderId="194" xfId="0" applyFont="1" applyFill="1" applyBorder="1" applyAlignment="1" applyProtection="1">
      <alignment horizontal="center" vertical="center"/>
      <protection locked="0"/>
    </xf>
    <xf numFmtId="181" fontId="14" fillId="3" borderId="41" xfId="0" applyNumberFormat="1" applyFont="1" applyFill="1" applyBorder="1" applyAlignment="1" applyProtection="1">
      <alignment horizontal="right" vertical="center"/>
      <protection locked="0"/>
    </xf>
    <xf numFmtId="181" fontId="14" fillId="3" borderId="22" xfId="0" applyNumberFormat="1" applyFont="1" applyFill="1" applyBorder="1" applyAlignment="1" applyProtection="1">
      <alignment horizontal="right" vertical="center"/>
      <protection locked="0"/>
    </xf>
    <xf numFmtId="181" fontId="14" fillId="3" borderId="237" xfId="0" applyNumberFormat="1" applyFont="1" applyFill="1" applyBorder="1" applyAlignment="1" applyProtection="1">
      <alignment horizontal="right" vertical="center"/>
      <protection locked="0"/>
    </xf>
    <xf numFmtId="0" fontId="14" fillId="3" borderId="40" xfId="0" applyFont="1" applyFill="1" applyBorder="1" applyAlignment="1" applyProtection="1">
      <alignment horizontal="left" vertical="center" indent="1"/>
      <protection locked="0"/>
    </xf>
    <xf numFmtId="0" fontId="14" fillId="3" borderId="236" xfId="0" applyFont="1" applyFill="1" applyBorder="1" applyAlignment="1" applyProtection="1">
      <alignment horizontal="left" vertical="center" indent="1"/>
      <protection locked="0"/>
    </xf>
    <xf numFmtId="0" fontId="14" fillId="3" borderId="74" xfId="0" applyFont="1" applyFill="1" applyBorder="1" applyAlignment="1" applyProtection="1">
      <alignment horizontal="left" vertical="center" indent="1"/>
      <protection locked="0"/>
    </xf>
    <xf numFmtId="181" fontId="14" fillId="3" borderId="40" xfId="0" applyNumberFormat="1" applyFont="1" applyFill="1" applyBorder="1" applyAlignment="1" applyProtection="1">
      <alignment horizontal="right" vertical="center"/>
      <protection locked="0"/>
    </xf>
    <xf numFmtId="181" fontId="14" fillId="3" borderId="236" xfId="0" applyNumberFormat="1" applyFont="1" applyFill="1" applyBorder="1" applyAlignment="1" applyProtection="1">
      <alignment horizontal="right" vertical="center"/>
      <protection locked="0"/>
    </xf>
    <xf numFmtId="0" fontId="14" fillId="3" borderId="225" xfId="0" applyFont="1" applyFill="1" applyBorder="1" applyAlignment="1" applyProtection="1">
      <alignment horizontal="center" vertical="center"/>
      <protection locked="0"/>
    </xf>
    <xf numFmtId="0" fontId="14" fillId="3" borderId="41" xfId="0" applyFont="1" applyFill="1" applyBorder="1" applyAlignment="1" applyProtection="1">
      <alignment horizontal="left" vertical="center" indent="1"/>
      <protection locked="0"/>
    </xf>
    <xf numFmtId="0" fontId="14" fillId="3" borderId="22" xfId="0" applyFont="1" applyFill="1" applyBorder="1" applyAlignment="1" applyProtection="1">
      <alignment horizontal="left" vertical="center" indent="1"/>
      <protection locked="0"/>
    </xf>
    <xf numFmtId="0" fontId="14" fillId="3" borderId="75" xfId="0" applyFont="1" applyFill="1" applyBorder="1" applyAlignment="1" applyProtection="1">
      <alignment horizontal="left" vertical="center" indent="1"/>
      <protection locked="0"/>
    </xf>
    <xf numFmtId="0" fontId="14" fillId="3" borderId="39" xfId="0" applyFont="1" applyFill="1" applyBorder="1" applyAlignment="1" applyProtection="1">
      <alignment horizontal="center" vertical="center" wrapText="1"/>
      <protection locked="0"/>
    </xf>
    <xf numFmtId="181" fontId="14" fillId="3" borderId="74" xfId="0" applyNumberFormat="1" applyFont="1" applyFill="1" applyBorder="1" applyAlignment="1" applyProtection="1">
      <alignment horizontal="right" vertical="center"/>
      <protection locked="0"/>
    </xf>
    <xf numFmtId="181" fontId="14" fillId="3" borderId="140" xfId="0" applyNumberFormat="1" applyFont="1" applyFill="1" applyBorder="1" applyAlignment="1" applyProtection="1">
      <alignment horizontal="right" vertical="center"/>
      <protection locked="0"/>
    </xf>
    <xf numFmtId="181" fontId="14" fillId="3" borderId="141" xfId="0" applyNumberFormat="1" applyFont="1" applyFill="1" applyBorder="1" applyAlignment="1" applyProtection="1">
      <alignment horizontal="right" vertical="center"/>
      <protection locked="0"/>
    </xf>
    <xf numFmtId="181" fontId="14" fillId="3" borderId="98" xfId="0" applyNumberFormat="1" applyFont="1" applyFill="1" applyBorder="1" applyAlignment="1" applyProtection="1">
      <alignment horizontal="right" vertical="center"/>
      <protection locked="0"/>
    </xf>
    <xf numFmtId="181" fontId="14" fillId="3" borderId="75" xfId="0" applyNumberFormat="1" applyFont="1" applyFill="1" applyBorder="1" applyAlignment="1" applyProtection="1">
      <alignment horizontal="right" vertical="center"/>
      <protection locked="0"/>
    </xf>
    <xf numFmtId="181" fontId="14" fillId="3" borderId="226" xfId="0" applyNumberFormat="1" applyFont="1" applyFill="1" applyBorder="1" applyAlignment="1" applyProtection="1">
      <alignment horizontal="right" vertical="center"/>
      <protection locked="0"/>
    </xf>
    <xf numFmtId="181" fontId="17" fillId="2" borderId="39" xfId="0" applyNumberFormat="1" applyFont="1" applyFill="1" applyBorder="1" applyAlignment="1" applyProtection="1">
      <alignment horizontal="right" vertical="center"/>
    </xf>
    <xf numFmtId="0" fontId="14" fillId="3" borderId="140" xfId="0" applyFont="1" applyFill="1" applyBorder="1" applyAlignment="1" applyProtection="1">
      <alignment horizontal="left" vertical="center" indent="1"/>
      <protection locked="0"/>
    </xf>
    <xf numFmtId="0" fontId="14" fillId="3" borderId="141" xfId="0" applyFont="1" applyFill="1" applyBorder="1" applyAlignment="1" applyProtection="1">
      <alignment horizontal="left" vertical="center" indent="1"/>
      <protection locked="0"/>
    </xf>
    <xf numFmtId="0" fontId="14" fillId="3" borderId="98" xfId="0" applyFont="1" applyFill="1" applyBorder="1" applyAlignment="1" applyProtection="1">
      <alignment horizontal="left" vertical="center" indent="1"/>
      <protection locked="0"/>
    </xf>
    <xf numFmtId="181" fontId="14" fillId="3" borderId="238" xfId="0" applyNumberFormat="1" applyFont="1" applyFill="1" applyBorder="1" applyAlignment="1" applyProtection="1">
      <alignment horizontal="right" vertical="center"/>
      <protection locked="0"/>
    </xf>
    <xf numFmtId="0" fontId="14" fillId="3" borderId="0" xfId="21" applyFont="1" applyFill="1" applyAlignment="1" applyProtection="1">
      <alignment horizontal="right" vertical="center"/>
      <protection locked="0"/>
    </xf>
    <xf numFmtId="0" fontId="14" fillId="3" borderId="0" xfId="21" applyFont="1" applyFill="1" applyBorder="1" applyAlignment="1" applyProtection="1">
      <alignment horizontal="right" vertical="center"/>
      <protection locked="0"/>
    </xf>
    <xf numFmtId="0" fontId="7" fillId="3" borderId="204" xfId="21" applyFont="1" applyFill="1" applyBorder="1" applyAlignment="1" applyProtection="1">
      <alignment horizontal="center" vertical="center" shrinkToFit="1"/>
      <protection locked="0"/>
    </xf>
    <xf numFmtId="0" fontId="7" fillId="3" borderId="206" xfId="21" applyFont="1" applyFill="1" applyBorder="1" applyAlignment="1" applyProtection="1">
      <alignment horizontal="center" vertical="center" shrinkToFit="1"/>
      <protection locked="0"/>
    </xf>
    <xf numFmtId="0" fontId="7" fillId="3" borderId="207" xfId="21" applyFont="1" applyFill="1" applyBorder="1" applyAlignment="1" applyProtection="1">
      <alignment horizontal="center" vertical="center" shrinkToFit="1"/>
      <protection locked="0"/>
    </xf>
    <xf numFmtId="183" fontId="14" fillId="2" borderId="107" xfId="21" applyNumberFormat="1" applyFont="1" applyFill="1" applyBorder="1" applyAlignment="1" applyProtection="1">
      <alignment horizontal="right" vertical="center"/>
    </xf>
    <xf numFmtId="183" fontId="14" fillId="2" borderId="112" xfId="21" applyNumberFormat="1" applyFont="1" applyFill="1" applyBorder="1" applyAlignment="1" applyProtection="1">
      <alignment horizontal="right" vertical="center"/>
    </xf>
    <xf numFmtId="183" fontId="14" fillId="2" borderId="228" xfId="21" applyNumberFormat="1" applyFont="1" applyFill="1" applyBorder="1" applyAlignment="1" applyProtection="1">
      <alignment horizontal="right" vertical="center"/>
    </xf>
    <xf numFmtId="0" fontId="14" fillId="3" borderId="158" xfId="21" applyFont="1" applyFill="1" applyBorder="1" applyAlignment="1" applyProtection="1">
      <alignment horizontal="center" vertical="center" wrapText="1"/>
      <protection locked="0"/>
    </xf>
    <xf numFmtId="0" fontId="14" fillId="3" borderId="92" xfId="21" applyFont="1" applyFill="1" applyBorder="1" applyAlignment="1" applyProtection="1">
      <alignment horizontal="center" vertical="center" wrapText="1"/>
      <protection locked="0"/>
    </xf>
    <xf numFmtId="0" fontId="14" fillId="3" borderId="194" xfId="21" applyFont="1" applyFill="1" applyBorder="1" applyAlignment="1" applyProtection="1">
      <alignment horizontal="center" vertical="center" wrapText="1"/>
      <protection locked="0"/>
    </xf>
    <xf numFmtId="0" fontId="14" fillId="3" borderId="93" xfId="21" applyFont="1" applyFill="1" applyBorder="1" applyAlignment="1" applyProtection="1">
      <alignment horizontal="center" vertical="center" wrapText="1"/>
      <protection locked="0"/>
    </xf>
    <xf numFmtId="0" fontId="14" fillId="3" borderId="0" xfId="21" applyFont="1" applyFill="1" applyBorder="1" applyAlignment="1" applyProtection="1">
      <alignment horizontal="center" vertical="center" wrapText="1"/>
      <protection locked="0"/>
    </xf>
    <xf numFmtId="0" fontId="14" fillId="3" borderId="56" xfId="21" applyFont="1" applyFill="1" applyBorder="1" applyAlignment="1" applyProtection="1">
      <alignment horizontal="center" vertical="center" wrapText="1"/>
      <protection locked="0"/>
    </xf>
    <xf numFmtId="0" fontId="14" fillId="3" borderId="138" xfId="21" applyFont="1" applyFill="1" applyBorder="1" applyAlignment="1" applyProtection="1">
      <alignment horizontal="center" vertical="center" wrapText="1"/>
      <protection locked="0"/>
    </xf>
    <xf numFmtId="0" fontId="14" fillId="3" borderId="59" xfId="21" applyFont="1" applyFill="1" applyBorder="1" applyAlignment="1" applyProtection="1">
      <alignment horizontal="center" vertical="center" wrapText="1"/>
      <protection locked="0"/>
    </xf>
    <xf numFmtId="0" fontId="5" fillId="3" borderId="194" xfId="21" applyFont="1" applyFill="1" applyBorder="1" applyAlignment="1" applyProtection="1">
      <alignment horizontal="center" vertical="center" wrapText="1"/>
      <protection locked="0"/>
    </xf>
    <xf numFmtId="0" fontId="5" fillId="3" borderId="138" xfId="21" applyFont="1" applyFill="1" applyBorder="1" applyAlignment="1" applyProtection="1">
      <alignment horizontal="center" vertical="center" wrapText="1"/>
      <protection locked="0"/>
    </xf>
    <xf numFmtId="0" fontId="5" fillId="3" borderId="143" xfId="21" applyFont="1" applyFill="1" applyBorder="1" applyAlignment="1" applyProtection="1">
      <alignment horizontal="center" vertical="center" wrapText="1"/>
      <protection locked="0"/>
    </xf>
    <xf numFmtId="0" fontId="5" fillId="3" borderId="56" xfId="21" applyFont="1" applyFill="1" applyBorder="1" applyAlignment="1" applyProtection="1">
      <alignment horizontal="center" vertical="center" wrapText="1"/>
      <protection locked="0"/>
    </xf>
    <xf numFmtId="0" fontId="5" fillId="3" borderId="59" xfId="21" applyFont="1" applyFill="1" applyBorder="1" applyAlignment="1" applyProtection="1">
      <alignment horizontal="center" vertical="center" wrapText="1"/>
      <protection locked="0"/>
    </xf>
    <xf numFmtId="0" fontId="5" fillId="3" borderId="24" xfId="21" applyFont="1" applyFill="1" applyBorder="1" applyAlignment="1" applyProtection="1">
      <alignment horizontal="center" vertical="center" wrapText="1"/>
      <protection locked="0"/>
    </xf>
    <xf numFmtId="0" fontId="14" fillId="3" borderId="143" xfId="21" applyFont="1" applyFill="1" applyBorder="1" applyAlignment="1" applyProtection="1">
      <alignment horizontal="center" vertical="center" wrapText="1"/>
      <protection locked="0"/>
    </xf>
    <xf numFmtId="0" fontId="14" fillId="3" borderId="225" xfId="21" applyFont="1" applyFill="1" applyBorder="1" applyAlignment="1" applyProtection="1">
      <alignment horizontal="center" vertical="center" wrapText="1"/>
      <protection locked="0"/>
    </xf>
    <xf numFmtId="0" fontId="14" fillId="3" borderId="24" xfId="21" applyFont="1" applyFill="1" applyBorder="1" applyAlignment="1" applyProtection="1">
      <alignment horizontal="center" vertical="center" wrapText="1"/>
      <protection locked="0"/>
    </xf>
    <xf numFmtId="0" fontId="14" fillId="3" borderId="57" xfId="21" applyFont="1" applyFill="1" applyBorder="1" applyAlignment="1" applyProtection="1">
      <alignment horizontal="center" vertical="center" wrapText="1"/>
      <protection locked="0"/>
    </xf>
    <xf numFmtId="181" fontId="14" fillId="3" borderId="108" xfId="21" applyNumberFormat="1" applyFont="1" applyFill="1" applyBorder="1" applyAlignment="1" applyProtection="1">
      <alignment horizontal="right" vertical="center"/>
      <protection locked="0"/>
    </xf>
    <xf numFmtId="38" fontId="14" fillId="3" borderId="80" xfId="3" applyFont="1" applyFill="1" applyBorder="1" applyAlignment="1" applyProtection="1">
      <alignment horizontal="right" vertical="center"/>
      <protection locked="0"/>
    </xf>
    <xf numFmtId="38" fontId="14" fillId="3" borderId="82" xfId="3" applyFont="1" applyFill="1" applyBorder="1" applyAlignment="1" applyProtection="1">
      <alignment horizontal="right" vertical="center"/>
      <protection locked="0"/>
    </xf>
    <xf numFmtId="38" fontId="14" fillId="6" borderId="82" xfId="3" applyFont="1" applyFill="1" applyBorder="1" applyAlignment="1" applyProtection="1">
      <alignment horizontal="right" vertical="center"/>
    </xf>
    <xf numFmtId="38" fontId="14" fillId="6" borderId="70" xfId="3" applyFont="1" applyFill="1" applyBorder="1" applyAlignment="1" applyProtection="1">
      <alignment horizontal="right" vertical="center"/>
    </xf>
    <xf numFmtId="0" fontId="14" fillId="3" borderId="235" xfId="21" applyFont="1" applyFill="1" applyBorder="1" applyAlignment="1" applyProtection="1">
      <alignment horizontal="left" vertical="center" wrapText="1"/>
      <protection locked="0"/>
    </xf>
    <xf numFmtId="0" fontId="14" fillId="3" borderId="236" xfId="21" applyFont="1" applyFill="1" applyBorder="1" applyAlignment="1" applyProtection="1">
      <alignment horizontal="left" vertical="center" wrapText="1"/>
      <protection locked="0"/>
    </xf>
    <xf numFmtId="0" fontId="14" fillId="3" borderId="93" xfId="21" applyFont="1" applyFill="1" applyBorder="1" applyAlignment="1" applyProtection="1">
      <alignment horizontal="left" vertical="center" wrapText="1"/>
      <protection locked="0"/>
    </xf>
    <xf numFmtId="0" fontId="14" fillId="3" borderId="0" xfId="21" applyFont="1" applyFill="1" applyBorder="1" applyAlignment="1" applyProtection="1">
      <alignment horizontal="left" vertical="center" wrapText="1"/>
      <protection locked="0"/>
    </xf>
    <xf numFmtId="0" fontId="14" fillId="3" borderId="119" xfId="21" applyFont="1" applyFill="1" applyBorder="1" applyAlignment="1" applyProtection="1">
      <alignment horizontal="left" vertical="center" wrapText="1"/>
      <protection locked="0"/>
    </xf>
    <xf numFmtId="0" fontId="14" fillId="3" borderId="141" xfId="21" applyFont="1" applyFill="1" applyBorder="1" applyAlignment="1" applyProtection="1">
      <alignment horizontal="left" vertical="center" wrapText="1"/>
      <protection locked="0"/>
    </xf>
    <xf numFmtId="183" fontId="14" fillId="3" borderId="108" xfId="21" applyNumberFormat="1" applyFont="1" applyFill="1" applyBorder="1" applyAlignment="1" applyProtection="1">
      <alignment horizontal="right" vertical="center"/>
      <protection locked="0"/>
    </xf>
    <xf numFmtId="181" fontId="14" fillId="3" borderId="108" xfId="21" applyNumberFormat="1" applyFont="1" applyFill="1" applyBorder="1" applyAlignment="1" applyProtection="1">
      <alignment horizontal="right" vertical="center" wrapText="1"/>
      <protection locked="0"/>
    </xf>
    <xf numFmtId="0" fontId="4" fillId="3" borderId="80" xfId="0" applyFont="1" applyFill="1" applyBorder="1" applyAlignment="1" applyProtection="1">
      <alignment horizontal="center" vertical="center" wrapText="1"/>
      <protection locked="0"/>
    </xf>
    <xf numFmtId="0" fontId="4" fillId="3" borderId="82" xfId="0" applyFont="1" applyFill="1" applyBorder="1" applyAlignment="1" applyProtection="1">
      <alignment horizontal="center" vertical="center"/>
      <protection locked="0"/>
    </xf>
    <xf numFmtId="0" fontId="4" fillId="3" borderId="82" xfId="0"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protection locked="0"/>
    </xf>
    <xf numFmtId="0" fontId="14" fillId="3" borderId="79" xfId="0" applyFont="1" applyFill="1" applyBorder="1" applyAlignment="1" applyProtection="1">
      <alignment horizontal="center" vertical="center" wrapText="1"/>
      <protection locked="0"/>
    </xf>
    <xf numFmtId="0" fontId="14" fillId="3" borderId="83" xfId="0" applyFont="1" applyFill="1" applyBorder="1" applyAlignment="1" applyProtection="1">
      <alignment horizontal="center" vertical="center"/>
      <protection locked="0"/>
    </xf>
    <xf numFmtId="0" fontId="14" fillId="3" borderId="71" xfId="0" applyFont="1" applyFill="1" applyBorder="1" applyAlignment="1" applyProtection="1">
      <alignment horizontal="center" vertical="center"/>
      <protection locked="0"/>
    </xf>
    <xf numFmtId="38" fontId="17" fillId="6" borderId="79" xfId="3" applyFont="1" applyFill="1" applyBorder="1" applyAlignment="1" applyProtection="1">
      <alignment horizontal="center" vertical="center"/>
    </xf>
    <xf numFmtId="38" fontId="17" fillId="6" borderId="83" xfId="3" applyFont="1" applyFill="1" applyBorder="1" applyAlignment="1" applyProtection="1">
      <alignment horizontal="center" vertical="center"/>
    </xf>
    <xf numFmtId="38" fontId="17" fillId="6" borderId="71" xfId="3" applyFont="1" applyFill="1" applyBorder="1" applyAlignment="1" applyProtection="1">
      <alignment horizontal="center" vertical="center"/>
    </xf>
    <xf numFmtId="0" fontId="5" fillId="3" borderId="0" xfId="0" applyFont="1" applyFill="1" applyAlignment="1" applyProtection="1">
      <alignment horizontal="left" vertical="top" wrapText="1"/>
      <protection locked="0"/>
    </xf>
    <xf numFmtId="0" fontId="5" fillId="3" borderId="0" xfId="0" applyFont="1" applyFill="1" applyAlignment="1" applyProtection="1">
      <alignment horizontal="left" vertical="top"/>
      <protection locked="0"/>
    </xf>
    <xf numFmtId="0" fontId="14" fillId="3" borderId="259" xfId="19" applyFont="1" applyFill="1" applyBorder="1" applyAlignment="1" applyProtection="1">
      <alignment horizontal="center" vertical="center" wrapText="1"/>
      <protection locked="0"/>
    </xf>
    <xf numFmtId="0" fontId="14" fillId="3" borderId="233" xfId="19" applyFont="1" applyFill="1" applyBorder="1" applyAlignment="1" applyProtection="1">
      <alignment horizontal="center" vertical="center" wrapText="1"/>
      <protection locked="0"/>
    </xf>
    <xf numFmtId="183" fontId="14" fillId="3" borderId="22" xfId="19" applyNumberFormat="1" applyFont="1" applyFill="1" applyBorder="1" applyAlignment="1" applyProtection="1">
      <alignment horizontal="left" vertical="center" shrinkToFit="1"/>
      <protection locked="0"/>
    </xf>
    <xf numFmtId="183" fontId="14" fillId="3" borderId="75" xfId="19" applyNumberFormat="1" applyFont="1" applyFill="1" applyBorder="1" applyAlignment="1" applyProtection="1">
      <alignment horizontal="left" vertical="center" shrinkToFit="1"/>
      <protection locked="0"/>
    </xf>
    <xf numFmtId="183" fontId="14" fillId="3" borderId="41" xfId="19" applyNumberFormat="1" applyFont="1" applyFill="1" applyBorder="1" applyAlignment="1" applyProtection="1">
      <alignment horizontal="left" vertical="center" shrinkToFit="1"/>
      <protection locked="0"/>
    </xf>
    <xf numFmtId="38" fontId="14" fillId="3" borderId="41" xfId="4" applyFont="1" applyFill="1" applyBorder="1" applyAlignment="1" applyProtection="1">
      <alignment horizontal="right" vertical="center" shrinkToFit="1"/>
      <protection locked="0"/>
    </xf>
    <xf numFmtId="38" fontId="14" fillId="3" borderId="237" xfId="4" applyFont="1" applyFill="1" applyBorder="1" applyAlignment="1" applyProtection="1">
      <alignment horizontal="right" vertical="center" shrinkToFit="1"/>
      <protection locked="0"/>
    </xf>
    <xf numFmtId="176" fontId="14" fillId="3" borderId="48" xfId="19" applyNumberFormat="1" applyFont="1" applyFill="1" applyBorder="1" applyAlignment="1" applyProtection="1">
      <alignment horizontal="right" vertical="center" wrapText="1"/>
      <protection locked="0"/>
    </xf>
    <xf numFmtId="176" fontId="14" fillId="3" borderId="251" xfId="19" applyNumberFormat="1" applyFont="1" applyFill="1" applyBorder="1" applyAlignment="1" applyProtection="1">
      <alignment horizontal="right" vertical="center" wrapText="1"/>
      <protection locked="0"/>
    </xf>
    <xf numFmtId="183" fontId="14" fillId="3" borderId="76" xfId="19" applyNumberFormat="1" applyFont="1" applyFill="1" applyBorder="1" applyAlignment="1" applyProtection="1">
      <alignment horizontal="left" vertical="center" shrinkToFit="1"/>
      <protection locked="0"/>
    </xf>
    <xf numFmtId="0" fontId="17" fillId="0" borderId="44" xfId="0" applyFont="1" applyBorder="1" applyAlignment="1" applyProtection="1">
      <alignment horizontal="left" vertical="center" shrinkToFit="1"/>
      <protection locked="0"/>
    </xf>
    <xf numFmtId="0" fontId="17" fillId="0" borderId="245" xfId="0" applyFont="1" applyBorder="1" applyAlignment="1" applyProtection="1">
      <alignment horizontal="left" vertical="center" shrinkToFit="1"/>
      <protection locked="0"/>
    </xf>
    <xf numFmtId="38" fontId="14" fillId="3" borderId="76" xfId="4" applyFont="1" applyFill="1" applyBorder="1" applyAlignment="1" applyProtection="1">
      <alignment horizontal="right" vertical="center" shrinkToFit="1"/>
      <protection locked="0"/>
    </xf>
    <xf numFmtId="38" fontId="14" fillId="3" borderId="252" xfId="4" applyFont="1" applyFill="1" applyBorder="1" applyAlignment="1" applyProtection="1">
      <alignment horizontal="right" vertical="center" shrinkToFit="1"/>
      <protection locked="0"/>
    </xf>
    <xf numFmtId="183" fontId="14" fillId="3" borderId="158" xfId="19" applyNumberFormat="1" applyFont="1" applyFill="1" applyBorder="1" applyAlignment="1" applyProtection="1">
      <alignment horizontal="left" vertical="center" wrapText="1"/>
      <protection locked="0"/>
    </xf>
    <xf numFmtId="183" fontId="14" fillId="3" borderId="92" xfId="19" applyNumberFormat="1" applyFont="1" applyFill="1" applyBorder="1" applyAlignment="1" applyProtection="1">
      <alignment horizontal="left" vertical="center" wrapText="1"/>
      <protection locked="0"/>
    </xf>
    <xf numFmtId="183" fontId="14" fillId="3" borderId="225" xfId="19" applyNumberFormat="1" applyFont="1" applyFill="1" applyBorder="1" applyAlignment="1" applyProtection="1">
      <alignment horizontal="left" vertical="center" wrapText="1"/>
      <protection locked="0"/>
    </xf>
    <xf numFmtId="183" fontId="14" fillId="3" borderId="93" xfId="19" applyNumberFormat="1" applyFont="1" applyFill="1" applyBorder="1" applyAlignment="1" applyProtection="1">
      <alignment horizontal="left" vertical="center" wrapText="1"/>
      <protection locked="0"/>
    </xf>
    <xf numFmtId="183" fontId="14" fillId="3" borderId="0" xfId="19" applyNumberFormat="1" applyFont="1" applyFill="1" applyBorder="1" applyAlignment="1" applyProtection="1">
      <alignment horizontal="left" vertical="center" wrapText="1"/>
      <protection locked="0"/>
    </xf>
    <xf numFmtId="183" fontId="14" fillId="3" borderId="57" xfId="19" applyNumberFormat="1" applyFont="1" applyFill="1" applyBorder="1" applyAlignment="1" applyProtection="1">
      <alignment horizontal="left" vertical="center" wrapText="1"/>
      <protection locked="0"/>
    </xf>
    <xf numFmtId="183" fontId="14" fillId="3" borderId="119" xfId="19" applyNumberFormat="1" applyFont="1" applyFill="1" applyBorder="1" applyAlignment="1" applyProtection="1">
      <alignment horizontal="left" vertical="center" wrapText="1"/>
      <protection locked="0"/>
    </xf>
    <xf numFmtId="183" fontId="14" fillId="3" borderId="141" xfId="19" applyNumberFormat="1" applyFont="1" applyFill="1" applyBorder="1" applyAlignment="1" applyProtection="1">
      <alignment horizontal="left" vertical="center" wrapText="1"/>
      <protection locked="0"/>
    </xf>
    <xf numFmtId="183" fontId="14" fillId="3" borderId="226" xfId="19" applyNumberFormat="1" applyFont="1" applyFill="1" applyBorder="1" applyAlignment="1" applyProtection="1">
      <alignment horizontal="left" vertical="center" wrapText="1"/>
      <protection locked="0"/>
    </xf>
    <xf numFmtId="0" fontId="17" fillId="0" borderId="22" xfId="0" applyFont="1" applyBorder="1" applyAlignment="1" applyProtection="1">
      <alignment horizontal="left" vertical="center" shrinkToFit="1"/>
      <protection locked="0"/>
    </xf>
    <xf numFmtId="0" fontId="17" fillId="0" borderId="75" xfId="0" applyFont="1" applyBorder="1" applyAlignment="1" applyProtection="1">
      <alignment horizontal="left" vertical="center" shrinkToFit="1"/>
      <protection locked="0"/>
    </xf>
    <xf numFmtId="176" fontId="14" fillId="3" borderId="92" xfId="19" applyNumberFormat="1" applyFont="1" applyFill="1" applyBorder="1" applyAlignment="1" applyProtection="1">
      <alignment horizontal="right" vertical="center" wrapText="1"/>
      <protection locked="0"/>
    </xf>
    <xf numFmtId="38" fontId="14" fillId="3" borderId="92" xfId="4" applyFont="1" applyFill="1" applyBorder="1" applyAlignment="1" applyProtection="1">
      <alignment horizontal="left" vertical="center" shrinkToFit="1"/>
      <protection locked="0"/>
    </xf>
    <xf numFmtId="0" fontId="14" fillId="3" borderId="253" xfId="19" applyFont="1" applyFill="1" applyBorder="1" applyAlignment="1" applyProtection="1">
      <alignment vertical="center" wrapText="1"/>
      <protection locked="0"/>
    </xf>
    <xf numFmtId="0" fontId="14" fillId="3" borderId="254" xfId="19" applyFont="1" applyFill="1" applyBorder="1" applyAlignment="1" applyProtection="1">
      <alignment vertical="center" wrapText="1"/>
      <protection locked="0"/>
    </xf>
    <xf numFmtId="0" fontId="14" fillId="3" borderId="234" xfId="19" applyFont="1" applyFill="1" applyBorder="1" applyAlignment="1" applyProtection="1">
      <alignment vertical="center" wrapText="1"/>
      <protection locked="0"/>
    </xf>
    <xf numFmtId="183" fontId="14" fillId="3" borderId="143" xfId="19" applyNumberFormat="1" applyFont="1" applyFill="1" applyBorder="1" applyAlignment="1" applyProtection="1">
      <alignment horizontal="left" vertical="center" wrapText="1"/>
      <protection locked="0"/>
    </xf>
    <xf numFmtId="183" fontId="14" fillId="3" borderId="194" xfId="19" applyNumberFormat="1" applyFont="1" applyFill="1" applyBorder="1" applyAlignment="1" applyProtection="1">
      <alignment horizontal="left" vertical="center" wrapText="1"/>
      <protection locked="0"/>
    </xf>
    <xf numFmtId="183" fontId="14" fillId="3" borderId="246" xfId="19" applyNumberFormat="1" applyFont="1" applyFill="1" applyBorder="1" applyAlignment="1" applyProtection="1">
      <alignment horizontal="left" vertical="center" shrinkToFit="1"/>
      <protection locked="0"/>
    </xf>
    <xf numFmtId="0" fontId="17" fillId="0" borderId="255" xfId="0" applyFont="1" applyBorder="1" applyAlignment="1" applyProtection="1">
      <alignment horizontal="left" vertical="center" shrinkToFit="1"/>
      <protection locked="0"/>
    </xf>
    <xf numFmtId="0" fontId="17" fillId="0" borderId="256" xfId="0" applyFont="1" applyBorder="1" applyAlignment="1" applyProtection="1">
      <alignment horizontal="left" vertical="center" shrinkToFit="1"/>
      <protection locked="0"/>
    </xf>
    <xf numFmtId="176" fontId="14" fillId="3" borderId="79" xfId="19" applyNumberFormat="1" applyFont="1" applyFill="1" applyBorder="1" applyAlignment="1" applyProtection="1">
      <alignment horizontal="right" vertical="center" wrapText="1"/>
      <protection locked="0"/>
    </xf>
    <xf numFmtId="176" fontId="14" fillId="3" borderId="257" xfId="19" applyNumberFormat="1" applyFont="1" applyFill="1" applyBorder="1" applyAlignment="1" applyProtection="1">
      <alignment horizontal="right" vertical="center" wrapText="1"/>
      <protection locked="0"/>
    </xf>
    <xf numFmtId="183" fontId="14" fillId="3" borderId="258" xfId="19" applyNumberFormat="1" applyFont="1" applyFill="1" applyBorder="1" applyAlignment="1" applyProtection="1">
      <alignment horizontal="left" vertical="center" shrinkToFit="1"/>
      <protection locked="0"/>
    </xf>
    <xf numFmtId="183" fontId="14" fillId="3" borderId="83" xfId="19" applyNumberFormat="1" applyFont="1" applyFill="1" applyBorder="1" applyAlignment="1" applyProtection="1">
      <alignment horizontal="left" vertical="center" shrinkToFit="1"/>
      <protection locked="0"/>
    </xf>
    <xf numFmtId="183" fontId="14" fillId="3" borderId="71" xfId="19" applyNumberFormat="1" applyFont="1" applyFill="1" applyBorder="1" applyAlignment="1" applyProtection="1">
      <alignment horizontal="left" vertical="center" shrinkToFit="1"/>
      <protection locked="0"/>
    </xf>
    <xf numFmtId="38" fontId="14" fillId="3" borderId="246" xfId="4" applyFont="1" applyFill="1" applyBorder="1" applyAlignment="1" applyProtection="1">
      <alignment horizontal="right" vertical="center" shrinkToFit="1"/>
      <protection locked="0"/>
    </xf>
    <xf numFmtId="38" fontId="14" fillId="3" borderId="247" xfId="4" applyFont="1" applyFill="1" applyBorder="1" applyAlignment="1" applyProtection="1">
      <alignment horizontal="right" vertical="center" shrinkToFit="1"/>
      <protection locked="0"/>
    </xf>
    <xf numFmtId="38" fontId="14" fillId="3" borderId="92" xfId="4" applyFont="1" applyFill="1" applyBorder="1" applyAlignment="1" applyProtection="1">
      <alignment horizontal="center" vertical="center" shrinkToFit="1"/>
      <protection locked="0"/>
    </xf>
    <xf numFmtId="183" fontId="14" fillId="3" borderId="121" xfId="19" applyNumberFormat="1" applyFont="1" applyFill="1" applyBorder="1" applyAlignment="1" applyProtection="1">
      <alignment horizontal="left" vertical="center" wrapText="1"/>
      <protection locked="0"/>
    </xf>
    <xf numFmtId="183" fontId="14" fillId="3" borderId="205" xfId="19" applyNumberFormat="1" applyFont="1" applyFill="1" applyBorder="1" applyAlignment="1" applyProtection="1">
      <alignment horizontal="left" vertical="center" wrapText="1"/>
      <protection locked="0"/>
    </xf>
    <xf numFmtId="183" fontId="14" fillId="3" borderId="46" xfId="19" applyNumberFormat="1" applyFont="1" applyFill="1" applyBorder="1" applyAlignment="1" applyProtection="1">
      <alignment horizontal="left" vertical="center" wrapText="1"/>
      <protection locked="0"/>
    </xf>
    <xf numFmtId="183" fontId="14" fillId="3" borderId="248" xfId="19" applyNumberFormat="1" applyFont="1" applyFill="1" applyBorder="1" applyAlignment="1" applyProtection="1">
      <alignment horizontal="left" vertical="center" wrapText="1"/>
      <protection locked="0"/>
    </xf>
    <xf numFmtId="183" fontId="14" fillId="3" borderId="112" xfId="19" applyNumberFormat="1" applyFont="1" applyFill="1" applyBorder="1" applyAlignment="1" applyProtection="1">
      <alignment horizontal="center" vertical="center" shrinkToFit="1"/>
      <protection locked="0"/>
    </xf>
    <xf numFmtId="183" fontId="14" fillId="3" borderId="125" xfId="19" applyNumberFormat="1" applyFont="1" applyFill="1" applyBorder="1" applyAlignment="1" applyProtection="1">
      <alignment horizontal="center" vertical="center" shrinkToFit="1"/>
      <protection locked="0"/>
    </xf>
    <xf numFmtId="183" fontId="5" fillId="3" borderId="143" xfId="19" applyNumberFormat="1" applyFont="1" applyFill="1" applyBorder="1" applyAlignment="1" applyProtection="1">
      <alignment horizontal="left" vertical="center" wrapText="1"/>
      <protection locked="0"/>
    </xf>
    <xf numFmtId="183" fontId="5" fillId="3" borderId="194" xfId="19" applyNumberFormat="1" applyFont="1" applyFill="1" applyBorder="1" applyAlignment="1" applyProtection="1">
      <alignment horizontal="left" vertical="center" wrapText="1"/>
      <protection locked="0"/>
    </xf>
    <xf numFmtId="183" fontId="5" fillId="3" borderId="24" xfId="19" applyNumberFormat="1" applyFont="1" applyFill="1" applyBorder="1" applyAlignment="1" applyProtection="1">
      <alignment horizontal="left" vertical="center" wrapText="1"/>
      <protection locked="0"/>
    </xf>
    <xf numFmtId="183" fontId="5" fillId="3" borderId="56" xfId="19" applyNumberFormat="1" applyFont="1" applyFill="1" applyBorder="1" applyAlignment="1" applyProtection="1">
      <alignment horizontal="left" vertical="center" wrapText="1"/>
      <protection locked="0"/>
    </xf>
    <xf numFmtId="38" fontId="14" fillId="3" borderId="249" xfId="4" applyFont="1" applyFill="1" applyBorder="1" applyAlignment="1" applyProtection="1">
      <alignment horizontal="left" vertical="center" shrinkToFit="1"/>
      <protection locked="0"/>
    </xf>
    <xf numFmtId="38" fontId="14" fillId="3" borderId="157" xfId="4" applyFont="1" applyFill="1" applyBorder="1" applyAlignment="1" applyProtection="1">
      <alignment horizontal="left" vertical="center" shrinkToFit="1"/>
      <protection locked="0"/>
    </xf>
    <xf numFmtId="38" fontId="14" fillId="3" borderId="153" xfId="4" applyFont="1" applyFill="1" applyBorder="1" applyAlignment="1" applyProtection="1">
      <alignment horizontal="left" vertical="center" shrinkToFit="1"/>
      <protection locked="0"/>
    </xf>
    <xf numFmtId="176" fontId="14" fillId="3" borderId="208" xfId="19" applyNumberFormat="1" applyFont="1" applyFill="1" applyBorder="1" applyAlignment="1" applyProtection="1">
      <alignment horizontal="right" vertical="center" wrapText="1"/>
      <protection locked="0"/>
    </xf>
    <xf numFmtId="176" fontId="14" fillId="3" borderId="250" xfId="19" applyNumberFormat="1" applyFont="1" applyFill="1" applyBorder="1" applyAlignment="1" applyProtection="1">
      <alignment horizontal="right" vertical="center" wrapText="1"/>
      <protection locked="0"/>
    </xf>
    <xf numFmtId="183" fontId="14" fillId="5" borderId="107" xfId="19" applyNumberFormat="1" applyFont="1" applyFill="1" applyBorder="1" applyAlignment="1" applyProtection="1">
      <alignment horizontal="center" vertical="center"/>
      <protection locked="0"/>
    </xf>
    <xf numFmtId="183" fontId="14" fillId="5" borderId="112" xfId="19" applyNumberFormat="1" applyFont="1" applyFill="1" applyBorder="1" applyAlignment="1" applyProtection="1">
      <alignment horizontal="center" vertical="center"/>
      <protection locked="0"/>
    </xf>
    <xf numFmtId="183" fontId="14" fillId="5" borderId="125" xfId="19" applyNumberFormat="1" applyFont="1" applyFill="1" applyBorder="1" applyAlignment="1" applyProtection="1">
      <alignment horizontal="center" vertical="center"/>
      <protection locked="0"/>
    </xf>
    <xf numFmtId="183" fontId="14" fillId="3" borderId="0" xfId="19" applyNumberFormat="1" applyFont="1" applyFill="1" applyBorder="1" applyAlignment="1" applyProtection="1">
      <alignment horizontal="right" vertical="center" wrapText="1"/>
      <protection locked="0"/>
    </xf>
    <xf numFmtId="183" fontId="14" fillId="0" borderId="0" xfId="19" applyNumberFormat="1" applyFont="1" applyFill="1" applyBorder="1" applyAlignment="1" applyProtection="1">
      <alignment horizontal="left" vertical="center" wrapText="1"/>
      <protection locked="0"/>
    </xf>
    <xf numFmtId="38" fontId="14" fillId="0" borderId="141" xfId="4" applyFont="1" applyFill="1" applyBorder="1" applyAlignment="1" applyProtection="1">
      <alignment horizontal="right" vertical="center" shrinkToFit="1"/>
      <protection locked="0"/>
    </xf>
    <xf numFmtId="183" fontId="14" fillId="3" borderId="242" xfId="19" applyNumberFormat="1" applyFont="1" applyFill="1" applyBorder="1" applyAlignment="1" applyProtection="1">
      <alignment horizontal="center" vertical="center" wrapText="1"/>
      <protection locked="0"/>
    </xf>
    <xf numFmtId="183" fontId="14" fillId="3" borderId="117" xfId="19" applyNumberFormat="1" applyFont="1" applyFill="1" applyBorder="1" applyAlignment="1" applyProtection="1">
      <alignment horizontal="center" vertical="center" wrapText="1"/>
      <protection locked="0"/>
    </xf>
    <xf numFmtId="183" fontId="14" fillId="3" borderId="120" xfId="19" applyNumberFormat="1" applyFont="1" applyFill="1" applyBorder="1" applyAlignment="1" applyProtection="1">
      <alignment horizontal="left" vertical="center" shrinkToFit="1"/>
      <protection locked="0"/>
    </xf>
    <xf numFmtId="183" fontId="14" fillId="3" borderId="124" xfId="19" applyNumberFormat="1" applyFont="1" applyFill="1" applyBorder="1" applyAlignment="1" applyProtection="1">
      <alignment horizontal="left" vertical="center" shrinkToFit="1"/>
      <protection locked="0"/>
    </xf>
    <xf numFmtId="183" fontId="14" fillId="3" borderId="152" xfId="19" applyNumberFormat="1" applyFont="1" applyFill="1" applyBorder="1" applyAlignment="1" applyProtection="1">
      <alignment horizontal="center" vertical="center" wrapText="1"/>
      <protection locked="0"/>
    </xf>
    <xf numFmtId="183" fontId="14" fillId="3" borderId="214" xfId="19" applyNumberFormat="1" applyFont="1" applyFill="1" applyBorder="1" applyAlignment="1" applyProtection="1">
      <alignment horizontal="center" vertical="center" wrapText="1"/>
      <protection locked="0"/>
    </xf>
    <xf numFmtId="183" fontId="14" fillId="3" borderId="148" xfId="19" applyNumberFormat="1" applyFont="1" applyFill="1" applyBorder="1" applyAlignment="1" applyProtection="1">
      <alignment horizontal="center" vertical="center" wrapText="1"/>
      <protection locked="0"/>
    </xf>
    <xf numFmtId="183" fontId="14" fillId="3" borderId="138" xfId="19" applyNumberFormat="1" applyFont="1" applyFill="1" applyBorder="1" applyAlignment="1" applyProtection="1">
      <alignment vertical="center" wrapText="1"/>
      <protection locked="0"/>
    </xf>
    <xf numFmtId="183" fontId="14" fillId="3" borderId="59" xfId="19" applyNumberFormat="1" applyFont="1" applyFill="1" applyBorder="1" applyAlignment="1" applyProtection="1">
      <alignment vertical="center" wrapText="1"/>
      <protection locked="0"/>
    </xf>
    <xf numFmtId="183" fontId="14" fillId="3" borderId="44" xfId="19" applyNumberFormat="1" applyFont="1" applyFill="1" applyBorder="1" applyAlignment="1" applyProtection="1">
      <alignment horizontal="left" vertical="center" shrinkToFit="1"/>
      <protection locked="0"/>
    </xf>
    <xf numFmtId="183" fontId="14" fillId="3" borderId="245" xfId="19" applyNumberFormat="1" applyFont="1" applyFill="1" applyBorder="1" applyAlignment="1" applyProtection="1">
      <alignment horizontal="left" vertical="center" shrinkToFit="1"/>
      <protection locked="0"/>
    </xf>
    <xf numFmtId="183" fontId="14" fillId="3" borderId="158" xfId="19" applyNumberFormat="1" applyFont="1" applyFill="1" applyBorder="1" applyAlignment="1" applyProtection="1">
      <alignment vertical="center" wrapText="1"/>
      <protection locked="0"/>
    </xf>
    <xf numFmtId="183" fontId="14" fillId="3" borderId="92" xfId="19" applyNumberFormat="1" applyFont="1" applyFill="1" applyBorder="1" applyAlignment="1" applyProtection="1">
      <alignment vertical="center" wrapText="1"/>
      <protection locked="0"/>
    </xf>
    <xf numFmtId="183" fontId="14" fillId="3" borderId="225" xfId="19" applyNumberFormat="1" applyFont="1" applyFill="1" applyBorder="1" applyAlignment="1" applyProtection="1">
      <alignment vertical="center" wrapText="1"/>
      <protection locked="0"/>
    </xf>
    <xf numFmtId="183" fontId="14" fillId="3" borderId="93" xfId="19" applyNumberFormat="1" applyFont="1" applyFill="1" applyBorder="1" applyAlignment="1" applyProtection="1">
      <alignment vertical="center" wrapText="1"/>
      <protection locked="0"/>
    </xf>
    <xf numFmtId="183" fontId="14" fillId="3" borderId="0" xfId="19" applyNumberFormat="1" applyFont="1" applyFill="1" applyBorder="1" applyAlignment="1" applyProtection="1">
      <alignment vertical="center" wrapText="1"/>
      <protection locked="0"/>
    </xf>
    <xf numFmtId="183" fontId="14" fillId="3" borderId="57" xfId="19" applyNumberFormat="1" applyFont="1" applyFill="1" applyBorder="1" applyAlignment="1" applyProtection="1">
      <alignment vertical="center" wrapText="1"/>
      <protection locked="0"/>
    </xf>
    <xf numFmtId="183" fontId="14" fillId="3" borderId="119" xfId="19" applyNumberFormat="1" applyFont="1" applyFill="1" applyBorder="1" applyAlignment="1" applyProtection="1">
      <alignment vertical="center" wrapText="1"/>
      <protection locked="0"/>
    </xf>
    <xf numFmtId="183" fontId="14" fillId="3" borderId="141" xfId="19" applyNumberFormat="1" applyFont="1" applyFill="1" applyBorder="1" applyAlignment="1" applyProtection="1">
      <alignment vertical="center" wrapText="1"/>
      <protection locked="0"/>
    </xf>
    <xf numFmtId="183" fontId="14" fillId="3" borderId="226" xfId="19" applyNumberFormat="1" applyFont="1" applyFill="1" applyBorder="1" applyAlignment="1" applyProtection="1">
      <alignment vertical="center" wrapText="1"/>
      <protection locked="0"/>
    </xf>
    <xf numFmtId="183" fontId="14" fillId="3" borderId="239" xfId="19" applyNumberFormat="1" applyFont="1" applyFill="1" applyBorder="1" applyAlignment="1" applyProtection="1">
      <alignment horizontal="left" vertical="center" shrinkToFit="1"/>
      <protection locked="0"/>
    </xf>
    <xf numFmtId="183" fontId="14" fillId="3" borderId="241" xfId="19" applyNumberFormat="1" applyFont="1" applyFill="1" applyBorder="1" applyAlignment="1" applyProtection="1">
      <alignment horizontal="left" vertical="center" shrinkToFit="1"/>
      <protection locked="0"/>
    </xf>
    <xf numFmtId="183" fontId="14" fillId="3" borderId="107" xfId="19" applyNumberFormat="1" applyFont="1" applyFill="1" applyBorder="1" applyAlignment="1" applyProtection="1">
      <alignment horizontal="center" vertical="center" wrapText="1"/>
      <protection locked="0"/>
    </xf>
    <xf numFmtId="183" fontId="14" fillId="3" borderId="125" xfId="19" applyNumberFormat="1" applyFont="1" applyFill="1" applyBorder="1" applyAlignment="1" applyProtection="1">
      <alignment horizontal="center" vertical="center" wrapText="1"/>
      <protection locked="0"/>
    </xf>
    <xf numFmtId="183" fontId="14" fillId="3" borderId="229" xfId="19" applyNumberFormat="1" applyFont="1" applyFill="1" applyBorder="1" applyAlignment="1" applyProtection="1">
      <alignment horizontal="center" vertical="center" wrapText="1"/>
      <protection locked="0"/>
    </xf>
    <xf numFmtId="183" fontId="14" fillId="3" borderId="244" xfId="19" applyNumberFormat="1" applyFont="1" applyFill="1" applyBorder="1" applyAlignment="1" applyProtection="1">
      <alignment horizontal="center" vertical="center" wrapText="1"/>
      <protection locked="0"/>
    </xf>
    <xf numFmtId="183" fontId="14" fillId="3" borderId="92" xfId="19" applyNumberFormat="1" applyFont="1" applyFill="1" applyBorder="1" applyAlignment="1" applyProtection="1">
      <alignment horizontal="center" vertical="center" wrapText="1"/>
      <protection locked="0"/>
    </xf>
    <xf numFmtId="183" fontId="14" fillId="3" borderId="194" xfId="19" applyNumberFormat="1" applyFont="1" applyFill="1" applyBorder="1" applyAlignment="1" applyProtection="1">
      <alignment horizontal="center" vertical="center" wrapText="1"/>
      <protection locked="0"/>
    </xf>
    <xf numFmtId="183" fontId="14" fillId="3" borderId="0" xfId="19" applyNumberFormat="1" applyFont="1" applyFill="1" applyBorder="1" applyAlignment="1" applyProtection="1">
      <alignment horizontal="center" vertical="center" wrapText="1"/>
      <protection locked="0"/>
    </xf>
    <xf numFmtId="183" fontId="14" fillId="3" borderId="56" xfId="19" applyNumberFormat="1" applyFont="1" applyFill="1" applyBorder="1" applyAlignment="1" applyProtection="1">
      <alignment horizontal="center" vertical="center" wrapText="1"/>
      <protection locked="0"/>
    </xf>
    <xf numFmtId="183" fontId="14" fillId="3" borderId="40" xfId="19" applyNumberFormat="1" applyFont="1" applyFill="1" applyBorder="1" applyAlignment="1" applyProtection="1">
      <alignment horizontal="left" vertical="center" shrinkToFit="1"/>
      <protection locked="0"/>
    </xf>
    <xf numFmtId="183" fontId="14" fillId="3" borderId="74" xfId="19" applyNumberFormat="1" applyFont="1" applyFill="1" applyBorder="1" applyAlignment="1" applyProtection="1">
      <alignment horizontal="left" vertical="center" shrinkToFit="1"/>
      <protection locked="0"/>
    </xf>
    <xf numFmtId="183" fontId="14" fillId="3" borderId="168" xfId="19" applyNumberFormat="1" applyFont="1" applyFill="1" applyBorder="1" applyAlignment="1" applyProtection="1">
      <alignment horizontal="left" vertical="center" shrinkToFit="1"/>
      <protection locked="0"/>
    </xf>
    <xf numFmtId="183" fontId="14" fillId="3" borderId="220" xfId="19" applyNumberFormat="1" applyFont="1" applyFill="1" applyBorder="1" applyAlignment="1" applyProtection="1">
      <alignment horizontal="left" vertical="center" shrinkToFit="1"/>
      <protection locked="0"/>
    </xf>
    <xf numFmtId="183" fontId="27" fillId="3" borderId="158" xfId="19" applyNumberFormat="1" applyFont="1" applyFill="1" applyBorder="1" applyAlignment="1" applyProtection="1">
      <alignment horizontal="center" vertical="center" wrapText="1"/>
      <protection locked="0"/>
    </xf>
    <xf numFmtId="183" fontId="27" fillId="3" borderId="92" xfId="19" applyNumberFormat="1" applyFont="1" applyFill="1" applyBorder="1" applyAlignment="1" applyProtection="1">
      <alignment horizontal="center" vertical="center" wrapText="1"/>
      <protection locked="0"/>
    </xf>
    <xf numFmtId="183" fontId="27" fillId="3" borderId="225" xfId="19" applyNumberFormat="1" applyFont="1" applyFill="1" applyBorder="1" applyAlignment="1" applyProtection="1">
      <alignment horizontal="center" vertical="center" wrapText="1"/>
      <protection locked="0"/>
    </xf>
    <xf numFmtId="183" fontId="27" fillId="3" borderId="119" xfId="19" applyNumberFormat="1" applyFont="1" applyFill="1" applyBorder="1" applyAlignment="1" applyProtection="1">
      <alignment horizontal="center" vertical="center" wrapText="1"/>
      <protection locked="0"/>
    </xf>
    <xf numFmtId="183" fontId="27" fillId="3" borderId="141" xfId="19" applyNumberFormat="1" applyFont="1" applyFill="1" applyBorder="1" applyAlignment="1" applyProtection="1">
      <alignment horizontal="center" vertical="center" wrapText="1"/>
      <protection locked="0"/>
    </xf>
    <xf numFmtId="183" fontId="27" fillId="3" borderId="226" xfId="19" applyNumberFormat="1" applyFont="1" applyFill="1" applyBorder="1" applyAlignment="1" applyProtection="1">
      <alignment horizontal="center" vertical="center" wrapText="1"/>
      <protection locked="0"/>
    </xf>
    <xf numFmtId="0" fontId="5" fillId="3" borderId="57" xfId="0" applyFont="1" applyFill="1" applyBorder="1" applyAlignment="1" applyProtection="1">
      <alignment horizontal="right" vertical="center" shrinkToFit="1"/>
      <protection locked="0"/>
    </xf>
    <xf numFmtId="6" fontId="14" fillId="3" borderId="20" xfId="11" applyFont="1" applyFill="1" applyBorder="1" applyAlignment="1" applyProtection="1">
      <alignment horizontal="center" vertical="center"/>
      <protection locked="0"/>
    </xf>
    <xf numFmtId="6" fontId="14" fillId="3" borderId="79" xfId="11" applyFont="1" applyFill="1" applyBorder="1" applyAlignment="1" applyProtection="1">
      <alignment horizontal="center" vertical="center"/>
      <protection locked="0"/>
    </xf>
    <xf numFmtId="183" fontId="13" fillId="3" borderId="145" xfId="19" applyNumberFormat="1" applyFont="1" applyFill="1" applyBorder="1" applyAlignment="1" applyProtection="1">
      <alignment horizontal="center" vertical="center"/>
      <protection locked="0"/>
    </xf>
    <xf numFmtId="183" fontId="13" fillId="3" borderId="139" xfId="19" applyNumberFormat="1" applyFont="1" applyFill="1" applyBorder="1" applyAlignment="1" applyProtection="1">
      <alignment horizontal="center" vertical="center"/>
      <protection locked="0"/>
    </xf>
    <xf numFmtId="183" fontId="13" fillId="3" borderId="151" xfId="19" applyNumberFormat="1" applyFont="1" applyFill="1" applyBorder="1" applyAlignment="1" applyProtection="1">
      <alignment horizontal="center" vertical="center"/>
      <protection locked="0"/>
    </xf>
    <xf numFmtId="183" fontId="13" fillId="3" borderId="136" xfId="19" applyNumberFormat="1" applyFont="1" applyFill="1" applyBorder="1" applyAlignment="1" applyProtection="1">
      <alignment horizontal="center" vertical="center"/>
      <protection locked="0"/>
    </xf>
    <xf numFmtId="183" fontId="13" fillId="3" borderId="129" xfId="19" applyNumberFormat="1" applyFont="1" applyFill="1" applyBorder="1" applyAlignment="1" applyProtection="1">
      <alignment horizontal="center" vertical="center"/>
      <protection locked="0"/>
    </xf>
    <xf numFmtId="183" fontId="13" fillId="3" borderId="130" xfId="19" applyNumberFormat="1" applyFont="1" applyFill="1" applyBorder="1" applyAlignment="1" applyProtection="1">
      <alignment horizontal="center" vertical="center"/>
      <protection locked="0"/>
    </xf>
    <xf numFmtId="183" fontId="14" fillId="3" borderId="243" xfId="19" applyNumberFormat="1" applyFont="1" applyFill="1" applyBorder="1" applyAlignment="1" applyProtection="1">
      <alignment horizontal="center" vertical="center" wrapText="1"/>
      <protection locked="0"/>
    </xf>
    <xf numFmtId="183" fontId="14" fillId="3" borderId="79" xfId="19" applyNumberFormat="1" applyFont="1" applyFill="1" applyBorder="1" applyAlignment="1" applyProtection="1">
      <alignment horizontal="center" vertical="center" wrapText="1"/>
      <protection locked="0"/>
    </xf>
    <xf numFmtId="183" fontId="14" fillId="3" borderId="83" xfId="19" applyNumberFormat="1" applyFont="1" applyFill="1" applyBorder="1" applyAlignment="1" applyProtection="1">
      <alignment horizontal="center" vertical="center" wrapText="1"/>
      <protection locked="0"/>
    </xf>
    <xf numFmtId="183" fontId="14" fillId="3" borderId="71" xfId="19" applyNumberFormat="1" applyFont="1" applyFill="1" applyBorder="1" applyAlignment="1" applyProtection="1">
      <alignment horizontal="center" vertical="center" wrapText="1"/>
      <protection locked="0"/>
    </xf>
    <xf numFmtId="183" fontId="14" fillId="3" borderId="128" xfId="19" applyNumberFormat="1" applyFont="1" applyFill="1" applyBorder="1" applyAlignment="1" applyProtection="1">
      <alignment horizontal="center" vertical="center" wrapText="1"/>
      <protection locked="0"/>
    </xf>
    <xf numFmtId="183" fontId="14" fillId="3" borderId="6" xfId="19" applyNumberFormat="1" applyFont="1" applyFill="1" applyBorder="1" applyAlignment="1" applyProtection="1">
      <alignment horizontal="center" vertical="center" wrapText="1"/>
      <protection locked="0"/>
    </xf>
    <xf numFmtId="183" fontId="14" fillId="3" borderId="137" xfId="19" applyNumberFormat="1" applyFont="1" applyFill="1" applyBorder="1" applyAlignment="1" applyProtection="1">
      <alignment horizontal="center" vertical="center" wrapText="1"/>
      <protection locked="0"/>
    </xf>
    <xf numFmtId="183" fontId="14" fillId="3" borderId="186" xfId="19" applyNumberFormat="1" applyFont="1" applyFill="1" applyBorder="1" applyAlignment="1" applyProtection="1">
      <alignment horizontal="center" vertical="center" wrapText="1"/>
      <protection locked="0"/>
    </xf>
    <xf numFmtId="183" fontId="14" fillId="3" borderId="143" xfId="19" applyNumberFormat="1" applyFont="1" applyFill="1" applyBorder="1" applyAlignment="1" applyProtection="1">
      <alignment vertical="center" wrapText="1"/>
      <protection locked="0"/>
    </xf>
    <xf numFmtId="183" fontId="14" fillId="3" borderId="194" xfId="19" applyNumberFormat="1" applyFont="1" applyFill="1" applyBorder="1" applyAlignment="1" applyProtection="1">
      <alignment vertical="center" wrapText="1"/>
      <protection locked="0"/>
    </xf>
    <xf numFmtId="183" fontId="14" fillId="3" borderId="24" xfId="19" applyNumberFormat="1" applyFont="1" applyFill="1" applyBorder="1" applyAlignment="1" applyProtection="1">
      <alignment vertical="center" wrapText="1"/>
      <protection locked="0"/>
    </xf>
    <xf numFmtId="183" fontId="14" fillId="3" borderId="56" xfId="19" applyNumberFormat="1" applyFont="1" applyFill="1" applyBorder="1" applyAlignment="1" applyProtection="1">
      <alignment vertical="center" wrapText="1"/>
      <protection locked="0"/>
    </xf>
    <xf numFmtId="183" fontId="14" fillId="3" borderId="138" xfId="19" applyNumberFormat="1" applyFont="1" applyFill="1" applyBorder="1" applyAlignment="1" applyProtection="1">
      <alignment horizontal="left" vertical="center" wrapText="1"/>
      <protection locked="0"/>
    </xf>
    <xf numFmtId="183" fontId="14" fillId="3" borderId="59" xfId="19" applyNumberFormat="1" applyFont="1" applyFill="1" applyBorder="1" applyAlignment="1" applyProtection="1">
      <alignment horizontal="left" vertical="center" wrapText="1"/>
      <protection locked="0"/>
    </xf>
    <xf numFmtId="183" fontId="14" fillId="3" borderId="24" xfId="19" applyNumberFormat="1" applyFont="1" applyFill="1" applyBorder="1" applyAlignment="1" applyProtection="1">
      <alignment horizontal="left" vertical="center" shrinkToFit="1"/>
      <protection locked="0"/>
    </xf>
    <xf numFmtId="183" fontId="14" fillId="3" borderId="56" xfId="19" applyNumberFormat="1" applyFont="1" applyFill="1" applyBorder="1" applyAlignment="1" applyProtection="1">
      <alignment horizontal="left" vertical="center" shrinkToFit="1"/>
      <protection locked="0"/>
    </xf>
    <xf numFmtId="183" fontId="14" fillId="3" borderId="191" xfId="19" applyNumberFormat="1" applyFont="1" applyFill="1" applyBorder="1" applyAlignment="1" applyProtection="1">
      <alignment horizontal="left" vertical="center" shrinkToFit="1"/>
      <protection locked="0"/>
    </xf>
    <xf numFmtId="183" fontId="14" fillId="3" borderId="189" xfId="19" applyNumberFormat="1" applyFont="1" applyFill="1" applyBorder="1" applyAlignment="1" applyProtection="1">
      <alignment horizontal="left" vertical="center" shrinkToFit="1"/>
      <protection locked="0"/>
    </xf>
    <xf numFmtId="183" fontId="14" fillId="3" borderId="24" xfId="19" applyNumberFormat="1" applyFont="1" applyFill="1" applyBorder="1" applyAlignment="1" applyProtection="1">
      <alignment horizontal="left" vertical="center" wrapText="1"/>
      <protection locked="0"/>
    </xf>
    <xf numFmtId="183" fontId="14" fillId="3" borderId="192" xfId="19" applyNumberFormat="1" applyFont="1" applyFill="1" applyBorder="1" applyAlignment="1" applyProtection="1">
      <alignment horizontal="left" vertical="center" wrapText="1"/>
      <protection locked="0"/>
    </xf>
    <xf numFmtId="183" fontId="14" fillId="3" borderId="175" xfId="19" applyNumberFormat="1" applyFont="1" applyFill="1" applyBorder="1" applyAlignment="1" applyProtection="1">
      <alignment horizontal="left" vertical="center" wrapText="1"/>
      <protection locked="0"/>
    </xf>
    <xf numFmtId="38" fontId="14" fillId="2" borderId="227" xfId="4" applyFont="1" applyFill="1" applyBorder="1" applyAlignment="1" applyProtection="1">
      <alignment horizontal="right" vertical="center" shrinkToFit="1"/>
    </xf>
    <xf numFmtId="38" fontId="14" fillId="2" borderId="112" xfId="4" applyFont="1" applyFill="1" applyBorder="1" applyAlignment="1" applyProtection="1">
      <alignment horizontal="right" vertical="center" shrinkToFit="1"/>
    </xf>
    <xf numFmtId="38" fontId="14" fillId="3" borderId="107" xfId="4" applyFont="1" applyFill="1" applyBorder="1" applyAlignment="1" applyProtection="1">
      <alignment horizontal="right" vertical="center" shrinkToFit="1"/>
      <protection locked="0"/>
    </xf>
    <xf numFmtId="38" fontId="14" fillId="3" borderId="228" xfId="4" applyFont="1" applyFill="1" applyBorder="1" applyAlignment="1" applyProtection="1">
      <alignment horizontal="right" vertical="center" shrinkToFit="1"/>
      <protection locked="0"/>
    </xf>
    <xf numFmtId="183" fontId="14" fillId="3" borderId="143" xfId="19" applyNumberFormat="1" applyFont="1" applyFill="1" applyBorder="1" applyAlignment="1" applyProtection="1">
      <alignment horizontal="center" vertical="center" wrapText="1"/>
      <protection locked="0"/>
    </xf>
    <xf numFmtId="183" fontId="14" fillId="3" borderId="24" xfId="19" applyNumberFormat="1" applyFont="1" applyFill="1" applyBorder="1" applyAlignment="1" applyProtection="1">
      <alignment horizontal="center" vertical="center" wrapText="1"/>
      <protection locked="0"/>
    </xf>
    <xf numFmtId="38" fontId="14" fillId="6" borderId="158" xfId="4" applyFont="1" applyFill="1" applyBorder="1" applyAlignment="1" applyProtection="1">
      <alignment horizontal="right" vertical="center" shrinkToFit="1"/>
      <protection locked="0"/>
    </xf>
    <xf numFmtId="38" fontId="14" fillId="6" borderId="225" xfId="4" applyFont="1" applyFill="1" applyBorder="1" applyAlignment="1" applyProtection="1">
      <alignment horizontal="right" vertical="center" shrinkToFit="1"/>
      <protection locked="0"/>
    </xf>
    <xf numFmtId="38" fontId="14" fillId="6" borderId="119" xfId="4" applyFont="1" applyFill="1" applyBorder="1" applyAlignment="1" applyProtection="1">
      <alignment horizontal="right" vertical="center" shrinkToFit="1"/>
      <protection locked="0"/>
    </xf>
    <xf numFmtId="38" fontId="14" fillId="6" borderId="226" xfId="4" applyFont="1" applyFill="1" applyBorder="1" applyAlignment="1" applyProtection="1">
      <alignment horizontal="right" vertical="center" shrinkToFit="1"/>
      <protection locked="0"/>
    </xf>
    <xf numFmtId="38" fontId="14" fillId="0" borderId="93" xfId="4" applyFont="1" applyFill="1" applyBorder="1" applyAlignment="1" applyProtection="1">
      <alignment horizontal="right" vertical="center" shrinkToFit="1"/>
      <protection locked="0"/>
    </xf>
    <xf numFmtId="38" fontId="14" fillId="0" borderId="0" xfId="4" applyFont="1" applyFill="1" applyBorder="1" applyAlignment="1" applyProtection="1">
      <alignment horizontal="right" vertical="center" shrinkToFit="1"/>
      <protection locked="0"/>
    </xf>
    <xf numFmtId="38" fontId="14" fillId="0" borderId="119" xfId="4" applyFont="1" applyFill="1" applyBorder="1" applyAlignment="1" applyProtection="1">
      <alignment horizontal="right" vertical="center" shrinkToFit="1"/>
      <protection locked="0"/>
    </xf>
    <xf numFmtId="38" fontId="14" fillId="3" borderId="24" xfId="4" applyFont="1" applyFill="1" applyBorder="1" applyAlignment="1" applyProtection="1">
      <alignment horizontal="right" vertical="center" shrinkToFit="1"/>
      <protection locked="0"/>
    </xf>
    <xf numFmtId="38" fontId="14" fillId="3" borderId="56" xfId="4" applyFont="1" applyFill="1" applyBorder="1" applyAlignment="1" applyProtection="1">
      <alignment horizontal="right" vertical="center" shrinkToFit="1"/>
      <protection locked="0"/>
    </xf>
    <xf numFmtId="38" fontId="14" fillId="3" borderId="140" xfId="4" applyFont="1" applyFill="1" applyBorder="1" applyAlignment="1" applyProtection="1">
      <alignment horizontal="right" vertical="center" shrinkToFit="1"/>
      <protection locked="0"/>
    </xf>
    <xf numFmtId="38" fontId="14" fillId="3" borderId="98" xfId="4" applyFont="1" applyFill="1" applyBorder="1" applyAlignment="1" applyProtection="1">
      <alignment horizontal="right" vertical="center" shrinkToFit="1"/>
      <protection locked="0"/>
    </xf>
    <xf numFmtId="38" fontId="14" fillId="2" borderId="0" xfId="4" applyNumberFormat="1" applyFont="1" applyFill="1" applyBorder="1" applyAlignment="1" applyProtection="1">
      <alignment horizontal="right" vertical="center" shrinkToFit="1"/>
    </xf>
    <xf numFmtId="38" fontId="14" fillId="2" borderId="57" xfId="4" applyFont="1" applyFill="1" applyBorder="1" applyAlignment="1" applyProtection="1">
      <alignment horizontal="right" vertical="center" shrinkToFit="1"/>
    </xf>
    <xf numFmtId="38" fontId="14" fillId="2" borderId="141" xfId="4" applyFont="1" applyFill="1" applyBorder="1" applyAlignment="1" applyProtection="1">
      <alignment horizontal="right" vertical="center" shrinkToFit="1"/>
    </xf>
    <xf numFmtId="38" fontId="14" fillId="2" borderId="226" xfId="4" applyFont="1" applyFill="1" applyBorder="1" applyAlignment="1" applyProtection="1">
      <alignment horizontal="right" vertical="center" shrinkToFit="1"/>
    </xf>
    <xf numFmtId="183" fontId="14" fillId="3" borderId="92" xfId="19" applyNumberFormat="1" applyFont="1" applyFill="1" applyBorder="1" applyAlignment="1" applyProtection="1">
      <alignment horizontal="left" vertical="center"/>
      <protection locked="0"/>
    </xf>
    <xf numFmtId="183" fontId="14" fillId="3" borderId="225" xfId="19" applyNumberFormat="1" applyFont="1" applyFill="1" applyBorder="1" applyAlignment="1" applyProtection="1">
      <alignment horizontal="left" vertical="center"/>
      <protection locked="0"/>
    </xf>
    <xf numFmtId="183" fontId="14" fillId="3" borderId="0" xfId="19" applyNumberFormat="1" applyFont="1" applyFill="1" applyBorder="1" applyAlignment="1" applyProtection="1">
      <alignment horizontal="left" vertical="center"/>
      <protection locked="0"/>
    </xf>
    <xf numFmtId="183" fontId="14" fillId="3" borderId="57" xfId="19" applyNumberFormat="1" applyFont="1" applyFill="1" applyBorder="1" applyAlignment="1" applyProtection="1">
      <alignment horizontal="left" vertical="center"/>
      <protection locked="0"/>
    </xf>
    <xf numFmtId="183" fontId="14" fillId="3" borderId="240" xfId="19" applyNumberFormat="1" applyFont="1" applyFill="1" applyBorder="1" applyAlignment="1" applyProtection="1">
      <alignment horizontal="left" vertical="center" shrinkToFit="1"/>
      <protection locked="0"/>
    </xf>
    <xf numFmtId="183" fontId="14" fillId="3" borderId="109" xfId="19" applyNumberFormat="1" applyFont="1" applyFill="1" applyBorder="1" applyAlignment="1" applyProtection="1">
      <alignment horizontal="left" vertical="center" shrinkToFit="1"/>
      <protection locked="0"/>
    </xf>
    <xf numFmtId="38" fontId="14" fillId="2" borderId="93" xfId="4" applyFont="1" applyFill="1" applyBorder="1" applyAlignment="1" applyProtection="1">
      <alignment horizontal="right" vertical="center" shrinkToFit="1"/>
    </xf>
    <xf numFmtId="38" fontId="14" fillId="2" borderId="0" xfId="4" applyFont="1" applyFill="1" applyBorder="1" applyAlignment="1" applyProtection="1">
      <alignment horizontal="right" vertical="center" shrinkToFit="1"/>
    </xf>
    <xf numFmtId="38" fontId="14" fillId="2" borderId="119" xfId="4" applyFont="1" applyFill="1" applyBorder="1" applyAlignment="1" applyProtection="1">
      <alignment horizontal="right" vertical="center" shrinkToFit="1"/>
    </xf>
    <xf numFmtId="0" fontId="21" fillId="3" borderId="82" xfId="0" applyFont="1" applyFill="1" applyBorder="1" applyAlignment="1" applyProtection="1">
      <alignment horizontal="center" vertical="center" wrapText="1"/>
      <protection locked="0"/>
    </xf>
    <xf numFmtId="0" fontId="21" fillId="3" borderId="70" xfId="0" applyFont="1" applyFill="1" applyBorder="1" applyAlignment="1" applyProtection="1">
      <alignment horizontal="center" vertical="center" wrapText="1"/>
      <protection locked="0"/>
    </xf>
    <xf numFmtId="181" fontId="14" fillId="3" borderId="30" xfId="0" applyNumberFormat="1" applyFont="1" applyFill="1" applyBorder="1" applyAlignment="1" applyProtection="1">
      <alignment horizontal="right" vertical="center" wrapText="1"/>
      <protection locked="0"/>
    </xf>
    <xf numFmtId="181" fontId="14" fillId="3" borderId="18" xfId="0" applyNumberFormat="1" applyFont="1" applyFill="1" applyBorder="1" applyAlignment="1" applyProtection="1">
      <alignment horizontal="right" vertical="center" wrapText="1"/>
      <protection locked="0"/>
    </xf>
    <xf numFmtId="181" fontId="14" fillId="3" borderId="33" xfId="0" applyNumberFormat="1" applyFont="1" applyFill="1" applyBorder="1" applyAlignment="1" applyProtection="1">
      <alignment horizontal="right" vertical="center" wrapText="1"/>
      <protection locked="0"/>
    </xf>
    <xf numFmtId="181" fontId="14" fillId="3" borderId="19" xfId="0" applyNumberFormat="1" applyFont="1" applyFill="1" applyBorder="1" applyAlignment="1" applyProtection="1">
      <alignment horizontal="right" vertical="center" wrapText="1"/>
      <protection locked="0"/>
    </xf>
    <xf numFmtId="0" fontId="4" fillId="3" borderId="79" xfId="0" applyFont="1" applyFill="1" applyBorder="1" applyAlignment="1" applyProtection="1">
      <alignment horizontal="center" vertical="center" wrapText="1"/>
      <protection locked="0"/>
    </xf>
    <xf numFmtId="0" fontId="4" fillId="3" borderId="260" xfId="0" applyFont="1" applyFill="1" applyBorder="1" applyAlignment="1" applyProtection="1">
      <alignment horizontal="center" vertical="center" wrapText="1"/>
      <protection locked="0"/>
    </xf>
    <xf numFmtId="181" fontId="14" fillId="3" borderId="63" xfId="0" applyNumberFormat="1" applyFont="1" applyFill="1" applyBorder="1" applyAlignment="1" applyProtection="1">
      <alignment horizontal="right" vertical="center" wrapText="1"/>
      <protection locked="0"/>
    </xf>
    <xf numFmtId="181" fontId="14" fillId="3" borderId="67" xfId="0" applyNumberFormat="1" applyFont="1" applyFill="1" applyBorder="1" applyAlignment="1" applyProtection="1">
      <alignment horizontal="right" vertical="center" wrapText="1"/>
      <protection locked="0"/>
    </xf>
    <xf numFmtId="0" fontId="4" fillId="3" borderId="81" xfId="0" applyFont="1" applyFill="1" applyBorder="1" applyAlignment="1" applyProtection="1">
      <alignment horizontal="center" vertical="center" wrapText="1"/>
      <protection locked="0"/>
    </xf>
    <xf numFmtId="38" fontId="14" fillId="3" borderId="81" xfId="4" applyFont="1" applyFill="1" applyBorder="1" applyAlignment="1" applyProtection="1">
      <alignment vertical="center" shrinkToFit="1"/>
      <protection locked="0"/>
    </xf>
    <xf numFmtId="0" fontId="0" fillId="0" borderId="260" xfId="0" applyBorder="1" applyAlignment="1" applyProtection="1">
      <protection locked="0"/>
    </xf>
    <xf numFmtId="183" fontId="14" fillId="2" borderId="81" xfId="4" applyNumberFormat="1" applyFont="1" applyFill="1" applyBorder="1" applyAlignment="1" applyProtection="1">
      <alignment horizontal="right" vertical="center" shrinkToFit="1"/>
    </xf>
    <xf numFmtId="183" fontId="14" fillId="2" borderId="260" xfId="4" applyNumberFormat="1" applyFont="1" applyFill="1" applyBorder="1" applyAlignment="1" applyProtection="1">
      <alignment horizontal="right" vertical="center" shrinkToFit="1"/>
    </xf>
    <xf numFmtId="38" fontId="14" fillId="2" borderId="20" xfId="4" applyFont="1" applyFill="1" applyBorder="1" applyAlignment="1" applyProtection="1">
      <alignment horizontal="right" vertical="center" wrapText="1"/>
    </xf>
    <xf numFmtId="0" fontId="14" fillId="3" borderId="63" xfId="0" applyFont="1" applyFill="1" applyBorder="1" applyAlignment="1" applyProtection="1">
      <alignment horizontal="left" vertical="center"/>
      <protection locked="0"/>
    </xf>
    <xf numFmtId="0" fontId="14" fillId="3" borderId="30" xfId="0" applyFont="1" applyFill="1" applyBorder="1" applyAlignment="1" applyProtection="1">
      <alignment horizontal="left" vertical="center"/>
      <protection locked="0"/>
    </xf>
    <xf numFmtId="0" fontId="14" fillId="3" borderId="33" xfId="0" applyFont="1" applyFill="1" applyBorder="1" applyAlignment="1" applyProtection="1">
      <alignment horizontal="left" vertical="center"/>
      <protection locked="0"/>
    </xf>
    <xf numFmtId="0" fontId="21" fillId="3" borderId="82" xfId="0" applyFont="1" applyFill="1" applyBorder="1" applyAlignment="1" applyProtection="1">
      <alignment horizontal="center" vertical="center"/>
      <protection locked="0"/>
    </xf>
    <xf numFmtId="181" fontId="14" fillId="3" borderId="79" xfId="0" applyNumberFormat="1" applyFont="1" applyFill="1" applyBorder="1" applyAlignment="1" applyProtection="1">
      <alignment vertical="center"/>
      <protection locked="0"/>
    </xf>
    <xf numFmtId="181" fontId="14" fillId="3" borderId="260" xfId="0" applyNumberFormat="1" applyFont="1" applyFill="1" applyBorder="1" applyAlignment="1" applyProtection="1">
      <alignment vertical="center"/>
      <protection locked="0"/>
    </xf>
    <xf numFmtId="0" fontId="7" fillId="3" borderId="79" xfId="0" applyFont="1" applyFill="1" applyBorder="1" applyAlignment="1" applyProtection="1">
      <alignment horizontal="center" vertical="center" shrinkToFit="1"/>
      <protection locked="0"/>
    </xf>
    <xf numFmtId="0" fontId="7" fillId="3" borderId="71"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wrapText="1"/>
      <protection locked="0"/>
    </xf>
    <xf numFmtId="181" fontId="14" fillId="3" borderId="30" xfId="0" applyNumberFormat="1" applyFont="1" applyFill="1" applyBorder="1" applyAlignment="1" applyProtection="1">
      <alignment horizontal="right" vertical="center"/>
      <protection locked="0"/>
    </xf>
    <xf numFmtId="181" fontId="14" fillId="3" borderId="33" xfId="0" applyNumberFormat="1" applyFont="1" applyFill="1" applyBorder="1" applyAlignment="1" applyProtection="1">
      <alignment horizontal="right" vertical="center"/>
      <protection locked="0"/>
    </xf>
    <xf numFmtId="0" fontId="21" fillId="3" borderId="260" xfId="0" applyFont="1" applyFill="1" applyBorder="1" applyAlignment="1" applyProtection="1">
      <alignment horizontal="center" vertical="center" wrapText="1"/>
      <protection locked="0"/>
    </xf>
    <xf numFmtId="0" fontId="14" fillId="3" borderId="261" xfId="0" applyFont="1" applyFill="1" applyBorder="1" applyAlignment="1" applyProtection="1">
      <alignment horizontal="left" vertical="center"/>
      <protection locked="0"/>
    </xf>
    <xf numFmtId="181" fontId="14" fillId="3" borderId="8" xfId="0" applyNumberFormat="1" applyFont="1" applyFill="1" applyBorder="1" applyAlignment="1" applyProtection="1">
      <alignment horizontal="right" vertical="center"/>
      <protection locked="0"/>
    </xf>
    <xf numFmtId="181" fontId="14" fillId="3" borderId="21" xfId="0" applyNumberFormat="1" applyFont="1" applyFill="1" applyBorder="1" applyAlignment="1" applyProtection="1">
      <alignment horizontal="right" vertical="center"/>
      <protection locked="0"/>
    </xf>
    <xf numFmtId="181" fontId="14" fillId="3" borderId="177" xfId="0" applyNumberFormat="1" applyFont="1" applyFill="1" applyBorder="1" applyAlignment="1" applyProtection="1">
      <alignment horizontal="right" vertical="center"/>
      <protection locked="0"/>
    </xf>
    <xf numFmtId="0" fontId="14" fillId="3" borderId="37" xfId="0" applyFont="1" applyFill="1" applyBorder="1" applyAlignment="1" applyProtection="1">
      <alignment horizontal="left" vertical="center"/>
      <protection locked="0"/>
    </xf>
    <xf numFmtId="0" fontId="14" fillId="3" borderId="38" xfId="0" applyFont="1" applyFill="1" applyBorder="1" applyAlignment="1" applyProtection="1">
      <alignment horizontal="left" vertical="center"/>
      <protection locked="0"/>
    </xf>
    <xf numFmtId="0" fontId="4" fillId="3" borderId="30" xfId="0" applyFont="1" applyFill="1" applyBorder="1" applyAlignment="1" applyProtection="1">
      <alignment horizontal="left" vertical="center" wrapText="1" shrinkToFit="1"/>
      <protection locked="0"/>
    </xf>
    <xf numFmtId="38" fontId="14" fillId="2" borderId="83" xfId="0" applyNumberFormat="1" applyFont="1" applyFill="1" applyBorder="1" applyAlignment="1" applyProtection="1">
      <alignment horizontal="right" vertical="center" wrapText="1"/>
    </xf>
    <xf numFmtId="0" fontId="14" fillId="2" borderId="71" xfId="0" applyFont="1" applyFill="1" applyBorder="1" applyAlignment="1" applyProtection="1">
      <alignment horizontal="right" vertical="center" wrapText="1"/>
    </xf>
    <xf numFmtId="0" fontId="14" fillId="3" borderId="184" xfId="0" applyFont="1" applyFill="1" applyBorder="1" applyAlignment="1" applyProtection="1">
      <alignment horizontal="left" vertical="center" wrapText="1"/>
      <protection locked="0"/>
    </xf>
    <xf numFmtId="0" fontId="7" fillId="3" borderId="184" xfId="0" applyFont="1" applyFill="1" applyBorder="1" applyAlignment="1" applyProtection="1">
      <alignment horizontal="left" vertical="center" wrapText="1"/>
      <protection locked="0"/>
    </xf>
    <xf numFmtId="0" fontId="4" fillId="3" borderId="64"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5" fillId="3" borderId="61"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4" fillId="3" borderId="60" xfId="0" applyFont="1" applyFill="1" applyBorder="1" applyAlignment="1" applyProtection="1">
      <alignment horizontal="center" vertical="center" textRotation="255" wrapText="1"/>
      <protection locked="0"/>
    </xf>
    <xf numFmtId="0" fontId="4" fillId="3" borderId="32" xfId="0" applyFont="1" applyFill="1" applyBorder="1" applyAlignment="1" applyProtection="1">
      <alignment horizontal="center" vertical="center" textRotation="255" wrapText="1"/>
      <protection locked="0"/>
    </xf>
    <xf numFmtId="0" fontId="5" fillId="3" borderId="61" xfId="0" applyFont="1" applyFill="1" applyBorder="1" applyAlignment="1" applyProtection="1">
      <alignment horizontal="center" vertical="center" wrapText="1" shrinkToFit="1"/>
      <protection locked="0"/>
    </xf>
    <xf numFmtId="0" fontId="5" fillId="3" borderId="33" xfId="0" applyFont="1" applyFill="1" applyBorder="1" applyAlignment="1" applyProtection="1">
      <alignment horizontal="center" vertical="center" wrapText="1" shrinkToFit="1"/>
      <protection locked="0"/>
    </xf>
    <xf numFmtId="0" fontId="59" fillId="3" borderId="0" xfId="0" applyFont="1" applyFill="1" applyBorder="1" applyAlignment="1" applyProtection="1">
      <alignment horizontal="left" vertical="center" wrapText="1"/>
      <protection locked="0" hidden="1"/>
    </xf>
    <xf numFmtId="0" fontId="4" fillId="3" borderId="15" xfId="0" applyFont="1"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4" fillId="3" borderId="63" xfId="0" applyFont="1" applyFill="1" applyBorder="1" applyAlignment="1" applyProtection="1">
      <alignment horizontal="left" vertical="center" wrapText="1" shrinkToFit="1"/>
      <protection locked="0"/>
    </xf>
    <xf numFmtId="0" fontId="5" fillId="3" borderId="82" xfId="0" applyFont="1" applyFill="1" applyBorder="1" applyAlignment="1" applyProtection="1">
      <alignment horizontal="center" vertical="center" wrapText="1" shrinkToFit="1"/>
      <protection locked="0"/>
    </xf>
    <xf numFmtId="0" fontId="5" fillId="3" borderId="82" xfId="0" applyFont="1" applyFill="1" applyBorder="1" applyAlignment="1" applyProtection="1">
      <alignment horizontal="center" vertical="center" wrapText="1"/>
      <protection locked="0"/>
    </xf>
    <xf numFmtId="0" fontId="5" fillId="3" borderId="70"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shrinkToFit="1"/>
      <protection locked="0"/>
    </xf>
    <xf numFmtId="0" fontId="5" fillId="3" borderId="19" xfId="0" applyFont="1" applyFill="1" applyBorder="1" applyAlignment="1" applyProtection="1">
      <alignment horizontal="center" vertical="center" wrapText="1" shrinkToFit="1"/>
      <protection locked="0"/>
    </xf>
    <xf numFmtId="0" fontId="4" fillId="3" borderId="72" xfId="0" applyFont="1" applyFill="1" applyBorder="1" applyAlignment="1" applyProtection="1">
      <alignment horizontal="center" vertical="center" wrapText="1"/>
      <protection locked="0"/>
    </xf>
    <xf numFmtId="0" fontId="6" fillId="3" borderId="87" xfId="0" applyFont="1" applyFill="1" applyBorder="1" applyAlignment="1" applyProtection="1">
      <alignment horizontal="center" vertical="center" wrapText="1"/>
      <protection locked="0"/>
    </xf>
    <xf numFmtId="0" fontId="5" fillId="3" borderId="62"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protection locked="0"/>
    </xf>
    <xf numFmtId="0" fontId="5" fillId="3" borderId="63" xfId="0" applyFont="1" applyFill="1" applyBorder="1" applyAlignment="1" applyProtection="1">
      <alignment horizontal="center" vertical="center" wrapText="1" shrinkToFit="1"/>
      <protection locked="0"/>
    </xf>
    <xf numFmtId="38" fontId="14" fillId="3" borderId="63" xfId="4" applyFont="1" applyFill="1" applyBorder="1" applyAlignment="1" applyProtection="1">
      <alignment horizontal="right" vertical="center" wrapText="1"/>
      <protection locked="0"/>
    </xf>
    <xf numFmtId="38" fontId="14" fillId="3" borderId="67" xfId="4" applyFont="1" applyFill="1" applyBorder="1" applyAlignment="1" applyProtection="1">
      <alignment horizontal="right" vertical="center" wrapText="1"/>
      <protection locked="0"/>
    </xf>
    <xf numFmtId="0" fontId="5" fillId="3" borderId="30" xfId="0" applyFont="1" applyFill="1" applyBorder="1" applyAlignment="1" applyProtection="1">
      <alignment horizontal="center" vertical="center" wrapText="1" shrinkToFit="1"/>
      <protection locked="0"/>
    </xf>
    <xf numFmtId="38" fontId="14" fillId="3" borderId="30" xfId="4" applyFont="1" applyFill="1" applyBorder="1" applyAlignment="1" applyProtection="1">
      <alignment horizontal="right" vertical="center" wrapText="1"/>
      <protection locked="0"/>
    </xf>
    <xf numFmtId="38" fontId="14" fillId="3" borderId="18" xfId="4" applyFont="1" applyFill="1" applyBorder="1" applyAlignment="1" applyProtection="1">
      <alignment horizontal="right" vertical="center" wrapText="1"/>
      <protection locked="0"/>
    </xf>
    <xf numFmtId="0" fontId="0" fillId="3" borderId="184" xfId="0" applyFill="1" applyBorder="1" applyAlignment="1" applyProtection="1">
      <alignment vertical="center" wrapText="1"/>
      <protection locked="0"/>
    </xf>
    <xf numFmtId="0" fontId="4" fillId="0" borderId="0" xfId="0" applyFont="1" applyFill="1" applyBorder="1" applyAlignment="1" applyProtection="1">
      <alignment horizontal="center" vertical="center" textRotation="255" wrapText="1"/>
      <protection locked="0"/>
    </xf>
    <xf numFmtId="0" fontId="6" fillId="0" borderId="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4" fillId="3" borderId="72" xfId="0" applyFont="1" applyFill="1" applyBorder="1" applyAlignment="1" applyProtection="1">
      <alignment horizontal="center" vertical="center" textRotation="255" wrapText="1"/>
      <protection locked="0"/>
    </xf>
    <xf numFmtId="0" fontId="6" fillId="3" borderId="87" xfId="0" applyFont="1" applyFill="1" applyBorder="1" applyAlignment="1" applyProtection="1">
      <alignment horizontal="center" vertical="center" textRotation="255" wrapText="1"/>
      <protection locked="0"/>
    </xf>
    <xf numFmtId="0" fontId="0" fillId="3" borderId="2" xfId="0" applyFill="1" applyBorder="1" applyAlignment="1" applyProtection="1">
      <alignment horizontal="center" vertical="center" wrapText="1"/>
      <protection locked="0"/>
    </xf>
    <xf numFmtId="0" fontId="5" fillId="3" borderId="185" xfId="0" applyFont="1"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7" fillId="3" borderId="204" xfId="0" applyFont="1" applyFill="1" applyBorder="1" applyAlignment="1" applyProtection="1">
      <alignment horizontal="center" vertical="center" wrapText="1"/>
      <protection locked="0"/>
    </xf>
    <xf numFmtId="0" fontId="7" fillId="3" borderId="206" xfId="0" applyFont="1" applyFill="1" applyBorder="1" applyAlignment="1" applyProtection="1">
      <alignment horizontal="center" vertical="center" wrapText="1"/>
      <protection locked="0"/>
    </xf>
    <xf numFmtId="0" fontId="7" fillId="3" borderId="207" xfId="0" applyFont="1" applyFill="1" applyBorder="1" applyAlignment="1" applyProtection="1">
      <alignment horizontal="center" vertical="center" wrapText="1"/>
      <protection locked="0"/>
    </xf>
    <xf numFmtId="0" fontId="5" fillId="3" borderId="64" xfId="0" applyFont="1" applyFill="1" applyBorder="1" applyAlignment="1" applyProtection="1">
      <alignment horizontal="center" vertical="center" wrapText="1"/>
      <protection locked="0"/>
    </xf>
    <xf numFmtId="0" fontId="5" fillId="3" borderId="262"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84" xfId="0" applyFont="1" applyFill="1" applyBorder="1" applyAlignment="1" applyProtection="1">
      <alignment horizontal="center" vertical="center" wrapText="1"/>
      <protection locked="0"/>
    </xf>
    <xf numFmtId="0" fontId="4" fillId="3" borderId="262"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18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177" xfId="0" applyFont="1" applyFill="1" applyBorder="1" applyAlignment="1" applyProtection="1">
      <alignment horizontal="center" vertical="center" wrapText="1"/>
      <protection locked="0"/>
    </xf>
    <xf numFmtId="38" fontId="4" fillId="3" borderId="8" xfId="3" applyFont="1" applyFill="1" applyBorder="1" applyAlignment="1" applyProtection="1">
      <alignment horizontal="right" vertical="center" wrapText="1"/>
      <protection locked="0"/>
    </xf>
    <xf numFmtId="38" fontId="4" fillId="3" borderId="21" xfId="3" applyFont="1" applyFill="1" applyBorder="1" applyAlignment="1" applyProtection="1">
      <alignment horizontal="right" vertical="center" wrapText="1"/>
      <protection locked="0"/>
    </xf>
    <xf numFmtId="38" fontId="4" fillId="3" borderId="177" xfId="3" applyFont="1" applyFill="1" applyBorder="1" applyAlignment="1" applyProtection="1">
      <alignment horizontal="right" vertical="center" wrapText="1"/>
      <protection locked="0"/>
    </xf>
    <xf numFmtId="38" fontId="14" fillId="2" borderId="8" xfId="5" applyFont="1" applyFill="1" applyBorder="1" applyAlignment="1" applyProtection="1">
      <alignment horizontal="right" vertical="center" wrapText="1"/>
    </xf>
    <xf numFmtId="38" fontId="14" fillId="2" borderId="21" xfId="5" applyFont="1" applyFill="1" applyBorder="1" applyAlignment="1" applyProtection="1">
      <alignment horizontal="right" vertical="center" wrapText="1"/>
    </xf>
    <xf numFmtId="38" fontId="14" fillId="2" borderId="122" xfId="5" applyFont="1" applyFill="1" applyBorder="1" applyAlignment="1" applyProtection="1">
      <alignment horizontal="right" vertical="center" wrapText="1"/>
    </xf>
    <xf numFmtId="0" fontId="14" fillId="3" borderId="184" xfId="0" applyFont="1" applyFill="1" applyBorder="1" applyAlignment="1" applyProtection="1">
      <alignment horizontal="left" wrapText="1"/>
      <protection locked="0"/>
    </xf>
    <xf numFmtId="0" fontId="7" fillId="3" borderId="184" xfId="0" applyFont="1" applyFill="1" applyBorder="1" applyAlignment="1" applyProtection="1">
      <alignment horizontal="left" wrapText="1"/>
      <protection locked="0"/>
    </xf>
    <xf numFmtId="0" fontId="4" fillId="3" borderId="10"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38" fontId="4" fillId="3" borderId="10" xfId="3" applyFont="1" applyFill="1" applyBorder="1" applyAlignment="1" applyProtection="1">
      <alignment horizontal="right" vertical="center" wrapText="1"/>
      <protection locked="0"/>
    </xf>
    <xf numFmtId="38" fontId="4" fillId="3" borderId="22" xfId="3" applyFont="1" applyFill="1" applyBorder="1" applyAlignment="1" applyProtection="1">
      <alignment horizontal="right" vertical="center" wrapText="1"/>
      <protection locked="0"/>
    </xf>
    <xf numFmtId="38" fontId="4" fillId="3" borderId="37" xfId="3" applyFont="1" applyFill="1" applyBorder="1" applyAlignment="1" applyProtection="1">
      <alignment horizontal="right" vertical="center" wrapText="1"/>
      <protection locked="0"/>
    </xf>
    <xf numFmtId="38" fontId="14" fillId="2" borderId="10" xfId="5" applyFont="1" applyFill="1" applyBorder="1" applyAlignment="1" applyProtection="1">
      <alignment horizontal="right" vertical="center" wrapText="1"/>
    </xf>
    <xf numFmtId="38" fontId="14" fillId="2" borderId="22" xfId="5" applyFont="1" applyFill="1" applyBorder="1" applyAlignment="1" applyProtection="1">
      <alignment horizontal="right" vertical="center" wrapText="1"/>
    </xf>
    <xf numFmtId="38" fontId="14" fillId="2" borderId="75" xfId="5" applyFont="1" applyFill="1" applyBorder="1" applyAlignment="1" applyProtection="1">
      <alignment horizontal="right" vertical="center" wrapText="1"/>
    </xf>
    <xf numFmtId="0" fontId="4" fillId="3" borderId="31" xfId="0" applyFont="1" applyFill="1" applyBorder="1" applyAlignment="1" applyProtection="1">
      <alignment horizontal="center" vertical="center" wrapText="1"/>
      <protection locked="0"/>
    </xf>
    <xf numFmtId="0" fontId="4" fillId="3" borderId="38" xfId="0" applyFont="1" applyFill="1" applyBorder="1" applyAlignment="1" applyProtection="1">
      <alignment horizontal="center" vertical="center" wrapText="1"/>
      <protection locked="0"/>
    </xf>
    <xf numFmtId="38" fontId="4" fillId="3" borderId="31" xfId="3" applyFont="1" applyFill="1" applyBorder="1" applyAlignment="1" applyProtection="1">
      <alignment horizontal="right" vertical="center" wrapText="1"/>
      <protection locked="0"/>
    </xf>
    <xf numFmtId="38" fontId="4" fillId="3" borderId="23" xfId="3" applyFont="1" applyFill="1" applyBorder="1" applyAlignment="1" applyProtection="1">
      <alignment horizontal="right" vertical="center" wrapText="1"/>
      <protection locked="0"/>
    </xf>
    <xf numFmtId="38" fontId="4" fillId="3" borderId="38" xfId="3" applyFont="1" applyFill="1" applyBorder="1" applyAlignment="1" applyProtection="1">
      <alignment horizontal="right" vertical="center" wrapText="1"/>
      <protection locked="0"/>
    </xf>
    <xf numFmtId="38" fontId="14" fillId="2" borderId="31" xfId="5" applyFont="1" applyFill="1" applyBorder="1" applyAlignment="1" applyProtection="1">
      <alignment horizontal="right" vertical="center" wrapText="1"/>
    </xf>
    <xf numFmtId="38" fontId="14" fillId="2" borderId="23" xfId="5" applyFont="1" applyFill="1" applyBorder="1" applyAlignment="1" applyProtection="1">
      <alignment horizontal="right" vertical="center" wrapText="1"/>
    </xf>
    <xf numFmtId="38" fontId="14" fillId="2" borderId="123" xfId="5" applyFont="1" applyFill="1" applyBorder="1" applyAlignment="1" applyProtection="1">
      <alignment horizontal="right" vertical="center" wrapText="1"/>
    </xf>
    <xf numFmtId="38" fontId="14" fillId="2" borderId="79" xfId="5" applyFont="1" applyFill="1" applyBorder="1" applyAlignment="1" applyProtection="1">
      <alignment horizontal="right" vertical="center" wrapText="1"/>
    </xf>
    <xf numFmtId="38" fontId="14" fillId="2" borderId="83" xfId="5" applyFont="1" applyFill="1" applyBorder="1" applyAlignment="1" applyProtection="1">
      <alignment horizontal="right" vertical="center" wrapText="1"/>
    </xf>
    <xf numFmtId="38" fontId="14" fillId="2" borderId="71" xfId="5" applyFont="1" applyFill="1" applyBorder="1" applyAlignment="1" applyProtection="1">
      <alignment horizontal="right" vertical="center" wrapText="1"/>
    </xf>
    <xf numFmtId="38" fontId="4" fillId="3" borderId="121" xfId="5" applyFont="1" applyFill="1" applyBorder="1" applyAlignment="1" applyProtection="1">
      <alignment horizontal="center" vertical="center" wrapText="1"/>
      <protection locked="0"/>
    </xf>
    <xf numFmtId="38" fontId="4" fillId="3" borderId="178" xfId="5"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178" fontId="14" fillId="6" borderId="76" xfId="5" applyNumberFormat="1" applyFont="1" applyFill="1" applyBorder="1" applyAlignment="1" applyProtection="1">
      <alignment horizontal="right" vertical="center" wrapText="1"/>
    </xf>
    <xf numFmtId="178" fontId="14" fillId="6" borderId="245" xfId="5" applyNumberFormat="1" applyFont="1" applyFill="1" applyBorder="1" applyAlignment="1" applyProtection="1">
      <alignment horizontal="right" vertical="center" wrapText="1"/>
    </xf>
    <xf numFmtId="0" fontId="15" fillId="7" borderId="0" xfId="0" applyFont="1" applyFill="1" applyBorder="1" applyAlignment="1" applyProtection="1">
      <alignment horizontal="center" vertical="center" wrapText="1"/>
    </xf>
    <xf numFmtId="178" fontId="14" fillId="6" borderId="41" xfId="5" applyNumberFormat="1" applyFont="1" applyFill="1" applyBorder="1" applyAlignment="1" applyProtection="1">
      <alignment horizontal="right" vertical="center" wrapText="1"/>
    </xf>
    <xf numFmtId="178" fontId="14" fillId="6" borderId="75" xfId="5" applyNumberFormat="1" applyFont="1" applyFill="1" applyBorder="1" applyAlignment="1" applyProtection="1">
      <alignment horizontal="right" vertical="center" wrapText="1"/>
    </xf>
    <xf numFmtId="0" fontId="10" fillId="7" borderId="0"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178" fontId="14" fillId="6" borderId="77" xfId="5" applyNumberFormat="1" applyFont="1" applyFill="1" applyBorder="1" applyAlignment="1" applyProtection="1">
      <alignment horizontal="right" vertical="center" wrapText="1"/>
    </xf>
    <xf numFmtId="178" fontId="14" fillId="6" borderId="123" xfId="5" applyNumberFormat="1" applyFont="1" applyFill="1" applyBorder="1" applyAlignment="1" applyProtection="1">
      <alignment horizontal="right" vertical="center" wrapText="1"/>
    </xf>
    <xf numFmtId="0" fontId="5" fillId="3" borderId="81" xfId="0" applyFont="1" applyFill="1" applyBorder="1" applyAlignment="1" applyProtection="1">
      <alignment horizontal="center" vertical="center" wrapText="1"/>
      <protection locked="0"/>
    </xf>
    <xf numFmtId="0" fontId="5" fillId="3" borderId="83"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10" fillId="3" borderId="185" xfId="0" applyFont="1" applyFill="1" applyBorder="1" applyAlignment="1" applyProtection="1">
      <alignment horizontal="center" vertical="center" wrapText="1" shrinkToFit="1"/>
      <protection locked="0"/>
    </xf>
    <xf numFmtId="0" fontId="10" fillId="3" borderId="7" xfId="0" applyFont="1" applyFill="1" applyBorder="1" applyAlignment="1" applyProtection="1">
      <alignment horizontal="center" vertical="center" wrapText="1" shrinkToFit="1"/>
      <protection locked="0"/>
    </xf>
    <xf numFmtId="0" fontId="10" fillId="3" borderId="72" xfId="0" applyFont="1" applyFill="1" applyBorder="1" applyAlignment="1" applyProtection="1">
      <alignment horizontal="center" vertical="center" textRotation="255" wrapText="1"/>
      <protection locked="0"/>
    </xf>
    <xf numFmtId="0" fontId="10" fillId="3" borderId="87" xfId="0" applyFont="1" applyFill="1" applyBorder="1" applyAlignment="1" applyProtection="1">
      <alignment horizontal="center" vertical="center" textRotation="255" wrapText="1"/>
      <protection locked="0"/>
    </xf>
    <xf numFmtId="0" fontId="10" fillId="3" borderId="62" xfId="0" applyFont="1" applyFill="1" applyBorder="1" applyAlignment="1" applyProtection="1">
      <alignment horizontal="center" vertical="center" wrapText="1" shrinkToFit="1"/>
      <protection locked="0"/>
    </xf>
    <xf numFmtId="0" fontId="10" fillId="3" borderId="2" xfId="0" applyFont="1" applyFill="1" applyBorder="1" applyAlignment="1" applyProtection="1">
      <alignment horizontal="center" vertical="center" wrapText="1" shrinkToFit="1"/>
      <protection locked="0"/>
    </xf>
    <xf numFmtId="0" fontId="10" fillId="3" borderId="64"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10" fillId="3" borderId="6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protection locked="0"/>
    </xf>
    <xf numFmtId="0" fontId="4" fillId="3" borderId="263" xfId="0" applyFont="1" applyFill="1" applyBorder="1" applyAlignment="1" applyProtection="1">
      <alignment horizontal="center" vertical="center" wrapText="1"/>
      <protection locked="0"/>
    </xf>
    <xf numFmtId="0" fontId="4" fillId="3" borderId="215" xfId="0" applyFont="1" applyFill="1" applyBorder="1" applyAlignment="1" applyProtection="1">
      <alignment horizontal="center" vertical="center" wrapText="1"/>
      <protection locked="0"/>
    </xf>
    <xf numFmtId="38" fontId="14" fillId="2" borderId="249" xfId="4" applyFont="1" applyFill="1" applyBorder="1" applyAlignment="1" applyProtection="1">
      <alignment horizontal="right" vertical="center" shrinkToFit="1"/>
    </xf>
    <xf numFmtId="38" fontId="14" fillId="2" borderId="250" xfId="4" applyFont="1" applyFill="1" applyBorder="1" applyAlignment="1" applyProtection="1">
      <alignment horizontal="right" vertical="center" shrinkToFit="1"/>
    </xf>
    <xf numFmtId="0" fontId="10" fillId="3" borderId="2" xfId="0" applyFont="1" applyFill="1" applyBorder="1" applyAlignment="1" applyProtection="1">
      <alignment horizontal="center" vertical="center" wrapText="1"/>
      <protection locked="0"/>
    </xf>
    <xf numFmtId="0" fontId="71" fillId="17" borderId="0" xfId="0" applyFont="1" applyFill="1" applyBorder="1" applyAlignment="1" applyProtection="1">
      <alignment horizontal="left" vertical="top" wrapText="1"/>
      <protection locked="0"/>
    </xf>
    <xf numFmtId="0" fontId="4" fillId="3" borderId="57" xfId="0" applyFont="1" applyFill="1" applyBorder="1" applyAlignment="1" applyProtection="1">
      <alignment horizontal="right" vertical="center" shrinkToFit="1"/>
      <protection locked="0"/>
    </xf>
    <xf numFmtId="0" fontId="0" fillId="3" borderId="209"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53" fillId="0" borderId="209" xfId="15" applyFont="1" applyBorder="1" applyAlignment="1" applyProtection="1">
      <alignment horizontal="center" vertical="center"/>
    </xf>
    <xf numFmtId="0" fontId="53" fillId="0" borderId="127" xfId="15" applyFont="1" applyBorder="1" applyAlignment="1" applyProtection="1">
      <alignment horizontal="center" vertical="center"/>
    </xf>
    <xf numFmtId="0" fontId="0" fillId="3" borderId="209" xfId="0" applyFont="1" applyFill="1" applyBorder="1" applyAlignment="1" applyProtection="1">
      <alignment horizontal="center" vertical="center" wrapText="1"/>
      <protection locked="0"/>
    </xf>
    <xf numFmtId="0" fontId="0" fillId="3" borderId="127" xfId="0" applyFont="1" applyFill="1" applyBorder="1" applyAlignment="1" applyProtection="1">
      <alignment horizontal="center" vertical="center" wrapText="1"/>
      <protection locked="0"/>
    </xf>
    <xf numFmtId="0" fontId="71" fillId="17" borderId="0" xfId="14" applyFont="1" applyFill="1" applyBorder="1" applyAlignment="1" applyProtection="1">
      <alignment horizontal="left" vertical="top" wrapText="1"/>
      <protection locked="0"/>
    </xf>
    <xf numFmtId="0" fontId="82" fillId="0" borderId="20" xfId="14" applyFont="1" applyBorder="1" applyAlignment="1" applyProtection="1">
      <alignment horizontal="center" vertical="center"/>
      <protection locked="0"/>
    </xf>
    <xf numFmtId="0" fontId="43" fillId="8" borderId="20" xfId="14" applyFont="1" applyFill="1" applyBorder="1" applyAlignment="1" applyProtection="1">
      <alignment horizontal="left" vertical="center"/>
      <protection locked="0"/>
    </xf>
    <xf numFmtId="0" fontId="43" fillId="8" borderId="20" xfId="14" applyFont="1" applyFill="1" applyBorder="1" applyAlignment="1" applyProtection="1">
      <alignment horizontal="center" vertical="center"/>
      <protection locked="0"/>
    </xf>
    <xf numFmtId="0" fontId="54" fillId="0" borderId="20" xfId="14" applyFont="1" applyBorder="1" applyAlignment="1" applyProtection="1">
      <alignment horizontal="center" vertical="center"/>
      <protection locked="0"/>
    </xf>
    <xf numFmtId="181" fontId="15" fillId="7" borderId="41" xfId="22" applyNumberFormat="1" applyFont="1" applyFill="1" applyBorder="1" applyAlignment="1" applyProtection="1">
      <alignment horizontal="left" vertical="center" shrinkToFit="1"/>
      <protection locked="0"/>
    </xf>
    <xf numFmtId="181" fontId="15" fillId="7" borderId="75" xfId="22" applyNumberFormat="1" applyFont="1" applyFill="1" applyBorder="1" applyAlignment="1" applyProtection="1">
      <alignment horizontal="left" vertical="center" shrinkToFit="1"/>
      <protection locked="0"/>
    </xf>
    <xf numFmtId="181" fontId="7" fillId="7" borderId="11" xfId="22" applyNumberFormat="1" applyFont="1" applyFill="1" applyBorder="1" applyAlignment="1" applyProtection="1">
      <alignment horizontal="left" vertical="center" shrinkToFit="1"/>
      <protection locked="0"/>
    </xf>
    <xf numFmtId="181" fontId="7" fillId="7" borderId="41" xfId="22" applyNumberFormat="1" applyFont="1" applyFill="1" applyBorder="1" applyAlignment="1" applyProtection="1">
      <alignment horizontal="left" vertical="center" wrapText="1"/>
      <protection locked="0"/>
    </xf>
    <xf numFmtId="181" fontId="7" fillId="7" borderId="75" xfId="22" applyNumberFormat="1" applyFont="1" applyFill="1" applyBorder="1" applyAlignment="1" applyProtection="1">
      <alignment horizontal="left" vertical="center" wrapText="1"/>
      <protection locked="0"/>
    </xf>
    <xf numFmtId="181" fontId="7" fillId="7" borderId="77" xfId="22" applyNumberFormat="1" applyFont="1" applyFill="1" applyBorder="1" applyAlignment="1" applyProtection="1">
      <alignment horizontal="left" vertical="center" wrapText="1"/>
      <protection locked="0"/>
    </xf>
    <xf numFmtId="181" fontId="7" fillId="7" borderId="123" xfId="22" applyNumberFormat="1" applyFont="1" applyFill="1" applyBorder="1" applyAlignment="1" applyProtection="1">
      <alignment horizontal="left" vertical="center" wrapText="1"/>
      <protection locked="0"/>
    </xf>
    <xf numFmtId="181" fontId="7" fillId="7" borderId="72" xfId="22" applyNumberFormat="1" applyFont="1" applyFill="1" applyBorder="1" applyAlignment="1" applyProtection="1">
      <alignment horizontal="center" vertical="center"/>
      <protection locked="0"/>
    </xf>
    <xf numFmtId="181" fontId="7" fillId="7" borderId="168" xfId="22" applyNumberFormat="1" applyFont="1" applyFill="1" applyBorder="1" applyAlignment="1" applyProtection="1">
      <alignment horizontal="center" vertical="center"/>
      <protection locked="0"/>
    </xf>
    <xf numFmtId="181" fontId="7" fillId="7" borderId="87" xfId="22" applyNumberFormat="1" applyFont="1" applyFill="1" applyBorder="1" applyAlignment="1" applyProtection="1">
      <alignment horizontal="center" vertical="center"/>
      <protection locked="0"/>
    </xf>
    <xf numFmtId="181" fontId="7" fillId="7" borderId="17" xfId="22" applyNumberFormat="1" applyFont="1" applyFill="1" applyBorder="1" applyAlignment="1" applyProtection="1">
      <alignment horizontal="left" vertical="center" wrapText="1"/>
      <protection locked="0"/>
    </xf>
    <xf numFmtId="181" fontId="7" fillId="7" borderId="178" xfId="22" applyNumberFormat="1" applyFont="1" applyFill="1" applyBorder="1" applyAlignment="1" applyProtection="1">
      <alignment horizontal="left" vertical="center" wrapText="1"/>
      <protection locked="0"/>
    </xf>
    <xf numFmtId="181" fontId="7" fillId="7" borderId="0" xfId="22" applyNumberFormat="1" applyFont="1" applyFill="1" applyBorder="1" applyAlignment="1" applyProtection="1">
      <alignment horizontal="left" vertical="center" wrapText="1"/>
      <protection locked="0"/>
    </xf>
    <xf numFmtId="181" fontId="7" fillId="7" borderId="56" xfId="22" applyNumberFormat="1" applyFont="1" applyFill="1" applyBorder="1" applyAlignment="1" applyProtection="1">
      <alignment horizontal="left" vertical="center" wrapText="1"/>
      <protection locked="0"/>
    </xf>
    <xf numFmtId="181" fontId="7" fillId="7" borderId="184" xfId="22" applyNumberFormat="1" applyFont="1" applyFill="1" applyBorder="1" applyAlignment="1" applyProtection="1">
      <alignment horizontal="left" vertical="center" wrapText="1"/>
      <protection locked="0"/>
    </xf>
    <xf numFmtId="181" fontId="7" fillId="7" borderId="5" xfId="22" applyNumberFormat="1" applyFont="1" applyFill="1" applyBorder="1" applyAlignment="1" applyProtection="1">
      <alignment horizontal="left" vertical="center" wrapText="1"/>
      <protection locked="0"/>
    </xf>
    <xf numFmtId="181" fontId="7" fillId="7" borderId="128" xfId="22" applyNumberFormat="1" applyFont="1" applyFill="1" applyBorder="1" applyAlignment="1" applyProtection="1">
      <alignment horizontal="left" vertical="center" shrinkToFit="1"/>
      <protection locked="0"/>
    </xf>
    <xf numFmtId="183" fontId="17" fillId="7" borderId="128" xfId="22" applyNumberFormat="1" applyFont="1" applyFill="1" applyBorder="1" applyAlignment="1" applyProtection="1">
      <alignment vertical="center"/>
      <protection locked="0"/>
    </xf>
    <xf numFmtId="183" fontId="17" fillId="7" borderId="11" xfId="22" applyNumberFormat="1" applyFont="1" applyFill="1" applyBorder="1" applyAlignment="1" applyProtection="1">
      <alignment vertical="center"/>
      <protection locked="0"/>
    </xf>
    <xf numFmtId="183" fontId="17" fillId="7" borderId="11" xfId="22" applyNumberFormat="1" applyFont="1" applyFill="1" applyBorder="1" applyAlignment="1" applyProtection="1">
      <alignment horizontal="right" vertical="center"/>
      <protection locked="0"/>
    </xf>
    <xf numFmtId="181" fontId="14" fillId="7" borderId="41" xfId="22" applyNumberFormat="1" applyFont="1" applyFill="1" applyBorder="1" applyAlignment="1" applyProtection="1">
      <alignment horizontal="left" vertical="center" shrinkToFit="1"/>
      <protection locked="0"/>
    </xf>
    <xf numFmtId="181" fontId="14" fillId="7" borderId="22" xfId="22" applyNumberFormat="1" applyFont="1" applyFill="1" applyBorder="1" applyAlignment="1" applyProtection="1">
      <alignment horizontal="left" vertical="center" shrinkToFit="1"/>
      <protection locked="0"/>
    </xf>
    <xf numFmtId="181" fontId="14" fillId="7" borderId="75" xfId="22" applyNumberFormat="1" applyFont="1" applyFill="1" applyBorder="1" applyAlignment="1" applyProtection="1">
      <alignment horizontal="left" vertical="center" shrinkToFit="1"/>
      <protection locked="0"/>
    </xf>
    <xf numFmtId="183" fontId="17" fillId="7" borderId="14" xfId="22" applyNumberFormat="1" applyFont="1" applyFill="1" applyBorder="1" applyAlignment="1" applyProtection="1">
      <alignment horizontal="right" vertical="center"/>
      <protection locked="0"/>
    </xf>
    <xf numFmtId="181" fontId="14" fillId="7" borderId="77" xfId="22" applyNumberFormat="1" applyFont="1" applyFill="1" applyBorder="1" applyAlignment="1" applyProtection="1">
      <alignment horizontal="left" vertical="center" shrinkToFit="1"/>
      <protection locked="0"/>
    </xf>
    <xf numFmtId="181" fontId="14" fillId="7" borderId="23" xfId="22" applyNumberFormat="1" applyFont="1" applyFill="1" applyBorder="1" applyAlignment="1" applyProtection="1">
      <alignment horizontal="left" vertical="center" shrinkToFit="1"/>
      <protection locked="0"/>
    </xf>
    <xf numFmtId="181" fontId="14" fillId="7" borderId="123" xfId="22" applyNumberFormat="1" applyFont="1" applyFill="1" applyBorder="1" applyAlignment="1" applyProtection="1">
      <alignment horizontal="left" vertical="center" shrinkToFit="1"/>
      <protection locked="0"/>
    </xf>
    <xf numFmtId="183" fontId="17" fillId="6" borderId="121" xfId="22" applyNumberFormat="1" applyFont="1" applyFill="1" applyBorder="1" applyAlignment="1" applyProtection="1">
      <alignment horizontal="right" vertical="center"/>
    </xf>
    <xf numFmtId="183" fontId="17" fillId="6" borderId="178" xfId="22" applyNumberFormat="1" applyFont="1" applyFill="1" applyBorder="1" applyAlignment="1" applyProtection="1">
      <alignment horizontal="right" vertical="center"/>
    </xf>
    <xf numFmtId="183" fontId="17" fillId="6" borderId="24" xfId="22" applyNumberFormat="1" applyFont="1" applyFill="1" applyBorder="1" applyAlignment="1" applyProtection="1">
      <alignment horizontal="right" vertical="center"/>
    </xf>
    <xf numFmtId="183" fontId="17" fillId="6" borderId="56" xfId="22" applyNumberFormat="1" applyFont="1" applyFill="1" applyBorder="1" applyAlignment="1" applyProtection="1">
      <alignment horizontal="right" vertical="center"/>
    </xf>
    <xf numFmtId="183" fontId="17" fillId="6" borderId="46" xfId="22" applyNumberFormat="1" applyFont="1" applyFill="1" applyBorder="1" applyAlignment="1" applyProtection="1">
      <alignment horizontal="right" vertical="center"/>
    </xf>
    <xf numFmtId="183" fontId="17" fillId="6" borderId="5" xfId="22" applyNumberFormat="1" applyFont="1" applyFill="1" applyBorder="1" applyAlignment="1" applyProtection="1">
      <alignment horizontal="right" vertical="center"/>
    </xf>
    <xf numFmtId="181" fontId="14" fillId="7" borderId="78" xfId="22" applyNumberFormat="1" applyFont="1" applyFill="1" applyBorder="1" applyAlignment="1" applyProtection="1">
      <alignment horizontal="left" vertical="center" shrinkToFit="1"/>
      <protection locked="0"/>
    </xf>
    <xf numFmtId="181" fontId="14" fillId="7" borderId="21" xfId="22" applyNumberFormat="1" applyFont="1" applyFill="1" applyBorder="1" applyAlignment="1" applyProtection="1">
      <alignment horizontal="left" vertical="center" shrinkToFit="1"/>
      <protection locked="0"/>
    </xf>
    <xf numFmtId="181" fontId="14" fillId="7" borderId="122" xfId="22" applyNumberFormat="1" applyFont="1" applyFill="1" applyBorder="1" applyAlignment="1" applyProtection="1">
      <alignment horizontal="left" vertical="center" shrinkToFit="1"/>
      <protection locked="0"/>
    </xf>
    <xf numFmtId="183" fontId="17" fillId="7" borderId="128" xfId="22" applyNumberFormat="1" applyFont="1" applyFill="1" applyBorder="1" applyAlignment="1" applyProtection="1">
      <alignment horizontal="right" vertical="center"/>
      <protection locked="0"/>
    </xf>
    <xf numFmtId="181" fontId="7" fillId="7" borderId="14" xfId="22" applyNumberFormat="1" applyFont="1" applyFill="1" applyBorder="1" applyAlignment="1" applyProtection="1">
      <alignment horizontal="left" vertical="center" shrinkToFit="1"/>
      <protection locked="0"/>
    </xf>
    <xf numFmtId="183" fontId="17" fillId="6" borderId="41" xfId="22" applyNumberFormat="1" applyFont="1" applyFill="1" applyBorder="1" applyAlignment="1" applyProtection="1">
      <alignment vertical="center"/>
    </xf>
    <xf numFmtId="183" fontId="17" fillId="6" borderId="75" xfId="22" applyNumberFormat="1" applyFont="1" applyFill="1" applyBorder="1" applyAlignment="1" applyProtection="1">
      <alignment vertical="center"/>
    </xf>
    <xf numFmtId="183" fontId="17" fillId="6" borderId="77" xfId="22" applyNumberFormat="1" applyFont="1" applyFill="1" applyBorder="1" applyAlignment="1" applyProtection="1">
      <alignment vertical="center"/>
    </xf>
    <xf numFmtId="183" fontId="17" fillId="6" borderId="123" xfId="22" applyNumberFormat="1" applyFont="1" applyFill="1" applyBorder="1" applyAlignment="1" applyProtection="1">
      <alignment vertical="center"/>
    </xf>
    <xf numFmtId="183" fontId="17" fillId="7" borderId="41" xfId="22" applyNumberFormat="1" applyFont="1" applyFill="1" applyBorder="1" applyAlignment="1" applyProtection="1">
      <alignment horizontal="right" vertical="center"/>
      <protection locked="0"/>
    </xf>
    <xf numFmtId="183" fontId="17" fillId="7" borderId="75" xfId="22" applyNumberFormat="1" applyFont="1" applyFill="1" applyBorder="1" applyAlignment="1" applyProtection="1">
      <alignment horizontal="right" vertical="center"/>
      <protection locked="0"/>
    </xf>
    <xf numFmtId="183" fontId="17" fillId="7" borderId="77" xfId="22" applyNumberFormat="1" applyFont="1" applyFill="1" applyBorder="1" applyAlignment="1" applyProtection="1">
      <alignment horizontal="right" vertical="center"/>
      <protection locked="0"/>
    </xf>
    <xf numFmtId="183" fontId="17" fillId="7" borderId="123" xfId="22" applyNumberFormat="1" applyFont="1" applyFill="1" applyBorder="1" applyAlignment="1" applyProtection="1">
      <alignment horizontal="right" vertical="center"/>
      <protection locked="0"/>
    </xf>
    <xf numFmtId="181" fontId="14" fillId="7" borderId="41" xfId="22" applyNumberFormat="1" applyFont="1" applyFill="1" applyBorder="1" applyAlignment="1" applyProtection="1">
      <alignment horizontal="left" vertical="center" wrapText="1"/>
      <protection locked="0"/>
    </xf>
    <xf numFmtId="181" fontId="14" fillId="7" borderId="22" xfId="22" applyNumberFormat="1" applyFont="1" applyFill="1" applyBorder="1" applyAlignment="1" applyProtection="1">
      <alignment horizontal="left" vertical="center" wrapText="1"/>
      <protection locked="0"/>
    </xf>
    <xf numFmtId="181" fontId="14" fillId="7" borderId="75" xfId="22" applyNumberFormat="1" applyFont="1" applyFill="1" applyBorder="1" applyAlignment="1" applyProtection="1">
      <alignment horizontal="left" vertical="center" wrapText="1"/>
      <protection locked="0"/>
    </xf>
    <xf numFmtId="181" fontId="14" fillId="7" borderId="77" xfId="22" applyNumberFormat="1" applyFont="1" applyFill="1" applyBorder="1" applyAlignment="1" applyProtection="1">
      <alignment horizontal="left" vertical="center" wrapText="1"/>
      <protection locked="0"/>
    </xf>
    <xf numFmtId="181" fontId="14" fillId="7" borderId="23" xfId="22" applyNumberFormat="1" applyFont="1" applyFill="1" applyBorder="1" applyAlignment="1" applyProtection="1">
      <alignment horizontal="left" vertical="center" wrapText="1"/>
      <protection locked="0"/>
    </xf>
    <xf numFmtId="181" fontId="14" fillId="7" borderId="123" xfId="22" applyNumberFormat="1" applyFont="1" applyFill="1" applyBorder="1" applyAlignment="1" applyProtection="1">
      <alignment horizontal="left" vertical="center" wrapText="1"/>
      <protection locked="0"/>
    </xf>
    <xf numFmtId="183" fontId="17" fillId="7" borderId="41" xfId="22" applyNumberFormat="1" applyFont="1" applyFill="1" applyBorder="1" applyAlignment="1" applyProtection="1">
      <alignment vertical="center"/>
      <protection locked="0"/>
    </xf>
    <xf numFmtId="183" fontId="17" fillId="7" borderId="75" xfId="22" applyNumberFormat="1" applyFont="1" applyFill="1" applyBorder="1" applyAlignment="1" applyProtection="1">
      <alignment vertical="center"/>
      <protection locked="0"/>
    </xf>
    <xf numFmtId="184" fontId="17" fillId="6" borderId="41" xfId="22" applyNumberFormat="1" applyFont="1" applyFill="1" applyBorder="1" applyAlignment="1" applyProtection="1">
      <alignment horizontal="center" vertical="center"/>
    </xf>
    <xf numFmtId="184" fontId="17" fillId="6" borderId="75" xfId="22" applyNumberFormat="1" applyFont="1" applyFill="1" applyBorder="1" applyAlignment="1" applyProtection="1">
      <alignment horizontal="center" vertical="center"/>
    </xf>
    <xf numFmtId="183" fontId="17" fillId="7" borderId="14" xfId="22" applyNumberFormat="1" applyFont="1" applyFill="1" applyBorder="1" applyAlignment="1" applyProtection="1">
      <alignment vertical="center"/>
      <protection locked="0"/>
    </xf>
    <xf numFmtId="183" fontId="17" fillId="7" borderId="77" xfId="22" applyNumberFormat="1" applyFont="1" applyFill="1" applyBorder="1" applyAlignment="1" applyProtection="1">
      <alignment vertical="center"/>
      <protection locked="0"/>
    </xf>
    <xf numFmtId="183" fontId="17" fillId="7" borderId="123" xfId="22" applyNumberFormat="1" applyFont="1" applyFill="1" applyBorder="1" applyAlignment="1" applyProtection="1">
      <alignment vertical="center"/>
      <protection locked="0"/>
    </xf>
    <xf numFmtId="184" fontId="17" fillId="6" borderId="77" xfId="22" applyNumberFormat="1" applyFont="1" applyFill="1" applyBorder="1" applyAlignment="1" applyProtection="1">
      <alignment horizontal="center" vertical="center"/>
    </xf>
    <xf numFmtId="184" fontId="17" fillId="6" borderId="123" xfId="22" applyNumberFormat="1" applyFont="1" applyFill="1" applyBorder="1" applyAlignment="1" applyProtection="1">
      <alignment horizontal="center" vertical="center"/>
    </xf>
    <xf numFmtId="183" fontId="17" fillId="7" borderId="78" xfId="22" applyNumberFormat="1" applyFont="1" applyFill="1" applyBorder="1" applyAlignment="1" applyProtection="1">
      <alignment vertical="center"/>
      <protection locked="0"/>
    </xf>
    <xf numFmtId="183" fontId="17" fillId="7" borderId="122" xfId="22" applyNumberFormat="1" applyFont="1" applyFill="1" applyBorder="1" applyAlignment="1" applyProtection="1">
      <alignment vertical="center"/>
      <protection locked="0"/>
    </xf>
    <xf numFmtId="184" fontId="17" fillId="6" borderId="78" xfId="22" applyNumberFormat="1" applyFont="1" applyFill="1" applyBorder="1" applyAlignment="1" applyProtection="1">
      <alignment horizontal="center" vertical="center"/>
    </xf>
    <xf numFmtId="184" fontId="17" fillId="6" borderId="122" xfId="22" applyNumberFormat="1" applyFont="1" applyFill="1" applyBorder="1" applyAlignment="1" applyProtection="1">
      <alignment horizontal="center" vertical="center"/>
    </xf>
    <xf numFmtId="181" fontId="14" fillId="7" borderId="164" xfId="22" applyNumberFormat="1" applyFont="1" applyFill="1" applyBorder="1" applyAlignment="1" applyProtection="1">
      <alignment horizontal="center" vertical="center"/>
      <protection locked="0"/>
    </xf>
    <xf numFmtId="181" fontId="14" fillId="7" borderId="165" xfId="22" applyNumberFormat="1" applyFont="1" applyFill="1" applyBorder="1" applyAlignment="1" applyProtection="1">
      <alignment horizontal="center" vertical="center"/>
      <protection locked="0"/>
    </xf>
    <xf numFmtId="181" fontId="14" fillId="7" borderId="3" xfId="22" applyNumberFormat="1" applyFont="1" applyFill="1" applyBorder="1" applyAlignment="1" applyProtection="1">
      <alignment horizontal="center" vertical="center"/>
      <protection locked="0"/>
    </xf>
    <xf numFmtId="183" fontId="17" fillId="6" borderId="78" xfId="22" applyNumberFormat="1" applyFont="1" applyFill="1" applyBorder="1" applyAlignment="1" applyProtection="1">
      <alignment vertical="center"/>
    </xf>
    <xf numFmtId="183" fontId="17" fillId="6" borderId="122" xfId="22" applyNumberFormat="1" applyFont="1" applyFill="1" applyBorder="1" applyAlignment="1" applyProtection="1">
      <alignment vertical="center"/>
    </xf>
    <xf numFmtId="183" fontId="17" fillId="7" borderId="78" xfId="22" applyNumberFormat="1" applyFont="1" applyFill="1" applyBorder="1" applyAlignment="1" applyProtection="1">
      <alignment horizontal="right" vertical="center"/>
      <protection locked="0"/>
    </xf>
    <xf numFmtId="183" fontId="17" fillId="7" borderId="122" xfId="22" applyNumberFormat="1" applyFont="1" applyFill="1" applyBorder="1" applyAlignment="1" applyProtection="1">
      <alignment horizontal="right" vertical="center"/>
      <protection locked="0"/>
    </xf>
    <xf numFmtId="181" fontId="14" fillId="7" borderId="78" xfId="22" applyNumberFormat="1" applyFont="1" applyFill="1" applyBorder="1" applyAlignment="1" applyProtection="1">
      <alignment horizontal="left" vertical="center" wrapText="1"/>
      <protection locked="0"/>
    </xf>
    <xf numFmtId="181" fontId="14" fillId="7" borderId="21" xfId="22" applyNumberFormat="1" applyFont="1" applyFill="1" applyBorder="1" applyAlignment="1" applyProtection="1">
      <alignment horizontal="left" vertical="center" wrapText="1"/>
      <protection locked="0"/>
    </xf>
    <xf numFmtId="181" fontId="14" fillId="7" borderId="122" xfId="22" applyNumberFormat="1" applyFont="1" applyFill="1" applyBorder="1" applyAlignment="1" applyProtection="1">
      <alignment horizontal="left" vertical="center" wrapText="1"/>
      <protection locked="0"/>
    </xf>
    <xf numFmtId="181" fontId="7" fillId="7" borderId="78" xfId="22" applyNumberFormat="1" applyFont="1" applyFill="1" applyBorder="1" applyAlignment="1" applyProtection="1">
      <alignment horizontal="left" vertical="center" wrapText="1"/>
      <protection locked="0"/>
    </xf>
    <xf numFmtId="181" fontId="7" fillId="7" borderId="122" xfId="22" applyNumberFormat="1" applyFont="1" applyFill="1" applyBorder="1" applyAlignment="1" applyProtection="1">
      <alignment horizontal="left" vertical="center" wrapText="1"/>
      <protection locked="0"/>
    </xf>
    <xf numFmtId="183" fontId="17" fillId="6" borderId="40" xfId="22" applyNumberFormat="1" applyFont="1" applyFill="1" applyBorder="1" applyAlignment="1" applyProtection="1">
      <alignment horizontal="right" vertical="center"/>
    </xf>
    <xf numFmtId="183" fontId="17" fillId="6" borderId="74" xfId="22" applyNumberFormat="1" applyFont="1" applyFill="1" applyBorder="1" applyAlignment="1" applyProtection="1">
      <alignment horizontal="right" vertical="center"/>
    </xf>
    <xf numFmtId="181" fontId="7" fillId="7" borderId="35" xfId="22" applyNumberFormat="1" applyFont="1" applyFill="1" applyBorder="1" applyAlignment="1" applyProtection="1">
      <alignment horizontal="left" vertical="center" wrapText="1"/>
      <protection locked="0"/>
    </xf>
    <xf numFmtId="181" fontId="7" fillId="7" borderId="113" xfId="22" applyNumberFormat="1" applyFont="1" applyFill="1" applyBorder="1" applyAlignment="1" applyProtection="1">
      <alignment horizontal="left" vertical="center" wrapText="1"/>
      <protection locked="0"/>
    </xf>
    <xf numFmtId="183" fontId="17" fillId="7" borderId="35" xfId="22" applyNumberFormat="1" applyFont="1" applyFill="1" applyBorder="1" applyAlignment="1" applyProtection="1">
      <alignment vertical="center"/>
      <protection locked="0"/>
    </xf>
    <xf numFmtId="183" fontId="17" fillId="7" borderId="113" xfId="22" applyNumberFormat="1" applyFont="1" applyFill="1" applyBorder="1" applyAlignment="1" applyProtection="1">
      <alignment vertical="center"/>
      <protection locked="0"/>
    </xf>
    <xf numFmtId="181" fontId="15" fillId="7" borderId="77" xfId="22" applyNumberFormat="1" applyFont="1" applyFill="1" applyBorder="1" applyAlignment="1" applyProtection="1">
      <alignment horizontal="left" vertical="center" shrinkToFit="1"/>
      <protection locked="0"/>
    </xf>
    <xf numFmtId="181" fontId="15" fillId="7" borderId="123" xfId="22" applyNumberFormat="1" applyFont="1" applyFill="1" applyBorder="1" applyAlignment="1" applyProtection="1">
      <alignment horizontal="left" vertical="center" shrinkToFit="1"/>
      <protection locked="0"/>
    </xf>
    <xf numFmtId="181" fontId="14" fillId="7" borderId="164" xfId="22" applyNumberFormat="1" applyFont="1" applyFill="1" applyBorder="1" applyAlignment="1" applyProtection="1">
      <alignment horizontal="center" vertical="center" wrapText="1"/>
      <protection locked="0"/>
    </xf>
    <xf numFmtId="181" fontId="14" fillId="7" borderId="121" xfId="22" applyNumberFormat="1" applyFont="1" applyFill="1" applyBorder="1" applyAlignment="1" applyProtection="1">
      <alignment horizontal="left" vertical="center" wrapText="1"/>
      <protection locked="0"/>
    </xf>
    <xf numFmtId="181" fontId="14" fillId="7" borderId="17" xfId="22" applyNumberFormat="1" applyFont="1" applyFill="1" applyBorder="1" applyAlignment="1" applyProtection="1">
      <alignment horizontal="left" vertical="center" wrapText="1"/>
      <protection locked="0"/>
    </xf>
    <xf numFmtId="181" fontId="14" fillId="7" borderId="178" xfId="22" applyNumberFormat="1" applyFont="1" applyFill="1" applyBorder="1" applyAlignment="1" applyProtection="1">
      <alignment horizontal="left" vertical="center" wrapText="1"/>
      <protection locked="0"/>
    </xf>
    <xf numFmtId="181" fontId="14" fillId="7" borderId="24" xfId="22" applyNumberFormat="1" applyFont="1" applyFill="1" applyBorder="1" applyAlignment="1" applyProtection="1">
      <alignment horizontal="left" vertical="center" wrapText="1"/>
      <protection locked="0"/>
    </xf>
    <xf numFmtId="181" fontId="14" fillId="7" borderId="0" xfId="22" applyNumberFormat="1" applyFont="1" applyFill="1" applyBorder="1" applyAlignment="1" applyProtection="1">
      <alignment horizontal="left" vertical="center" wrapText="1"/>
      <protection locked="0"/>
    </xf>
    <xf numFmtId="181" fontId="14" fillId="7" borderId="56" xfId="22" applyNumberFormat="1" applyFont="1" applyFill="1" applyBorder="1" applyAlignment="1" applyProtection="1">
      <alignment horizontal="left" vertical="center" wrapText="1"/>
      <protection locked="0"/>
    </xf>
    <xf numFmtId="181" fontId="14" fillId="7" borderId="46" xfId="22" applyNumberFormat="1" applyFont="1" applyFill="1" applyBorder="1" applyAlignment="1" applyProtection="1">
      <alignment horizontal="left" vertical="center" wrapText="1"/>
      <protection locked="0"/>
    </xf>
    <xf numFmtId="181" fontId="14" fillId="7" borderId="184" xfId="22" applyNumberFormat="1" applyFont="1" applyFill="1" applyBorder="1" applyAlignment="1" applyProtection="1">
      <alignment horizontal="left" vertical="center" wrapText="1"/>
      <protection locked="0"/>
    </xf>
    <xf numFmtId="181" fontId="14" fillId="7" borderId="5" xfId="22" applyNumberFormat="1" applyFont="1" applyFill="1" applyBorder="1" applyAlignment="1" applyProtection="1">
      <alignment horizontal="left" vertical="center" wrapText="1"/>
      <protection locked="0"/>
    </xf>
    <xf numFmtId="181" fontId="15" fillId="7" borderId="78" xfId="22" applyNumberFormat="1" applyFont="1" applyFill="1" applyBorder="1" applyAlignment="1" applyProtection="1">
      <alignment horizontal="left" vertical="center" shrinkToFit="1"/>
      <protection locked="0"/>
    </xf>
    <xf numFmtId="181" fontId="15" fillId="7" borderId="122" xfId="22" applyNumberFormat="1" applyFont="1" applyFill="1" applyBorder="1" applyAlignment="1" applyProtection="1">
      <alignment horizontal="left" vertical="center" shrinkToFit="1"/>
      <protection locked="0"/>
    </xf>
    <xf numFmtId="183" fontId="17" fillId="7" borderId="9" xfId="22" applyNumberFormat="1" applyFont="1" applyFill="1" applyBorder="1" applyAlignment="1" applyProtection="1">
      <alignment vertical="center"/>
      <protection locked="0"/>
    </xf>
    <xf numFmtId="183" fontId="17" fillId="7" borderId="9" xfId="22" applyNumberFormat="1" applyFont="1" applyFill="1" applyBorder="1" applyAlignment="1" applyProtection="1">
      <alignment horizontal="right" vertical="center"/>
      <protection locked="0"/>
    </xf>
    <xf numFmtId="181" fontId="7" fillId="7" borderId="26" xfId="22" applyNumberFormat="1" applyFont="1" applyFill="1" applyBorder="1" applyAlignment="1" applyProtection="1">
      <alignment horizontal="center" vertical="center"/>
      <protection locked="0"/>
    </xf>
    <xf numFmtId="183" fontId="17" fillId="7" borderId="13" xfId="22" applyNumberFormat="1" applyFont="1" applyFill="1" applyBorder="1" applyAlignment="1" applyProtection="1">
      <alignment vertical="center"/>
      <protection locked="0"/>
    </xf>
    <xf numFmtId="183" fontId="17" fillId="7" borderId="13" xfId="22" applyNumberFormat="1" applyFont="1" applyFill="1" applyBorder="1" applyAlignment="1" applyProtection="1">
      <alignment horizontal="right" vertical="center"/>
      <protection locked="0"/>
    </xf>
    <xf numFmtId="181" fontId="7" fillId="7" borderId="236" xfId="22" applyNumberFormat="1" applyFont="1" applyFill="1" applyBorder="1" applyAlignment="1" applyProtection="1">
      <alignment horizontal="left" vertical="center" wrapText="1"/>
      <protection locked="0"/>
    </xf>
    <xf numFmtId="181" fontId="7" fillId="7" borderId="74" xfId="22" applyNumberFormat="1" applyFont="1" applyFill="1" applyBorder="1" applyAlignment="1" applyProtection="1">
      <alignment horizontal="left" vertical="center" wrapText="1"/>
      <protection locked="0"/>
    </xf>
    <xf numFmtId="181" fontId="15" fillId="7" borderId="76" xfId="22" applyNumberFormat="1" applyFont="1" applyFill="1" applyBorder="1" applyAlignment="1" applyProtection="1">
      <alignment horizontal="left" vertical="center" shrinkToFit="1"/>
      <protection locked="0"/>
    </xf>
    <xf numFmtId="181" fontId="15" fillId="7" borderId="245" xfId="22" applyNumberFormat="1" applyFont="1" applyFill="1" applyBorder="1" applyAlignment="1" applyProtection="1">
      <alignment horizontal="left" vertical="center" shrinkToFit="1"/>
      <protection locked="0"/>
    </xf>
    <xf numFmtId="183" fontId="17" fillId="7" borderId="28" xfId="22" applyNumberFormat="1" applyFont="1" applyFill="1" applyBorder="1" applyAlignment="1" applyProtection="1">
      <alignment vertical="center"/>
      <protection locked="0"/>
    </xf>
    <xf numFmtId="181" fontId="14" fillId="7" borderId="236" xfId="22" applyNumberFormat="1" applyFont="1" applyFill="1" applyBorder="1" applyAlignment="1" applyProtection="1">
      <alignment horizontal="left" vertical="center" wrapText="1"/>
      <protection locked="0"/>
    </xf>
    <xf numFmtId="181" fontId="14" fillId="7" borderId="74" xfId="22" applyNumberFormat="1" applyFont="1" applyFill="1" applyBorder="1" applyAlignment="1" applyProtection="1">
      <alignment horizontal="left" vertical="center" wrapText="1"/>
      <protection locked="0"/>
    </xf>
    <xf numFmtId="181" fontId="14" fillId="7" borderId="128" xfId="22" applyNumberFormat="1" applyFont="1" applyFill="1" applyBorder="1" applyAlignment="1" applyProtection="1">
      <alignment horizontal="center" vertical="center"/>
      <protection locked="0"/>
    </xf>
    <xf numFmtId="181" fontId="14" fillId="7" borderId="128" xfId="22" applyNumberFormat="1" applyFont="1" applyFill="1" applyBorder="1" applyAlignment="1" applyProtection="1">
      <alignment horizontal="center" vertical="center" wrapText="1"/>
      <protection locked="0"/>
    </xf>
    <xf numFmtId="181" fontId="14" fillId="7" borderId="40" xfId="22" applyNumberFormat="1" applyFont="1" applyFill="1" applyBorder="1" applyAlignment="1" applyProtection="1">
      <alignment horizontal="left" vertical="center" wrapText="1"/>
      <protection locked="0"/>
    </xf>
    <xf numFmtId="183" fontId="17" fillId="7" borderId="28" xfId="22" applyNumberFormat="1" applyFont="1" applyFill="1" applyBorder="1" applyAlignment="1" applyProtection="1">
      <alignment horizontal="right" vertical="center"/>
      <protection locked="0"/>
    </xf>
    <xf numFmtId="181" fontId="7" fillId="7" borderId="76" xfId="22" applyNumberFormat="1" applyFont="1" applyFill="1" applyBorder="1" applyAlignment="1" applyProtection="1">
      <alignment horizontal="left" vertical="center" wrapText="1"/>
      <protection locked="0"/>
    </xf>
    <xf numFmtId="181" fontId="7" fillId="7" borderId="245" xfId="22" applyNumberFormat="1" applyFont="1" applyFill="1" applyBorder="1" applyAlignment="1" applyProtection="1">
      <alignment horizontal="left" vertical="center" wrapText="1"/>
      <protection locked="0"/>
    </xf>
    <xf numFmtId="183" fontId="17" fillId="7" borderId="76" xfId="22" applyNumberFormat="1" applyFont="1" applyFill="1" applyBorder="1" applyAlignment="1" applyProtection="1">
      <alignment vertical="center"/>
      <protection locked="0"/>
    </xf>
    <xf numFmtId="183" fontId="17" fillId="7" borderId="245" xfId="22" applyNumberFormat="1" applyFont="1" applyFill="1" applyBorder="1" applyAlignment="1" applyProtection="1">
      <alignment vertical="center"/>
      <protection locked="0"/>
    </xf>
    <xf numFmtId="181" fontId="66" fillId="7" borderId="0" xfId="22" applyNumberFormat="1" applyFont="1" applyFill="1" applyAlignment="1" applyProtection="1">
      <alignment horizontal="left" vertical="center"/>
      <protection locked="0"/>
    </xf>
    <xf numFmtId="183" fontId="17" fillId="6" borderId="79" xfId="22" applyNumberFormat="1" applyFont="1" applyFill="1" applyBorder="1" applyAlignment="1" applyProtection="1">
      <alignment horizontal="right" vertical="center"/>
    </xf>
    <xf numFmtId="183" fontId="17" fillId="6" borderId="71" xfId="22" applyNumberFormat="1" applyFont="1" applyFill="1" applyBorder="1" applyAlignment="1" applyProtection="1">
      <alignment horizontal="right" vertical="center"/>
    </xf>
    <xf numFmtId="183" fontId="17" fillId="7" borderId="76" xfId="22" applyNumberFormat="1" applyFont="1" applyFill="1" applyBorder="1" applyAlignment="1" applyProtection="1">
      <alignment horizontal="right" vertical="center"/>
      <protection locked="0"/>
    </xf>
    <xf numFmtId="183" fontId="17" fillId="7" borderId="245" xfId="22" applyNumberFormat="1" applyFont="1" applyFill="1" applyBorder="1" applyAlignment="1" applyProtection="1">
      <alignment horizontal="right" vertical="center"/>
      <protection locked="0"/>
    </xf>
    <xf numFmtId="181" fontId="14" fillId="7" borderId="4" xfId="22" applyNumberFormat="1" applyFont="1" applyFill="1" applyBorder="1" applyAlignment="1" applyProtection="1">
      <alignment horizontal="center" vertical="center"/>
      <protection locked="0"/>
    </xf>
    <xf numFmtId="181" fontId="14" fillId="7" borderId="4" xfId="22" applyNumberFormat="1" applyFont="1" applyFill="1" applyBorder="1" applyAlignment="1" applyProtection="1">
      <alignment horizontal="center" vertical="center" wrapText="1"/>
      <protection locked="0"/>
    </xf>
    <xf numFmtId="181" fontId="14" fillId="7" borderId="17" xfId="22" applyNumberFormat="1" applyFont="1" applyFill="1" applyBorder="1" applyAlignment="1" applyProtection="1">
      <alignment horizontal="center" vertical="center" wrapText="1"/>
      <protection locked="0"/>
    </xf>
    <xf numFmtId="181" fontId="14" fillId="7" borderId="178" xfId="22" applyNumberFormat="1" applyFont="1" applyFill="1" applyBorder="1" applyAlignment="1" applyProtection="1">
      <alignment horizontal="center" vertical="center"/>
      <protection locked="0"/>
    </xf>
    <xf numFmtId="181" fontId="14" fillId="7" borderId="76" xfId="22" applyNumberFormat="1" applyFont="1" applyFill="1" applyBorder="1" applyAlignment="1" applyProtection="1">
      <alignment horizontal="left" vertical="center" wrapText="1"/>
      <protection locked="0"/>
    </xf>
    <xf numFmtId="181" fontId="14" fillId="7" borderId="44" xfId="22" applyNumberFormat="1" applyFont="1" applyFill="1" applyBorder="1" applyAlignment="1" applyProtection="1">
      <alignment horizontal="left" vertical="center" wrapText="1"/>
      <protection locked="0"/>
    </xf>
    <xf numFmtId="181" fontId="14" fillId="7" borderId="245" xfId="22" applyNumberFormat="1" applyFont="1" applyFill="1" applyBorder="1" applyAlignment="1" applyProtection="1">
      <alignment horizontal="left" vertical="center" wrapText="1"/>
      <protection locked="0"/>
    </xf>
    <xf numFmtId="181" fontId="14" fillId="7" borderId="158" xfId="22" applyNumberFormat="1" applyFont="1" applyFill="1" applyBorder="1" applyAlignment="1" applyProtection="1">
      <alignment horizontal="center" vertical="center" wrapText="1"/>
      <protection locked="0"/>
    </xf>
    <xf numFmtId="181" fontId="14" fillId="7" borderId="92" xfId="22" applyNumberFormat="1" applyFont="1" applyFill="1" applyBorder="1" applyAlignment="1" applyProtection="1">
      <alignment horizontal="center" vertical="center"/>
      <protection locked="0"/>
    </xf>
    <xf numFmtId="181" fontId="14" fillId="7" borderId="225" xfId="22" applyNumberFormat="1" applyFont="1" applyFill="1" applyBorder="1" applyAlignment="1" applyProtection="1">
      <alignment horizontal="center" vertical="center"/>
      <protection locked="0"/>
    </xf>
    <xf numFmtId="181" fontId="13" fillId="7" borderId="204" xfId="22" applyNumberFormat="1" applyFont="1" applyFill="1" applyBorder="1" applyAlignment="1" applyProtection="1">
      <alignment horizontal="center" vertical="center"/>
      <protection locked="0"/>
    </xf>
    <xf numFmtId="181" fontId="13" fillId="7" borderId="206" xfId="22" applyNumberFormat="1" applyFont="1" applyFill="1" applyBorder="1" applyAlignment="1" applyProtection="1">
      <alignment horizontal="center" vertical="center"/>
      <protection locked="0"/>
    </xf>
    <xf numFmtId="181" fontId="13" fillId="7" borderId="207" xfId="22" applyNumberFormat="1" applyFont="1" applyFill="1" applyBorder="1" applyAlignment="1" applyProtection="1">
      <alignment horizontal="center" vertical="center"/>
      <protection locked="0"/>
    </xf>
    <xf numFmtId="183" fontId="17" fillId="6" borderId="20" xfId="22" applyNumberFormat="1" applyFont="1" applyFill="1" applyBorder="1" applyAlignment="1" applyProtection="1">
      <alignment horizontal="right" vertical="center"/>
    </xf>
    <xf numFmtId="184" fontId="17" fillId="6" borderId="76" xfId="22" applyNumberFormat="1" applyFont="1" applyFill="1" applyBorder="1" applyAlignment="1" applyProtection="1">
      <alignment horizontal="center" vertical="center"/>
    </xf>
    <xf numFmtId="184" fontId="17" fillId="6" borderId="245" xfId="22" applyNumberFormat="1" applyFont="1" applyFill="1" applyBorder="1" applyAlignment="1" applyProtection="1">
      <alignment horizontal="center" vertical="center"/>
    </xf>
    <xf numFmtId="183" fontId="17" fillId="6" borderId="76" xfId="22" applyNumberFormat="1" applyFont="1" applyFill="1" applyBorder="1" applyAlignment="1" applyProtection="1">
      <alignment vertical="center"/>
    </xf>
    <xf numFmtId="183" fontId="17" fillId="6" borderId="245" xfId="22" applyNumberFormat="1" applyFont="1" applyFill="1" applyBorder="1" applyAlignment="1" applyProtection="1">
      <alignment vertical="center"/>
    </xf>
    <xf numFmtId="38" fontId="17" fillId="6" borderId="227" xfId="4" applyFont="1" applyFill="1" applyBorder="1" applyAlignment="1" applyProtection="1">
      <alignment horizontal="center" vertical="center" shrinkToFit="1"/>
    </xf>
    <xf numFmtId="38" fontId="17" fillId="6" borderId="112" xfId="4" applyFont="1" applyFill="1" applyBorder="1" applyAlignment="1" applyProtection="1">
      <alignment horizontal="center" vertical="center" shrinkToFit="1"/>
    </xf>
    <xf numFmtId="38" fontId="17" fillId="6" borderId="228" xfId="4" applyFont="1" applyFill="1" applyBorder="1" applyAlignment="1" applyProtection="1">
      <alignment horizontal="center" vertical="center" shrinkToFit="1"/>
    </xf>
    <xf numFmtId="0" fontId="4" fillId="3" borderId="41" xfId="0" applyFont="1" applyFill="1" applyBorder="1" applyAlignment="1" applyProtection="1">
      <alignment horizontal="left" vertical="center" indent="1" shrinkToFit="1"/>
      <protection locked="0"/>
    </xf>
    <xf numFmtId="0" fontId="4" fillId="3" borderId="22" xfId="0" applyFont="1" applyFill="1" applyBorder="1" applyAlignment="1" applyProtection="1">
      <alignment horizontal="left" vertical="center" indent="1" shrinkToFit="1"/>
      <protection locked="0"/>
    </xf>
    <xf numFmtId="38" fontId="4" fillId="21" borderId="267" xfId="3" applyFont="1" applyFill="1" applyBorder="1" applyAlignment="1" applyProtection="1">
      <alignment horizontal="right" vertical="center"/>
      <protection locked="0"/>
    </xf>
    <xf numFmtId="0" fontId="0" fillId="0" borderId="268" xfId="0" applyBorder="1" applyAlignment="1" applyProtection="1">
      <alignment horizontal="right" vertical="center"/>
      <protection locked="0"/>
    </xf>
    <xf numFmtId="0" fontId="0" fillId="0" borderId="269" xfId="0" applyBorder="1" applyAlignment="1" applyProtection="1">
      <alignment horizontal="right" vertical="center"/>
      <protection locked="0"/>
    </xf>
    <xf numFmtId="0" fontId="40" fillId="3" borderId="29" xfId="0" applyFont="1" applyFill="1" applyBorder="1" applyAlignment="1" applyProtection="1">
      <alignment horizontal="center" vertical="center" textRotation="255" wrapText="1"/>
      <protection locked="0"/>
    </xf>
    <xf numFmtId="0" fontId="40" fillId="3" borderId="29" xfId="0" applyFont="1" applyFill="1" applyBorder="1" applyAlignment="1" applyProtection="1">
      <alignment horizontal="center" vertical="center" textRotation="255"/>
      <protection locked="0"/>
    </xf>
    <xf numFmtId="0" fontId="40" fillId="3" borderId="32" xfId="0" applyFont="1" applyFill="1" applyBorder="1" applyAlignment="1" applyProtection="1">
      <alignment horizontal="center" vertical="center" textRotation="255"/>
      <protection locked="0"/>
    </xf>
    <xf numFmtId="0" fontId="4" fillId="3" borderId="79" xfId="0" applyFont="1" applyFill="1" applyBorder="1" applyAlignment="1" applyProtection="1">
      <alignment horizontal="center" vertical="center"/>
      <protection locked="0"/>
    </xf>
    <xf numFmtId="0" fontId="4" fillId="3" borderId="83" xfId="0" applyFont="1" applyFill="1" applyBorder="1" applyAlignment="1" applyProtection="1">
      <alignment horizontal="center" vertical="center"/>
      <protection locked="0"/>
    </xf>
    <xf numFmtId="0" fontId="4" fillId="3" borderId="78" xfId="0" applyFont="1" applyFill="1" applyBorder="1" applyAlignment="1" applyProtection="1">
      <alignment horizontal="left" vertical="center" indent="1" shrinkToFit="1"/>
      <protection locked="0"/>
    </xf>
    <xf numFmtId="0" fontId="4" fillId="3" borderId="21" xfId="0" applyFont="1" applyFill="1" applyBorder="1" applyAlignment="1" applyProtection="1">
      <alignment horizontal="left" vertical="center" indent="1" shrinkToFit="1"/>
      <protection locked="0"/>
    </xf>
    <xf numFmtId="0" fontId="8" fillId="3" borderId="29" xfId="0" applyFont="1" applyFill="1" applyBorder="1" applyAlignment="1" applyProtection="1">
      <alignment horizontal="center" vertical="center" textRotation="255"/>
      <protection locked="0"/>
    </xf>
    <xf numFmtId="0" fontId="8" fillId="3" borderId="64" xfId="0" applyFont="1" applyFill="1" applyBorder="1" applyAlignment="1" applyProtection="1">
      <alignment horizontal="center" vertical="center" wrapText="1"/>
      <protection locked="0"/>
    </xf>
    <xf numFmtId="0" fontId="8" fillId="3" borderId="219" xfId="0" applyFont="1" applyFill="1" applyBorder="1" applyAlignment="1" applyProtection="1">
      <alignment horizontal="center" vertical="center"/>
      <protection locked="0"/>
    </xf>
    <xf numFmtId="38" fontId="4" fillId="21" borderId="264" xfId="3" applyFont="1" applyFill="1" applyBorder="1" applyAlignment="1" applyProtection="1">
      <alignment horizontal="right" vertical="center"/>
      <protection locked="0"/>
    </xf>
    <xf numFmtId="0" fontId="0" fillId="0" borderId="265" xfId="0" applyBorder="1" applyAlignment="1" applyProtection="1">
      <alignment horizontal="right" vertical="center"/>
      <protection locked="0"/>
    </xf>
    <xf numFmtId="0" fontId="0" fillId="0" borderId="266" xfId="0" applyBorder="1" applyAlignment="1" applyProtection="1">
      <alignment horizontal="right" vertical="center"/>
      <protection locked="0"/>
    </xf>
    <xf numFmtId="0" fontId="4" fillId="3" borderId="191" xfId="0" applyFont="1" applyFill="1" applyBorder="1" applyAlignment="1" applyProtection="1">
      <alignment horizontal="center" vertical="center"/>
      <protection locked="0"/>
    </xf>
    <xf numFmtId="0" fontId="7" fillId="7" borderId="204" xfId="0" applyFont="1" applyFill="1" applyBorder="1" applyAlignment="1" applyProtection="1">
      <alignment horizontal="center" vertical="center"/>
      <protection locked="0"/>
    </xf>
    <xf numFmtId="0" fontId="7" fillId="7" borderId="207" xfId="0" applyFont="1" applyFill="1" applyBorder="1" applyAlignment="1" applyProtection="1">
      <alignment horizontal="center" vertical="center"/>
      <protection locked="0"/>
    </xf>
    <xf numFmtId="0" fontId="4" fillId="3" borderId="84" xfId="0" applyFont="1" applyFill="1" applyBorder="1" applyAlignment="1" applyProtection="1">
      <alignment horizontal="left" vertical="center" indent="1" shrinkToFit="1"/>
      <protection locked="0"/>
    </xf>
    <xf numFmtId="0" fontId="4" fillId="3" borderId="120" xfId="0" applyFont="1" applyFill="1" applyBorder="1" applyAlignment="1" applyProtection="1">
      <alignment horizontal="left" vertical="center" indent="1" shrinkToFit="1"/>
      <protection locked="0"/>
    </xf>
    <xf numFmtId="0" fontId="4" fillId="3" borderId="17" xfId="0" applyFont="1" applyFill="1" applyBorder="1" applyAlignment="1" applyProtection="1">
      <alignment horizontal="center" vertical="center"/>
      <protection locked="0"/>
    </xf>
    <xf numFmtId="0" fontId="4" fillId="3" borderId="175" xfId="0" applyFont="1" applyFill="1" applyBorder="1" applyAlignment="1" applyProtection="1">
      <alignment horizontal="center" vertical="center"/>
      <protection locked="0"/>
    </xf>
    <xf numFmtId="38" fontId="45" fillId="7" borderId="77" xfId="8" applyFont="1" applyFill="1" applyBorder="1" applyAlignment="1" applyProtection="1">
      <alignment vertical="center" shrinkToFit="1"/>
      <protection locked="0"/>
    </xf>
    <xf numFmtId="38" fontId="45" fillId="7" borderId="23" xfId="8" applyFont="1" applyFill="1" applyBorder="1" applyAlignment="1" applyProtection="1">
      <alignment vertical="center" shrinkToFit="1"/>
      <protection locked="0"/>
    </xf>
    <xf numFmtId="38" fontId="45" fillId="7" borderId="123" xfId="8" applyFont="1" applyFill="1" applyBorder="1" applyAlignment="1" applyProtection="1">
      <alignment vertical="center" shrinkToFit="1"/>
      <protection locked="0"/>
    </xf>
    <xf numFmtId="38" fontId="45" fillId="7" borderId="76" xfId="8" applyFont="1" applyFill="1" applyBorder="1" applyAlignment="1" applyProtection="1">
      <alignment vertical="center" shrinkToFit="1"/>
      <protection locked="0"/>
    </xf>
    <xf numFmtId="38" fontId="45" fillId="7" borderId="44" xfId="8" applyFont="1" applyFill="1" applyBorder="1" applyAlignment="1" applyProtection="1">
      <alignment vertical="center" shrinkToFit="1"/>
      <protection locked="0"/>
    </xf>
    <xf numFmtId="38" fontId="45" fillId="7" borderId="245" xfId="8" applyFont="1" applyFill="1" applyBorder="1" applyAlignment="1" applyProtection="1">
      <alignment vertical="center" shrinkToFit="1"/>
      <protection locked="0"/>
    </xf>
    <xf numFmtId="38" fontId="45" fillId="7" borderId="41" xfId="8" applyFont="1" applyFill="1" applyBorder="1" applyAlignment="1" applyProtection="1">
      <alignment vertical="center" shrinkToFit="1"/>
      <protection locked="0"/>
    </xf>
    <xf numFmtId="38" fontId="45" fillId="7" borderId="22" xfId="8" applyFont="1" applyFill="1" applyBorder="1" applyAlignment="1" applyProtection="1">
      <alignment vertical="center" shrinkToFit="1"/>
      <protection locked="0"/>
    </xf>
    <xf numFmtId="38" fontId="45" fillId="7" borderId="75" xfId="8" applyFont="1" applyFill="1" applyBorder="1" applyAlignment="1" applyProtection="1">
      <alignment vertical="center" shrinkToFit="1"/>
      <protection locked="0"/>
    </xf>
    <xf numFmtId="38" fontId="47" fillId="7" borderId="128" xfId="8" applyFont="1" applyFill="1" applyBorder="1" applyAlignment="1" applyProtection="1">
      <alignment horizontal="center" vertical="center" wrapText="1"/>
      <protection locked="0"/>
    </xf>
    <xf numFmtId="38" fontId="47" fillId="7" borderId="201" xfId="8" applyFont="1" applyFill="1" applyBorder="1" applyAlignment="1" applyProtection="1">
      <alignment horizontal="center" vertical="center"/>
      <protection locked="0"/>
    </xf>
    <xf numFmtId="38" fontId="47" fillId="7" borderId="77" xfId="8" applyFont="1" applyFill="1" applyBorder="1" applyAlignment="1" applyProtection="1">
      <alignment horizontal="left" vertical="center" shrinkToFit="1"/>
      <protection locked="0"/>
    </xf>
    <xf numFmtId="38" fontId="47" fillId="7" borderId="23" xfId="8" applyFont="1" applyFill="1" applyBorder="1" applyAlignment="1" applyProtection="1">
      <alignment horizontal="left" vertical="center" shrinkToFit="1"/>
      <protection locked="0"/>
    </xf>
    <xf numFmtId="38" fontId="47" fillId="7" borderId="123" xfId="8" applyFont="1" applyFill="1" applyBorder="1" applyAlignment="1" applyProtection="1">
      <alignment horizontal="left" vertical="center" shrinkToFit="1"/>
      <protection locked="0"/>
    </xf>
    <xf numFmtId="38" fontId="45" fillId="7" borderId="121" xfId="8" applyFont="1" applyFill="1" applyBorder="1" applyAlignment="1" applyProtection="1">
      <alignment horizontal="center" vertical="center"/>
      <protection locked="0"/>
    </xf>
    <xf numFmtId="38" fontId="45" fillId="7" borderId="17" xfId="8" applyFont="1" applyFill="1" applyBorder="1" applyAlignment="1" applyProtection="1">
      <alignment horizontal="center" vertical="center"/>
      <protection locked="0"/>
    </xf>
    <xf numFmtId="38" fontId="45" fillId="7" borderId="178" xfId="8" applyFont="1" applyFill="1" applyBorder="1" applyAlignment="1" applyProtection="1">
      <alignment horizontal="center" vertical="center"/>
      <protection locked="0"/>
    </xf>
    <xf numFmtId="38" fontId="45" fillId="7" borderId="24" xfId="8" applyFont="1" applyFill="1" applyBorder="1" applyAlignment="1" applyProtection="1">
      <alignment horizontal="center" vertical="center"/>
      <protection locked="0"/>
    </xf>
    <xf numFmtId="38" fontId="45" fillId="7" borderId="0" xfId="8" applyFont="1" applyFill="1" applyBorder="1" applyAlignment="1" applyProtection="1">
      <alignment horizontal="center" vertical="center"/>
      <protection locked="0"/>
    </xf>
    <xf numFmtId="38" fontId="45" fillId="7" borderId="56" xfId="8" applyFont="1" applyFill="1" applyBorder="1" applyAlignment="1" applyProtection="1">
      <alignment horizontal="center" vertical="center"/>
      <protection locked="0"/>
    </xf>
    <xf numFmtId="38" fontId="47" fillId="7" borderId="72" xfId="8" applyFont="1" applyFill="1" applyBorder="1" applyAlignment="1" applyProtection="1">
      <alignment horizontal="center" vertical="center" wrapText="1"/>
      <protection locked="0"/>
    </xf>
    <xf numFmtId="38" fontId="47" fillId="7" borderId="220" xfId="8" applyFont="1" applyFill="1" applyBorder="1" applyAlignment="1" applyProtection="1">
      <alignment horizontal="center" vertical="center"/>
      <protection locked="0"/>
    </xf>
    <xf numFmtId="38" fontId="48" fillId="7" borderId="185" xfId="8" applyFont="1" applyFill="1" applyBorder="1" applyAlignment="1" applyProtection="1">
      <alignment horizontal="center" vertical="center" textRotation="255"/>
      <protection locked="0"/>
    </xf>
    <xf numFmtId="38" fontId="48" fillId="7" borderId="223" xfId="8" applyFont="1" applyFill="1" applyBorder="1" applyAlignment="1" applyProtection="1">
      <alignment horizontal="center" vertical="center" textRotation="255"/>
      <protection locked="0"/>
    </xf>
    <xf numFmtId="38" fontId="47" fillId="7" borderId="41" xfId="8" applyFont="1" applyFill="1" applyBorder="1" applyAlignment="1" applyProtection="1">
      <alignment horizontal="left" vertical="center" shrinkToFit="1"/>
      <protection locked="0"/>
    </xf>
    <xf numFmtId="38" fontId="47" fillId="7" borderId="22" xfId="8" applyFont="1" applyFill="1" applyBorder="1" applyAlignment="1" applyProtection="1">
      <alignment horizontal="left" vertical="center" shrinkToFit="1"/>
      <protection locked="0"/>
    </xf>
    <xf numFmtId="38" fontId="47" fillId="7" borderId="75" xfId="8" applyFont="1" applyFill="1" applyBorder="1" applyAlignment="1" applyProtection="1">
      <alignment horizontal="left" vertical="center" shrinkToFit="1"/>
      <protection locked="0"/>
    </xf>
    <xf numFmtId="38" fontId="47" fillId="7" borderId="121" xfId="8" applyFont="1" applyFill="1" applyBorder="1" applyAlignment="1" applyProtection="1">
      <alignment horizontal="center" vertical="center"/>
      <protection locked="0"/>
    </xf>
    <xf numFmtId="38" fontId="47" fillId="7" borderId="191" xfId="8" applyFont="1" applyFill="1" applyBorder="1" applyAlignment="1" applyProtection="1">
      <alignment horizontal="center" vertical="center"/>
      <protection locked="0"/>
    </xf>
    <xf numFmtId="38" fontId="48" fillId="7" borderId="72" xfId="8" applyFont="1" applyFill="1" applyBorder="1" applyAlignment="1" applyProtection="1">
      <alignment horizontal="center" vertical="center" textRotation="255"/>
      <protection locked="0"/>
    </xf>
    <xf numFmtId="38" fontId="48" fillId="7" borderId="220" xfId="8" applyFont="1" applyFill="1" applyBorder="1" applyAlignment="1" applyProtection="1">
      <alignment horizontal="center" vertical="center" textRotation="255"/>
      <protection locked="0"/>
    </xf>
    <xf numFmtId="38" fontId="88" fillId="7" borderId="185" xfId="8" applyFont="1" applyFill="1" applyBorder="1" applyAlignment="1" applyProtection="1">
      <alignment horizontal="center" vertical="center" wrapText="1"/>
      <protection locked="0"/>
    </xf>
    <xf numFmtId="38" fontId="88" fillId="7" borderId="223" xfId="8" applyFont="1" applyFill="1" applyBorder="1" applyAlignment="1" applyProtection="1">
      <alignment horizontal="center" vertical="center"/>
      <protection locked="0"/>
    </xf>
    <xf numFmtId="38" fontId="88" fillId="7" borderId="128" xfId="8" applyFont="1" applyFill="1" applyBorder="1" applyAlignment="1" applyProtection="1">
      <alignment horizontal="center" vertical="center" wrapText="1"/>
      <protection locked="0"/>
    </xf>
    <xf numFmtId="38" fontId="88" fillId="7" borderId="201" xfId="8" applyFont="1" applyFill="1" applyBorder="1" applyAlignment="1" applyProtection="1">
      <alignment horizontal="center" vertical="center"/>
      <protection locked="0"/>
    </xf>
    <xf numFmtId="38" fontId="47" fillId="7" borderId="164" xfId="8" applyFont="1" applyFill="1" applyBorder="1" applyAlignment="1" applyProtection="1">
      <alignment horizontal="center" vertical="center"/>
      <protection locked="0"/>
    </xf>
    <xf numFmtId="38" fontId="47" fillId="7" borderId="165" xfId="8" applyFont="1" applyFill="1" applyBorder="1" applyAlignment="1" applyProtection="1">
      <alignment horizontal="center" vertical="center"/>
      <protection locked="0"/>
    </xf>
    <xf numFmtId="38" fontId="47" fillId="7" borderId="3" xfId="8" applyFont="1" applyFill="1" applyBorder="1" applyAlignment="1" applyProtection="1">
      <alignment horizontal="center" vertical="center"/>
      <protection locked="0"/>
    </xf>
    <xf numFmtId="38" fontId="47" fillId="7" borderId="84" xfId="8" applyFont="1" applyFill="1" applyBorder="1" applyAlignment="1" applyProtection="1">
      <alignment horizontal="left" vertical="center" shrinkToFit="1"/>
      <protection locked="0"/>
    </xf>
    <xf numFmtId="38" fontId="47" fillId="7" borderId="120" xfId="8" applyFont="1" applyFill="1" applyBorder="1" applyAlignment="1" applyProtection="1">
      <alignment horizontal="left" vertical="center" shrinkToFit="1"/>
      <protection locked="0"/>
    </xf>
    <xf numFmtId="38" fontId="47" fillId="7" borderId="124" xfId="8" applyFont="1" applyFill="1" applyBorder="1" applyAlignment="1" applyProtection="1">
      <alignment horizontal="left" vertical="center" shrinkToFit="1"/>
      <protection locked="0"/>
    </xf>
    <xf numFmtId="38" fontId="47" fillId="7" borderId="76" xfId="8" applyFont="1" applyFill="1" applyBorder="1" applyAlignment="1" applyProtection="1">
      <alignment horizontal="left" vertical="center" shrinkToFit="1"/>
      <protection locked="0"/>
    </xf>
    <xf numFmtId="38" fontId="47" fillId="7" borderId="44" xfId="8" applyFont="1" applyFill="1" applyBorder="1" applyAlignment="1" applyProtection="1">
      <alignment horizontal="left" vertical="center" shrinkToFit="1"/>
      <protection locked="0"/>
    </xf>
    <xf numFmtId="38" fontId="47" fillId="7" borderId="245" xfId="8" applyFont="1" applyFill="1" applyBorder="1" applyAlignment="1" applyProtection="1">
      <alignment horizontal="left" vertical="center" shrinkToFit="1"/>
      <protection locked="0"/>
    </xf>
    <xf numFmtId="0" fontId="8" fillId="3" borderId="0" xfId="0" applyFont="1" applyFill="1" applyBorder="1" applyAlignment="1" applyProtection="1">
      <alignment horizontal="right" vertical="center" shrinkToFit="1"/>
      <protection locked="0"/>
    </xf>
    <xf numFmtId="0" fontId="8" fillId="3" borderId="57" xfId="0" applyFont="1" applyFill="1" applyBorder="1" applyAlignment="1" applyProtection="1">
      <alignment horizontal="right" vertical="center" shrinkToFit="1"/>
      <protection locked="0"/>
    </xf>
    <xf numFmtId="38" fontId="47" fillId="7" borderId="128" xfId="8" applyFont="1" applyFill="1" applyBorder="1" applyAlignment="1" applyProtection="1">
      <alignment horizontal="center" vertical="center" wrapText="1" shrinkToFit="1"/>
      <protection locked="0"/>
    </xf>
    <xf numFmtId="38" fontId="47" fillId="7" borderId="59" xfId="8" applyFont="1" applyFill="1" applyBorder="1" applyAlignment="1" applyProtection="1">
      <alignment horizontal="center" vertical="center" shrinkToFit="1"/>
      <protection locked="0"/>
    </xf>
    <xf numFmtId="38" fontId="47" fillId="7" borderId="128" xfId="8" applyFont="1" applyFill="1" applyBorder="1" applyAlignment="1" applyProtection="1">
      <alignment horizontal="center" vertical="center" shrinkToFit="1"/>
      <protection locked="0"/>
    </xf>
    <xf numFmtId="38" fontId="45" fillId="21" borderId="270" xfId="8" applyFont="1" applyFill="1" applyBorder="1" applyAlignment="1" applyProtection="1">
      <alignment horizontal="center" vertical="center"/>
      <protection locked="0"/>
    </xf>
    <xf numFmtId="38" fontId="45" fillId="21" borderId="271" xfId="8" applyFont="1" applyFill="1" applyBorder="1" applyAlignment="1" applyProtection="1">
      <alignment horizontal="center" vertical="center"/>
      <protection locked="0"/>
    </xf>
    <xf numFmtId="38" fontId="45" fillId="21" borderId="273" xfId="8" applyFont="1" applyFill="1" applyBorder="1" applyAlignment="1" applyProtection="1">
      <alignment horizontal="center" vertical="center"/>
      <protection locked="0"/>
    </xf>
    <xf numFmtId="38" fontId="48" fillId="7" borderId="29" xfId="8" applyFont="1" applyFill="1" applyBorder="1" applyAlignment="1" applyProtection="1">
      <alignment horizontal="center" vertical="center" textRotation="255" shrinkToFit="1"/>
      <protection locked="0"/>
    </xf>
    <xf numFmtId="38" fontId="48" fillId="7" borderId="32" xfId="8" applyFont="1" applyFill="1" applyBorder="1" applyAlignment="1" applyProtection="1">
      <alignment horizontal="center" vertical="center" textRotation="255" shrinkToFit="1"/>
      <protection locked="0"/>
    </xf>
    <xf numFmtId="38" fontId="45" fillId="7" borderId="10" xfId="8" applyFont="1" applyFill="1" applyBorder="1" applyAlignment="1" applyProtection="1">
      <alignment horizontal="right" vertical="center" wrapText="1" shrinkToFit="1"/>
      <protection locked="0"/>
    </xf>
    <xf numFmtId="38" fontId="45" fillId="7" borderId="31" xfId="8" applyFont="1" applyFill="1" applyBorder="1" applyAlignment="1" applyProtection="1">
      <alignment horizontal="right" vertical="center" wrapText="1" shrinkToFit="1"/>
      <protection locked="0"/>
    </xf>
    <xf numFmtId="38" fontId="45" fillId="21" borderId="272" xfId="8" applyFont="1" applyFill="1" applyBorder="1" applyAlignment="1" applyProtection="1">
      <alignment horizontal="center" vertical="center"/>
      <protection locked="0"/>
    </xf>
    <xf numFmtId="38" fontId="48" fillId="7" borderId="72" xfId="8" applyFont="1" applyFill="1" applyBorder="1" applyAlignment="1" applyProtection="1">
      <alignment horizontal="center" vertical="center" textRotation="255" shrinkToFit="1"/>
      <protection locked="0"/>
    </xf>
    <xf numFmtId="38" fontId="48" fillId="7" borderId="168" xfId="8" applyFont="1" applyFill="1" applyBorder="1" applyAlignment="1" applyProtection="1">
      <alignment horizontal="center" vertical="center" textRotation="255" shrinkToFit="1"/>
      <protection locked="0"/>
    </xf>
    <xf numFmtId="38" fontId="47" fillId="7" borderId="185" xfId="8" applyFont="1" applyFill="1" applyBorder="1" applyAlignment="1" applyProtection="1">
      <alignment horizontal="center" vertical="center" wrapText="1" shrinkToFit="1"/>
      <protection locked="0"/>
    </xf>
    <xf numFmtId="38" fontId="47" fillId="7" borderId="102" xfId="8" applyFont="1" applyFill="1" applyBorder="1" applyAlignment="1" applyProtection="1">
      <alignment horizontal="center" vertical="center" shrinkToFit="1"/>
      <protection locked="0"/>
    </xf>
    <xf numFmtId="38" fontId="45" fillId="6" borderId="276" xfId="3" applyFont="1" applyFill="1" applyBorder="1" applyAlignment="1" applyProtection="1">
      <alignment horizontal="right" vertical="center" shrinkToFit="1"/>
    </xf>
    <xf numFmtId="38" fontId="45" fillId="6" borderId="247" xfId="3" applyFont="1" applyFill="1" applyBorder="1" applyAlignment="1" applyProtection="1">
      <alignment horizontal="right" vertical="center" shrinkToFit="1"/>
    </xf>
    <xf numFmtId="38" fontId="47" fillId="7" borderId="121" xfId="8" applyFont="1" applyFill="1" applyBorder="1" applyAlignment="1" applyProtection="1">
      <alignment horizontal="center" vertical="center" shrinkToFit="1"/>
      <protection locked="0"/>
    </xf>
    <xf numFmtId="38" fontId="47" fillId="7" borderId="46" xfId="8" applyFont="1" applyFill="1" applyBorder="1" applyAlignment="1" applyProtection="1">
      <alignment horizontal="center" vertical="center" shrinkToFit="1"/>
      <protection locked="0"/>
    </xf>
    <xf numFmtId="38" fontId="48" fillId="7" borderId="72" xfId="8" applyFont="1" applyFill="1" applyBorder="1" applyAlignment="1" applyProtection="1">
      <alignment horizontal="center" vertical="center"/>
      <protection locked="0"/>
    </xf>
    <xf numFmtId="38" fontId="48" fillId="7" borderId="87" xfId="8" applyFont="1" applyFill="1" applyBorder="1" applyAlignment="1" applyProtection="1">
      <alignment horizontal="center" vertical="center"/>
      <protection locked="0"/>
    </xf>
    <xf numFmtId="38" fontId="47" fillId="7" borderId="78" xfId="8" applyFont="1" applyFill="1" applyBorder="1" applyAlignment="1" applyProtection="1">
      <alignment horizontal="center" vertical="center" wrapText="1"/>
      <protection locked="0"/>
    </xf>
    <xf numFmtId="38" fontId="47" fillId="7" borderId="122" xfId="8" applyFont="1" applyFill="1" applyBorder="1" applyAlignment="1" applyProtection="1">
      <alignment horizontal="center" vertical="center" wrapText="1"/>
      <protection locked="0"/>
    </xf>
    <xf numFmtId="38" fontId="45" fillId="6" borderId="77" xfId="3" applyFont="1" applyFill="1" applyBorder="1" applyAlignment="1" applyProtection="1">
      <alignment horizontal="right" vertical="center" shrinkToFit="1"/>
    </xf>
    <xf numFmtId="38" fontId="45" fillId="6" borderId="123" xfId="3" applyFont="1" applyFill="1" applyBorder="1" applyAlignment="1" applyProtection="1">
      <alignment horizontal="right" vertical="center" shrinkToFit="1"/>
    </xf>
    <xf numFmtId="38" fontId="5" fillId="7" borderId="20" xfId="8" applyFont="1" applyFill="1" applyBorder="1" applyAlignment="1" applyProtection="1">
      <alignment horizontal="center" vertical="center"/>
      <protection locked="0"/>
    </xf>
    <xf numFmtId="38" fontId="69" fillId="0" borderId="79" xfId="8" applyFont="1" applyFill="1" applyBorder="1" applyAlignment="1" applyProtection="1">
      <alignment horizontal="center" vertical="center"/>
      <protection locked="0"/>
    </xf>
    <xf numFmtId="38" fontId="69" fillId="0" borderId="83" xfId="8" applyFont="1" applyFill="1" applyBorder="1" applyAlignment="1" applyProtection="1">
      <alignment horizontal="center" vertical="center"/>
      <protection locked="0"/>
    </xf>
    <xf numFmtId="38" fontId="69" fillId="0" borderId="71" xfId="8" applyFont="1" applyFill="1" applyBorder="1" applyAlignment="1" applyProtection="1">
      <alignment horizontal="center" vertical="center"/>
      <protection locked="0"/>
    </xf>
    <xf numFmtId="38" fontId="47" fillId="7" borderId="274" xfId="8" applyFont="1" applyFill="1" applyBorder="1" applyAlignment="1" applyProtection="1">
      <alignment horizontal="center" vertical="center" wrapText="1"/>
      <protection locked="0"/>
    </xf>
    <xf numFmtId="38" fontId="47" fillId="7" borderId="275" xfId="8" applyFont="1" applyFill="1" applyBorder="1" applyAlignment="1" applyProtection="1">
      <alignment horizontal="center" vertical="center"/>
      <protection locked="0"/>
    </xf>
    <xf numFmtId="38" fontId="47" fillId="7" borderId="31" xfId="8" applyFont="1" applyFill="1" applyBorder="1" applyAlignment="1" applyProtection="1">
      <alignment horizontal="left" vertical="center" wrapText="1"/>
      <protection locked="0"/>
    </xf>
    <xf numFmtId="38" fontId="47" fillId="7" borderId="23" xfId="8" applyFont="1" applyFill="1" applyBorder="1" applyAlignment="1" applyProtection="1">
      <alignment horizontal="left" vertical="center" wrapText="1"/>
      <protection locked="0"/>
    </xf>
    <xf numFmtId="38" fontId="47" fillId="7" borderId="123" xfId="8" applyFont="1" applyFill="1" applyBorder="1" applyAlignment="1" applyProtection="1">
      <alignment horizontal="left" vertical="center" wrapText="1"/>
      <protection locked="0"/>
    </xf>
    <xf numFmtId="38" fontId="45" fillId="7" borderId="101" xfId="8" applyFont="1" applyFill="1" applyBorder="1" applyAlignment="1" applyProtection="1">
      <alignment horizontal="right" vertical="center"/>
      <protection locked="0"/>
    </xf>
    <xf numFmtId="38" fontId="45" fillId="7" borderId="7" xfId="8" applyFont="1" applyFill="1" applyBorder="1" applyAlignment="1" applyProtection="1">
      <alignment horizontal="right" vertical="center"/>
      <protection locked="0"/>
    </xf>
    <xf numFmtId="38" fontId="45" fillId="7" borderId="74" xfId="8" applyFont="1" applyFill="1" applyBorder="1" applyAlignment="1" applyProtection="1">
      <alignment horizontal="right" vertical="center"/>
      <protection locked="0"/>
    </xf>
    <xf numFmtId="38" fontId="45" fillId="7" borderId="5" xfId="8" applyFont="1" applyFill="1" applyBorder="1" applyAlignment="1" applyProtection="1">
      <alignment horizontal="right" vertical="center"/>
      <protection locked="0"/>
    </xf>
    <xf numFmtId="38" fontId="47" fillId="7" borderId="40" xfId="8" applyFont="1" applyFill="1" applyBorder="1" applyAlignment="1" applyProtection="1">
      <alignment horizontal="center" vertical="center" shrinkToFit="1"/>
      <protection locked="0"/>
    </xf>
    <xf numFmtId="38" fontId="48" fillId="7" borderId="26" xfId="8" applyFont="1" applyFill="1" applyBorder="1" applyAlignment="1" applyProtection="1">
      <alignment horizontal="center" vertical="center"/>
      <protection locked="0"/>
    </xf>
    <xf numFmtId="38" fontId="45" fillId="7" borderId="102" xfId="8" applyFont="1" applyFill="1" applyBorder="1" applyAlignment="1" applyProtection="1">
      <alignment horizontal="right" vertical="center"/>
      <protection locked="0"/>
    </xf>
    <xf numFmtId="38" fontId="45" fillId="7" borderId="56" xfId="8" applyFont="1" applyFill="1" applyBorder="1" applyAlignment="1" applyProtection="1">
      <alignment horizontal="right" vertical="center"/>
      <protection locked="0"/>
    </xf>
    <xf numFmtId="38" fontId="5" fillId="6" borderId="77" xfId="3" applyFont="1" applyFill="1" applyBorder="1" applyAlignment="1" applyProtection="1">
      <alignment horizontal="right" vertical="center" shrinkToFit="1"/>
    </xf>
    <xf numFmtId="38" fontId="5" fillId="6" borderId="123" xfId="3" applyFont="1" applyFill="1" applyBorder="1" applyAlignment="1" applyProtection="1">
      <alignment horizontal="right" vertical="center" shrinkToFit="1"/>
    </xf>
    <xf numFmtId="38" fontId="4" fillId="7" borderId="78" xfId="8" applyFont="1" applyFill="1" applyBorder="1" applyAlignment="1" applyProtection="1">
      <alignment horizontal="center" vertical="center" wrapText="1"/>
      <protection locked="0"/>
    </xf>
    <xf numFmtId="38" fontId="4" fillId="7" borderId="122" xfId="8" applyFont="1" applyFill="1" applyBorder="1" applyAlignment="1" applyProtection="1">
      <alignment horizontal="center" vertical="center" wrapText="1"/>
      <protection locked="0"/>
    </xf>
    <xf numFmtId="38" fontId="47" fillId="7" borderId="21" xfId="8" applyFont="1" applyFill="1" applyBorder="1" applyAlignment="1" applyProtection="1">
      <alignment horizontal="center" vertical="center"/>
      <protection locked="0"/>
    </xf>
    <xf numFmtId="38" fontId="45" fillId="6" borderId="23" xfId="3" applyFont="1" applyFill="1" applyBorder="1" applyAlignment="1" applyProtection="1">
      <alignment horizontal="right" vertical="center" shrinkToFit="1"/>
    </xf>
  </cellXfs>
  <cellStyles count="23">
    <cellStyle name="パーセント" xfId="1" builtinId="5"/>
    <cellStyle name="パーセント 2" xfId="2" xr:uid="{00000000-0005-0000-0000-000001000000}"/>
    <cellStyle name="桁区切り" xfId="3" builtinId="6"/>
    <cellStyle name="桁区切り 2" xfId="4" xr:uid="{00000000-0005-0000-0000-000003000000}"/>
    <cellStyle name="桁区切り 2 2" xfId="5" xr:uid="{00000000-0005-0000-0000-000004000000}"/>
    <cellStyle name="桁区切り 2 3" xfId="6" xr:uid="{00000000-0005-0000-0000-000005000000}"/>
    <cellStyle name="桁区切り 3" xfId="7" xr:uid="{00000000-0005-0000-0000-000006000000}"/>
    <cellStyle name="桁区切り 4" xfId="8" xr:uid="{00000000-0005-0000-0000-000007000000}"/>
    <cellStyle name="桁区切り 5" xfId="9" xr:uid="{00000000-0005-0000-0000-000008000000}"/>
    <cellStyle name="通貨 2" xfId="10" xr:uid="{00000000-0005-0000-0000-000009000000}"/>
    <cellStyle name="通貨 3" xfId="11" xr:uid="{00000000-0005-0000-0000-00000A000000}"/>
    <cellStyle name="標準" xfId="0" builtinId="0"/>
    <cellStyle name="標準 2" xfId="12" xr:uid="{00000000-0005-0000-0000-00000C000000}"/>
    <cellStyle name="標準 2 2" xfId="13" xr:uid="{00000000-0005-0000-0000-00000D000000}"/>
    <cellStyle name="標準 2 3" xfId="14" xr:uid="{00000000-0005-0000-0000-00000E000000}"/>
    <cellStyle name="標準 3" xfId="15" xr:uid="{00000000-0005-0000-0000-00000F000000}"/>
    <cellStyle name="標準 3 2" xfId="16" xr:uid="{00000000-0005-0000-0000-000010000000}"/>
    <cellStyle name="標準 4" xfId="17" xr:uid="{00000000-0005-0000-0000-000011000000}"/>
    <cellStyle name="標準 5" xfId="18" xr:uid="{00000000-0005-0000-0000-000012000000}"/>
    <cellStyle name="標準_（てるいじり）【道路公社】調査表" xfId="19" xr:uid="{00000000-0005-0000-0000-000013000000}"/>
    <cellStyle name="標準_１８２２住基人口データ" xfId="20" xr:uid="{00000000-0005-0000-0000-000014000000}"/>
    <cellStyle name="標準_190725退職手当サンプル調査票" xfId="21" xr:uid="{00000000-0005-0000-0000-000015000000}"/>
    <cellStyle name="標準_①共和町・意見等 (2)" xfId="22" xr:uid="{00000000-0005-0000-0000-000016000000}"/>
  </cellStyles>
  <dxfs count="3">
    <dxf>
      <fill>
        <patternFill>
          <bgColor indexed="23"/>
        </patternFill>
      </fill>
    </dxf>
    <dxf>
      <fill>
        <patternFill>
          <bgColor indexed="23"/>
        </patternFill>
      </fill>
    </dxf>
    <dxf>
      <fill>
        <patternFill>
          <bgColor indexed="2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157480</xdr:colOff>
      <xdr:row>1</xdr:row>
      <xdr:rowOff>8255</xdr:rowOff>
    </xdr:from>
    <xdr:to>
      <xdr:col>3</xdr:col>
      <xdr:colOff>825089</xdr:colOff>
      <xdr:row>3</xdr:row>
      <xdr:rowOff>8255</xdr:rowOff>
    </xdr:to>
    <xdr:sp macro="" textlink="$V$6">
      <xdr:nvSpPr>
        <xdr:cNvPr id="11265" name="Text Box 1">
          <a:extLst>
            <a:ext uri="{FF2B5EF4-FFF2-40B4-BE49-F238E27FC236}">
              <a16:creationId xmlns:a16="http://schemas.microsoft.com/office/drawing/2014/main" id="{31AC3B99-C637-4560-A5FA-07AF9DD1A3EE}"/>
            </a:ext>
          </a:extLst>
        </xdr:cNvPr>
        <xdr:cNvSpPr txBox="1">
          <a:spLocks noChangeArrowheads="1"/>
        </xdr:cNvSpPr>
      </xdr:nvSpPr>
      <xdr:spPr bwMode="auto">
        <a:xfrm>
          <a:off x="123190" y="184150"/>
          <a:ext cx="3631644" cy="336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fld id="{85853E8F-5DAA-4F98-974B-D8F71415E0BB}" type="TxLink">
            <a:rPr lang="ja-JP" altLang="en-US" sz="900" b="0" i="0" u="none" strike="noStrike">
              <a:solidFill>
                <a:srgbClr val="000000"/>
              </a:solidFill>
              <a:latin typeface="ＭＳ Ｐ明朝"/>
              <a:ea typeface="ＭＳ Ｐ明朝"/>
            </a:rPr>
            <a:pPr algn="ctr" rtl="0">
              <a:defRPr sz="1000"/>
            </a:pPr>
            <a:t>総括表①　健全化判断比率の状況　（令和3年度決算）</a:t>
          </a:fld>
          <a:endParaRPr lang="ja-JP" altLang="en-US" sz="2000" b="0" i="0" strike="noStrike">
            <a:solidFill>
              <a:sysClr val="windowText" lastClr="000000"/>
            </a:solidFill>
            <a:latin typeface="ＭＳ Ｐゴシック"/>
            <a:ea typeface="ＭＳ Ｐゴシック"/>
          </a:endParaRPr>
        </a:p>
      </xdr:txBody>
    </xdr:sp>
    <xdr:clientData/>
  </xdr:twoCellAnchor>
  <xdr:twoCellAnchor>
    <xdr:from>
      <xdr:col>2</xdr:col>
      <xdr:colOff>525</xdr:colOff>
      <xdr:row>13</xdr:row>
      <xdr:rowOff>210745</xdr:rowOff>
    </xdr:from>
    <xdr:to>
      <xdr:col>3</xdr:col>
      <xdr:colOff>0</xdr:colOff>
      <xdr:row>13</xdr:row>
      <xdr:rowOff>210745</xdr:rowOff>
    </xdr:to>
    <xdr:cxnSp macro="">
      <xdr:nvCxnSpPr>
        <xdr:cNvPr id="9" name="直線コネクタ 8">
          <a:extLst>
            <a:ext uri="{FF2B5EF4-FFF2-40B4-BE49-F238E27FC236}">
              <a16:creationId xmlns:a16="http://schemas.microsoft.com/office/drawing/2014/main" id="{732CDFCE-461D-420A-8DFE-BE733E6DC920}"/>
            </a:ext>
          </a:extLst>
        </xdr:cNvPr>
        <xdr:cNvCxnSpPr/>
      </xdr:nvCxnSpPr>
      <xdr:spPr>
        <a:xfrm>
          <a:off x="1861351" y="3790461"/>
          <a:ext cx="123082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1582</xdr:colOff>
      <xdr:row>13</xdr:row>
      <xdr:rowOff>192912</xdr:rowOff>
    </xdr:from>
    <xdr:to>
      <xdr:col>2</xdr:col>
      <xdr:colOff>1582</xdr:colOff>
      <xdr:row>14</xdr:row>
      <xdr:rowOff>24553</xdr:rowOff>
    </xdr:to>
    <xdr:cxnSp macro="">
      <xdr:nvCxnSpPr>
        <xdr:cNvPr id="15" name="直線コネクタ 14">
          <a:extLst>
            <a:ext uri="{FF2B5EF4-FFF2-40B4-BE49-F238E27FC236}">
              <a16:creationId xmlns:a16="http://schemas.microsoft.com/office/drawing/2014/main" id="{A1AA98B0-1156-4755-952E-09CA2FF838FE}"/>
            </a:ext>
          </a:extLst>
        </xdr:cNvPr>
        <xdr:cNvCxnSpPr/>
      </xdr:nvCxnSpPr>
      <xdr:spPr>
        <a:xfrm>
          <a:off x="1862408" y="3786598"/>
          <a:ext cx="0" cy="360228"/>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22859</xdr:colOff>
      <xdr:row>0</xdr:row>
      <xdr:rowOff>45720</xdr:rowOff>
    </xdr:from>
    <xdr:to>
      <xdr:col>4</xdr:col>
      <xdr:colOff>189938</xdr:colOff>
      <xdr:row>1</xdr:row>
      <xdr:rowOff>20320</xdr:rowOff>
    </xdr:to>
    <xdr:sp macro="" textlink="">
      <xdr:nvSpPr>
        <xdr:cNvPr id="2" name="Text Box 2">
          <a:extLst>
            <a:ext uri="{FF2B5EF4-FFF2-40B4-BE49-F238E27FC236}">
              <a16:creationId xmlns:a16="http://schemas.microsoft.com/office/drawing/2014/main" id="{F64DA3B3-2C42-41A4-BD5D-CDD4211892D4}"/>
            </a:ext>
          </a:extLst>
        </xdr:cNvPr>
        <xdr:cNvSpPr txBox="1">
          <a:spLocks noChangeArrowheads="1"/>
        </xdr:cNvSpPr>
      </xdr:nvSpPr>
      <xdr:spPr bwMode="auto">
        <a:xfrm>
          <a:off x="63499" y="63500"/>
          <a:ext cx="430530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４⑤Ｂ表　退職手当支給予定額（基本額）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46567</xdr:colOff>
      <xdr:row>0</xdr:row>
      <xdr:rowOff>56092</xdr:rowOff>
    </xdr:from>
    <xdr:to>
      <xdr:col>4</xdr:col>
      <xdr:colOff>185371</xdr:colOff>
      <xdr:row>1</xdr:row>
      <xdr:rowOff>26645</xdr:rowOff>
    </xdr:to>
    <xdr:sp macro="" textlink="">
      <xdr:nvSpPr>
        <xdr:cNvPr id="2" name="Text Box 2">
          <a:extLst>
            <a:ext uri="{FF2B5EF4-FFF2-40B4-BE49-F238E27FC236}">
              <a16:creationId xmlns:a16="http://schemas.microsoft.com/office/drawing/2014/main" id="{9733232F-B7F0-4BFD-B107-2123BB468AB4}"/>
            </a:ext>
          </a:extLst>
        </xdr:cNvPr>
        <xdr:cNvSpPr txBox="1">
          <a:spLocks noChangeArrowheads="1"/>
        </xdr:cNvSpPr>
      </xdr:nvSpPr>
      <xdr:spPr bwMode="auto">
        <a:xfrm>
          <a:off x="52917" y="84667"/>
          <a:ext cx="430530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４⑤Ｃ表　退職手当支給予定額（調整額）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38435</xdr:colOff>
      <xdr:row>0</xdr:row>
      <xdr:rowOff>55806</xdr:rowOff>
    </xdr:from>
    <xdr:to>
      <xdr:col>6</xdr:col>
      <xdr:colOff>406800</xdr:colOff>
      <xdr:row>1</xdr:row>
      <xdr:rowOff>32549</xdr:rowOff>
    </xdr:to>
    <xdr:sp macro="" textlink="">
      <xdr:nvSpPr>
        <xdr:cNvPr id="2" name="Text Box 2">
          <a:extLst>
            <a:ext uri="{FF2B5EF4-FFF2-40B4-BE49-F238E27FC236}">
              <a16:creationId xmlns:a16="http://schemas.microsoft.com/office/drawing/2014/main" id="{32E8D1F9-0ED9-479F-8A67-7CFF986754CE}"/>
            </a:ext>
          </a:extLst>
        </xdr:cNvPr>
        <xdr:cNvSpPr txBox="1">
          <a:spLocks noChangeArrowheads="1"/>
        </xdr:cNvSpPr>
      </xdr:nvSpPr>
      <xdr:spPr bwMode="auto">
        <a:xfrm>
          <a:off x="78440" y="67236"/>
          <a:ext cx="4455459"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４⑤Ｄ表　退職手当支給予定額（特別職・組合関係）</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96821</xdr:colOff>
      <xdr:row>0</xdr:row>
      <xdr:rowOff>57635</xdr:rowOff>
    </xdr:from>
    <xdr:to>
      <xdr:col>5</xdr:col>
      <xdr:colOff>221109</xdr:colOff>
      <xdr:row>2</xdr:row>
      <xdr:rowOff>47531</xdr:rowOff>
    </xdr:to>
    <xdr:sp macro="" textlink="">
      <xdr:nvSpPr>
        <xdr:cNvPr id="2" name="Text Box 2">
          <a:extLst>
            <a:ext uri="{FF2B5EF4-FFF2-40B4-BE49-F238E27FC236}">
              <a16:creationId xmlns:a16="http://schemas.microsoft.com/office/drawing/2014/main" id="{B06ECD67-99A0-402B-9B47-44239116887F}"/>
            </a:ext>
          </a:extLst>
        </xdr:cNvPr>
        <xdr:cNvSpPr txBox="1">
          <a:spLocks noChangeArrowheads="1"/>
        </xdr:cNvSpPr>
      </xdr:nvSpPr>
      <xdr:spPr bwMode="auto">
        <a:xfrm>
          <a:off x="112061" y="86845"/>
          <a:ext cx="3412190" cy="31904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４⑥Ａ表　地方道路公社の負債額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20954</xdr:colOff>
      <xdr:row>2</xdr:row>
      <xdr:rowOff>48895</xdr:rowOff>
    </xdr:from>
    <xdr:to>
      <xdr:col>6</xdr:col>
      <xdr:colOff>348223</xdr:colOff>
      <xdr:row>3</xdr:row>
      <xdr:rowOff>246621</xdr:rowOff>
    </xdr:to>
    <xdr:sp macro="" textlink="">
      <xdr:nvSpPr>
        <xdr:cNvPr id="2" name="Text Box 1">
          <a:extLst>
            <a:ext uri="{FF2B5EF4-FFF2-40B4-BE49-F238E27FC236}">
              <a16:creationId xmlns:a16="http://schemas.microsoft.com/office/drawing/2014/main" id="{C3A10D05-A998-46E1-9DE9-902EC678C457}"/>
            </a:ext>
          </a:extLst>
        </xdr:cNvPr>
        <xdr:cNvSpPr txBox="1">
          <a:spLocks noChangeArrowheads="1"/>
        </xdr:cNvSpPr>
      </xdr:nvSpPr>
      <xdr:spPr bwMode="auto">
        <a:xfrm>
          <a:off x="57149" y="590550"/>
          <a:ext cx="4448175" cy="3048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50" b="0" i="0" strike="noStrike">
              <a:solidFill>
                <a:srgbClr val="000000"/>
              </a:solidFill>
              <a:latin typeface="ＭＳ Ｐゴシック"/>
              <a:ea typeface="ＭＳ Ｐゴシック"/>
            </a:rPr>
            <a:t>土地開発公社</a:t>
          </a:r>
          <a:r>
            <a:rPr lang="ja-JP" altLang="en-US" sz="1000" b="0" i="0">
              <a:latin typeface="+mn-lt"/>
              <a:ea typeface="+mn-ea"/>
              <a:cs typeface="+mn-cs"/>
            </a:rPr>
            <a:t>（当該団体が設立した法人に限る）</a:t>
          </a:r>
          <a:r>
            <a:rPr lang="ja-JP" altLang="en-US" sz="1050" b="0" i="0" strike="noStrike">
              <a:solidFill>
                <a:srgbClr val="000000"/>
              </a:solidFill>
              <a:latin typeface="ＭＳ Ｐゴシック"/>
              <a:ea typeface="ＭＳ Ｐゴシック"/>
            </a:rPr>
            <a:t>の負債</a:t>
          </a:r>
        </a:p>
      </xdr:txBody>
    </xdr:sp>
    <xdr:clientData/>
  </xdr:twoCellAnchor>
  <xdr:twoCellAnchor>
    <xdr:from>
      <xdr:col>0</xdr:col>
      <xdr:colOff>46990</xdr:colOff>
      <xdr:row>0</xdr:row>
      <xdr:rowOff>48895</xdr:rowOff>
    </xdr:from>
    <xdr:to>
      <xdr:col>4</xdr:col>
      <xdr:colOff>110</xdr:colOff>
      <xdr:row>1</xdr:row>
      <xdr:rowOff>200617</xdr:rowOff>
    </xdr:to>
    <xdr:sp macro="" textlink="">
      <xdr:nvSpPr>
        <xdr:cNvPr id="5" name="Text Box 1">
          <a:extLst>
            <a:ext uri="{FF2B5EF4-FFF2-40B4-BE49-F238E27FC236}">
              <a16:creationId xmlns:a16="http://schemas.microsoft.com/office/drawing/2014/main" id="{CF51C483-57E1-4B00-A65A-A0C4A031CF0F}"/>
            </a:ext>
          </a:extLst>
        </xdr:cNvPr>
        <xdr:cNvSpPr txBox="1">
          <a:spLocks noChangeArrowheads="1"/>
        </xdr:cNvSpPr>
      </xdr:nvSpPr>
      <xdr:spPr bwMode="auto">
        <a:xfrm>
          <a:off x="66675" y="66675"/>
          <a:ext cx="300990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４⑥Ｂ表　土地開発公社の負債額</a:t>
          </a:r>
        </a:p>
      </xdr:txBody>
    </xdr:sp>
    <xdr:clientData/>
  </xdr:twoCellAnchor>
  <xdr:twoCellAnchor>
    <xdr:from>
      <xdr:col>3</xdr:col>
      <xdr:colOff>350520</xdr:colOff>
      <xdr:row>3</xdr:row>
      <xdr:rowOff>297180</xdr:rowOff>
    </xdr:from>
    <xdr:to>
      <xdr:col>11</xdr:col>
      <xdr:colOff>350520</xdr:colOff>
      <xdr:row>3</xdr:row>
      <xdr:rowOff>480060</xdr:rowOff>
    </xdr:to>
    <xdr:grpSp>
      <xdr:nvGrpSpPr>
        <xdr:cNvPr id="74204" name="グループ化 19">
          <a:extLst>
            <a:ext uri="{FF2B5EF4-FFF2-40B4-BE49-F238E27FC236}">
              <a16:creationId xmlns:a16="http://schemas.microsoft.com/office/drawing/2014/main" id="{D260B800-0313-4E32-AB8C-6EC0A78A3830}"/>
            </a:ext>
          </a:extLst>
        </xdr:cNvPr>
        <xdr:cNvGrpSpPr>
          <a:grpSpLocks/>
        </xdr:cNvGrpSpPr>
      </xdr:nvGrpSpPr>
      <xdr:grpSpPr bwMode="auto">
        <a:xfrm>
          <a:off x="2141220" y="891540"/>
          <a:ext cx="6126480" cy="182880"/>
          <a:chOff x="2594883" y="1105693"/>
          <a:chExt cx="6762752" cy="212271"/>
        </a:xfrm>
      </xdr:grpSpPr>
      <xdr:cxnSp macro="">
        <xdr:nvCxnSpPr>
          <xdr:cNvPr id="14" name="カギ線コネクタ 13">
            <a:extLst>
              <a:ext uri="{FF2B5EF4-FFF2-40B4-BE49-F238E27FC236}">
                <a16:creationId xmlns:a16="http://schemas.microsoft.com/office/drawing/2014/main" id="{861A1EF2-62D1-46F2-9A22-82A5E2D13557}"/>
              </a:ext>
            </a:extLst>
          </xdr:cNvPr>
          <xdr:cNvCxnSpPr/>
        </xdr:nvCxnSpPr>
        <xdr:spPr>
          <a:xfrm rot="10800000">
            <a:off x="2594883" y="1105693"/>
            <a:ext cx="6762752" cy="168048"/>
          </a:xfrm>
          <a:prstGeom prst="bentConnector3">
            <a:avLst>
              <a:gd name="adj1" fmla="val 71"/>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F66DFB68-8B7F-489F-83BD-CF6AD86FEBCF}"/>
              </a:ext>
            </a:extLst>
          </xdr:cNvPr>
          <xdr:cNvCxnSpPr/>
        </xdr:nvCxnSpPr>
        <xdr:spPr>
          <a:xfrm rot="5400000">
            <a:off x="2497159" y="1211829"/>
            <a:ext cx="2122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20955</xdr:colOff>
      <xdr:row>9</xdr:row>
      <xdr:rowOff>234950</xdr:rowOff>
    </xdr:from>
    <xdr:to>
      <xdr:col>6</xdr:col>
      <xdr:colOff>23526</xdr:colOff>
      <xdr:row>10</xdr:row>
      <xdr:rowOff>187106</xdr:rowOff>
    </xdr:to>
    <xdr:sp macro="" textlink="">
      <xdr:nvSpPr>
        <xdr:cNvPr id="7" name="Text Box 1">
          <a:extLst>
            <a:ext uri="{FF2B5EF4-FFF2-40B4-BE49-F238E27FC236}">
              <a16:creationId xmlns:a16="http://schemas.microsoft.com/office/drawing/2014/main" id="{3702B303-204C-4126-8992-944DF8A5655A}"/>
            </a:ext>
          </a:extLst>
        </xdr:cNvPr>
        <xdr:cNvSpPr txBox="1">
          <a:spLocks noChangeArrowheads="1"/>
        </xdr:cNvSpPr>
      </xdr:nvSpPr>
      <xdr:spPr bwMode="auto">
        <a:xfrm>
          <a:off x="57150" y="3514725"/>
          <a:ext cx="4095750" cy="2857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４⑥Ｃ表　土地開発公社の負債の内訳①</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99060</xdr:colOff>
      <xdr:row>3</xdr:row>
      <xdr:rowOff>8255</xdr:rowOff>
    </xdr:from>
    <xdr:to>
      <xdr:col>5</xdr:col>
      <xdr:colOff>46965</xdr:colOff>
      <xdr:row>4</xdr:row>
      <xdr:rowOff>113623</xdr:rowOff>
    </xdr:to>
    <xdr:sp macro="" textlink="">
      <xdr:nvSpPr>
        <xdr:cNvPr id="2" name="Text Box 1">
          <a:extLst>
            <a:ext uri="{FF2B5EF4-FFF2-40B4-BE49-F238E27FC236}">
              <a16:creationId xmlns:a16="http://schemas.microsoft.com/office/drawing/2014/main" id="{A1624B18-4B70-4A6E-BB30-72A92D2474FB}"/>
            </a:ext>
          </a:extLst>
        </xdr:cNvPr>
        <xdr:cNvSpPr txBox="1">
          <a:spLocks noChangeArrowheads="1"/>
        </xdr:cNvSpPr>
      </xdr:nvSpPr>
      <xdr:spPr bwMode="auto">
        <a:xfrm>
          <a:off x="114300" y="542925"/>
          <a:ext cx="4095750" cy="2952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４⑥Ｃ表　土地開発公社の負債の内訳②</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95886</xdr:colOff>
      <xdr:row>20</xdr:row>
      <xdr:rowOff>0</xdr:rowOff>
    </xdr:from>
    <xdr:to>
      <xdr:col>4</xdr:col>
      <xdr:colOff>72354</xdr:colOff>
      <xdr:row>21</xdr:row>
      <xdr:rowOff>47889</xdr:rowOff>
    </xdr:to>
    <xdr:sp macro="" textlink="">
      <xdr:nvSpPr>
        <xdr:cNvPr id="2" name="Text Box 1">
          <a:extLst>
            <a:ext uri="{FF2B5EF4-FFF2-40B4-BE49-F238E27FC236}">
              <a16:creationId xmlns:a16="http://schemas.microsoft.com/office/drawing/2014/main" id="{F139BC0E-65A2-4E52-82C8-55D6919268CF}"/>
            </a:ext>
          </a:extLst>
        </xdr:cNvPr>
        <xdr:cNvSpPr txBox="1">
          <a:spLocks noChangeArrowheads="1"/>
        </xdr:cNvSpPr>
      </xdr:nvSpPr>
      <xdr:spPr bwMode="auto">
        <a:xfrm>
          <a:off x="100966" y="4536141"/>
          <a:ext cx="3305500" cy="28238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a:latin typeface="+mn-lt"/>
              <a:ea typeface="+mn-ea"/>
              <a:cs typeface="+mn-cs"/>
            </a:rPr>
            <a:t>４⑥Ｅ表　地方独立行政法人の負債額</a:t>
          </a:r>
          <a:endParaRPr lang="ja-JP" sz="1050"/>
        </a:p>
      </xdr:txBody>
    </xdr:sp>
    <xdr:clientData/>
  </xdr:twoCellAnchor>
  <xdr:twoCellAnchor>
    <xdr:from>
      <xdr:col>0</xdr:col>
      <xdr:colOff>99060</xdr:colOff>
      <xdr:row>0</xdr:row>
      <xdr:rowOff>31750</xdr:rowOff>
    </xdr:from>
    <xdr:to>
      <xdr:col>6</xdr:col>
      <xdr:colOff>830</xdr:colOff>
      <xdr:row>0</xdr:row>
      <xdr:rowOff>298471</xdr:rowOff>
    </xdr:to>
    <xdr:sp macro="" textlink="">
      <xdr:nvSpPr>
        <xdr:cNvPr id="3" name="Text Box 1">
          <a:extLst>
            <a:ext uri="{FF2B5EF4-FFF2-40B4-BE49-F238E27FC236}">
              <a16:creationId xmlns:a16="http://schemas.microsoft.com/office/drawing/2014/main" id="{04B706BC-496C-41C6-B964-BB81141C51AE}"/>
            </a:ext>
          </a:extLst>
        </xdr:cNvPr>
        <xdr:cNvSpPr txBox="1">
          <a:spLocks noChangeArrowheads="1"/>
        </xdr:cNvSpPr>
      </xdr:nvSpPr>
      <xdr:spPr bwMode="auto">
        <a:xfrm>
          <a:off x="114300" y="57150"/>
          <a:ext cx="4095750" cy="2952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４⑥Ｃ表　土地開発公社の負債の内訳③</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95886</xdr:colOff>
      <xdr:row>2</xdr:row>
      <xdr:rowOff>0</xdr:rowOff>
    </xdr:from>
    <xdr:to>
      <xdr:col>7</xdr:col>
      <xdr:colOff>494604</xdr:colOff>
      <xdr:row>3</xdr:row>
      <xdr:rowOff>48913</xdr:rowOff>
    </xdr:to>
    <xdr:sp macro="" textlink="">
      <xdr:nvSpPr>
        <xdr:cNvPr id="2" name="Text Box 1">
          <a:extLst>
            <a:ext uri="{FF2B5EF4-FFF2-40B4-BE49-F238E27FC236}">
              <a16:creationId xmlns:a16="http://schemas.microsoft.com/office/drawing/2014/main" id="{073E4B13-D3F9-4894-805A-21AB522913C8}"/>
            </a:ext>
          </a:extLst>
        </xdr:cNvPr>
        <xdr:cNvSpPr txBox="1">
          <a:spLocks noChangeArrowheads="1"/>
        </xdr:cNvSpPr>
      </xdr:nvSpPr>
      <xdr:spPr bwMode="auto">
        <a:xfrm>
          <a:off x="104776" y="295275"/>
          <a:ext cx="6972299" cy="2857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４⑥Ｄ表　土地開発公社（当該団体が設立した法人</a:t>
          </a:r>
          <a:r>
            <a:rPr lang="ja-JP" altLang="en-US" sz="1050" b="0" i="0" u="sng" strike="noStrike">
              <a:solidFill>
                <a:srgbClr val="000000"/>
              </a:solidFill>
              <a:latin typeface="ＭＳ Ｐゴシック"/>
              <a:ea typeface="ＭＳ Ｐゴシック"/>
            </a:rPr>
            <a:t>以外</a:t>
          </a:r>
          <a:r>
            <a:rPr lang="ja-JP" altLang="en-US" sz="1050" b="0" i="0" strike="noStrike">
              <a:solidFill>
                <a:srgbClr val="000000"/>
              </a:solidFill>
              <a:latin typeface="ＭＳ Ｐゴシック"/>
              <a:ea typeface="ＭＳ Ｐゴシック"/>
            </a:rPr>
            <a:t>に限る）に損失補償又は保証をしている場合の債務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39371</xdr:colOff>
      <xdr:row>0</xdr:row>
      <xdr:rowOff>95885</xdr:rowOff>
    </xdr:from>
    <xdr:to>
      <xdr:col>3</xdr:col>
      <xdr:colOff>199014</xdr:colOff>
      <xdr:row>2</xdr:row>
      <xdr:rowOff>120124</xdr:rowOff>
    </xdr:to>
    <xdr:sp macro="" textlink="">
      <xdr:nvSpPr>
        <xdr:cNvPr id="2" name="Text Box 1">
          <a:extLst>
            <a:ext uri="{FF2B5EF4-FFF2-40B4-BE49-F238E27FC236}">
              <a16:creationId xmlns:a16="http://schemas.microsoft.com/office/drawing/2014/main" id="{A2536DC9-453F-4059-8EC7-1E833E9E94C7}"/>
            </a:ext>
          </a:extLst>
        </xdr:cNvPr>
        <xdr:cNvSpPr txBox="1">
          <a:spLocks noChangeArrowheads="1"/>
        </xdr:cNvSpPr>
      </xdr:nvSpPr>
      <xdr:spPr bwMode="auto">
        <a:xfrm>
          <a:off x="66676" y="114300"/>
          <a:ext cx="5345766" cy="3742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ysClr val="windowText" lastClr="000000"/>
              </a:solidFill>
              <a:latin typeface="ＭＳ Ｐゴシック"/>
              <a:ea typeface="ＭＳ Ｐゴシック"/>
            </a:rPr>
            <a:t>４⑥Ｆ表－ア　損失補償債務等に係る一般会計等負担見込額</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50800</xdr:colOff>
      <xdr:row>0</xdr:row>
      <xdr:rowOff>95885</xdr:rowOff>
    </xdr:from>
    <xdr:to>
      <xdr:col>4</xdr:col>
      <xdr:colOff>164440</xdr:colOff>
      <xdr:row>2</xdr:row>
      <xdr:rowOff>63160</xdr:rowOff>
    </xdr:to>
    <xdr:sp macro="" textlink="">
      <xdr:nvSpPr>
        <xdr:cNvPr id="2" name="Text Box 1">
          <a:extLst>
            <a:ext uri="{FF2B5EF4-FFF2-40B4-BE49-F238E27FC236}">
              <a16:creationId xmlns:a16="http://schemas.microsoft.com/office/drawing/2014/main" id="{30BA98F6-3BD9-4BBF-A59D-FA47552B5A21}"/>
            </a:ext>
          </a:extLst>
        </xdr:cNvPr>
        <xdr:cNvSpPr txBox="1">
          <a:spLocks noChangeArrowheads="1"/>
        </xdr:cNvSpPr>
      </xdr:nvSpPr>
      <xdr:spPr bwMode="auto">
        <a:xfrm>
          <a:off x="361950" y="114300"/>
          <a:ext cx="5658550" cy="32085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400" b="0" i="0" strike="noStrike">
              <a:solidFill>
                <a:srgbClr val="000000"/>
              </a:solidFill>
              <a:latin typeface="ＭＳ Ｐゴシック"/>
              <a:ea typeface="ＭＳ Ｐゴシック"/>
            </a:rPr>
            <a:t>４⑥</a:t>
          </a:r>
          <a:r>
            <a:rPr lang="en-US" altLang="ja-JP" sz="1400" b="0" i="0" strike="noStrike">
              <a:solidFill>
                <a:srgbClr val="000000"/>
              </a:solidFill>
              <a:latin typeface="ＭＳ Ｐゴシック"/>
              <a:ea typeface="ＭＳ Ｐゴシック"/>
            </a:rPr>
            <a:t>G</a:t>
          </a:r>
          <a:r>
            <a:rPr lang="ja-JP" altLang="en-US" sz="1400" b="0" i="0" strike="noStrike">
              <a:solidFill>
                <a:srgbClr val="000000"/>
              </a:solidFill>
              <a:latin typeface="ＭＳ Ｐゴシック"/>
              <a:ea typeface="ＭＳ Ｐゴシック"/>
            </a:rPr>
            <a:t>表</a:t>
          </a: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ア　受益権を有する信託に係る一般会計等負担見込額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39371</xdr:colOff>
      <xdr:row>0</xdr:row>
      <xdr:rowOff>36195</xdr:rowOff>
    </xdr:from>
    <xdr:to>
      <xdr:col>4</xdr:col>
      <xdr:colOff>331687</xdr:colOff>
      <xdr:row>2</xdr:row>
      <xdr:rowOff>36522</xdr:rowOff>
    </xdr:to>
    <xdr:sp macro="" textlink="$M$1">
      <xdr:nvSpPr>
        <xdr:cNvPr id="2" name="Text Box 1">
          <a:extLst>
            <a:ext uri="{FF2B5EF4-FFF2-40B4-BE49-F238E27FC236}">
              <a16:creationId xmlns:a16="http://schemas.microsoft.com/office/drawing/2014/main" id="{1C6641CE-528D-4FA2-8C33-3C48FCD0C8E3}"/>
            </a:ext>
          </a:extLst>
        </xdr:cNvPr>
        <xdr:cNvSpPr txBox="1">
          <a:spLocks noChangeArrowheads="1"/>
        </xdr:cNvSpPr>
      </xdr:nvSpPr>
      <xdr:spPr bwMode="auto">
        <a:xfrm>
          <a:off x="48896" y="25400"/>
          <a:ext cx="3432657" cy="33052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fld id="{A0D0CDE2-27FB-4479-BE59-E98BF164F8AC}" type="TxLink">
            <a:rPr lang="ja-JP" altLang="en-US" sz="1050" b="0" i="0" u="none" strike="noStrike">
              <a:solidFill>
                <a:srgbClr val="000000"/>
              </a:solidFill>
              <a:latin typeface="ＭＳ Ｐ明朝"/>
              <a:ea typeface="ＭＳ Ｐ明朝"/>
            </a:rPr>
            <a:pPr algn="ctr" rtl="0">
              <a:defRPr sz="1000"/>
            </a:pPr>
            <a:t>総括表②　連結実質赤字比率等の状況　（令和3年度決算）</a:t>
          </a:fld>
          <a:endParaRPr lang="ja-JP" altLang="en-US" sz="1000" b="0" i="0" strike="noStrike">
            <a:solidFill>
              <a:sysClr val="windowText" lastClr="000000"/>
            </a:solidFill>
            <a:latin typeface="ＭＳ Ｐゴシック"/>
            <a:ea typeface="ＭＳ Ｐゴシック"/>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0</xdr:row>
      <xdr:rowOff>68132</xdr:rowOff>
    </xdr:from>
    <xdr:to>
      <xdr:col>4</xdr:col>
      <xdr:colOff>114881</xdr:colOff>
      <xdr:row>2</xdr:row>
      <xdr:rowOff>63686</xdr:rowOff>
    </xdr:to>
    <xdr:sp macro="" textlink="">
      <xdr:nvSpPr>
        <xdr:cNvPr id="2" name="Text Box 1">
          <a:extLst>
            <a:ext uri="{FF2B5EF4-FFF2-40B4-BE49-F238E27FC236}">
              <a16:creationId xmlns:a16="http://schemas.microsoft.com/office/drawing/2014/main" id="{7276F9A1-CF82-4333-81B3-1F8C4819F7BF}"/>
            </a:ext>
          </a:extLst>
        </xdr:cNvPr>
        <xdr:cNvSpPr txBox="1">
          <a:spLocks noChangeArrowheads="1"/>
        </xdr:cNvSpPr>
      </xdr:nvSpPr>
      <xdr:spPr bwMode="auto">
        <a:xfrm>
          <a:off x="68580" y="60512"/>
          <a:ext cx="5263834" cy="3877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ysClr val="windowText" lastClr="000000"/>
              </a:solidFill>
              <a:latin typeface="ＭＳ Ｐゴシック"/>
              <a:ea typeface="ＭＳ Ｐゴシック"/>
            </a:rPr>
            <a:t>４⑥Ｈ表－ア</a:t>
          </a:r>
          <a:r>
            <a:rPr lang="ja-JP" altLang="en-US" sz="1050" b="0" i="0" strike="noStrike">
              <a:solidFill>
                <a:srgbClr val="000000"/>
              </a:solidFill>
              <a:latin typeface="ＭＳ Ｐゴシック"/>
              <a:ea typeface="ＭＳ Ｐゴシック"/>
            </a:rPr>
            <a:t>　設立法人以外の者に対する貸付金に係る一般会計等負担見込額</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87516</xdr:colOff>
      <xdr:row>1</xdr:row>
      <xdr:rowOff>108062</xdr:rowOff>
    </xdr:from>
    <xdr:to>
      <xdr:col>7</xdr:col>
      <xdr:colOff>396676</xdr:colOff>
      <xdr:row>2</xdr:row>
      <xdr:rowOff>98243</xdr:rowOff>
    </xdr:to>
    <xdr:sp macro="" textlink="">
      <xdr:nvSpPr>
        <xdr:cNvPr id="2" name="Text Box 1">
          <a:extLst>
            <a:ext uri="{FF2B5EF4-FFF2-40B4-BE49-F238E27FC236}">
              <a16:creationId xmlns:a16="http://schemas.microsoft.com/office/drawing/2014/main" id="{3C3B90E0-F0C5-472F-8130-74316CBDC22B}"/>
            </a:ext>
          </a:extLst>
        </xdr:cNvPr>
        <xdr:cNvSpPr txBox="1">
          <a:spLocks noChangeArrowheads="1"/>
        </xdr:cNvSpPr>
      </xdr:nvSpPr>
      <xdr:spPr bwMode="auto">
        <a:xfrm>
          <a:off x="324969" y="275104"/>
          <a:ext cx="4280646"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４⑦表　組合の連結実質赤字額に係る負担見込額</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45720</xdr:colOff>
      <xdr:row>1</xdr:row>
      <xdr:rowOff>50800</xdr:rowOff>
    </xdr:from>
    <xdr:to>
      <xdr:col>4</xdr:col>
      <xdr:colOff>720842</xdr:colOff>
      <xdr:row>3</xdr:row>
      <xdr:rowOff>37986</xdr:rowOff>
    </xdr:to>
    <xdr:sp macro="" textlink="">
      <xdr:nvSpPr>
        <xdr:cNvPr id="3074" name="Text Box 2">
          <a:extLst>
            <a:ext uri="{FF2B5EF4-FFF2-40B4-BE49-F238E27FC236}">
              <a16:creationId xmlns:a16="http://schemas.microsoft.com/office/drawing/2014/main" id="{DBB92459-4E94-456E-ADA6-079EADF250CB}"/>
            </a:ext>
          </a:extLst>
        </xdr:cNvPr>
        <xdr:cNvSpPr txBox="1">
          <a:spLocks noChangeArrowheads="1"/>
        </xdr:cNvSpPr>
      </xdr:nvSpPr>
      <xdr:spPr bwMode="auto">
        <a:xfrm>
          <a:off x="238125" y="209550"/>
          <a:ext cx="3876675"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４⑧表　地方債の償還額等に充当可能な基金</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0</xdr:row>
      <xdr:rowOff>36195</xdr:rowOff>
    </xdr:from>
    <xdr:to>
      <xdr:col>6</xdr:col>
      <xdr:colOff>272473</xdr:colOff>
      <xdr:row>1</xdr:row>
      <xdr:rowOff>119581</xdr:rowOff>
    </xdr:to>
    <xdr:sp macro="" textlink="">
      <xdr:nvSpPr>
        <xdr:cNvPr id="2" name="Text Box 1">
          <a:extLst>
            <a:ext uri="{FF2B5EF4-FFF2-40B4-BE49-F238E27FC236}">
              <a16:creationId xmlns:a16="http://schemas.microsoft.com/office/drawing/2014/main" id="{F596F464-C989-4559-AB42-D3DDDBB42DE4}"/>
            </a:ext>
          </a:extLst>
        </xdr:cNvPr>
        <xdr:cNvSpPr txBox="1">
          <a:spLocks noChangeArrowheads="1"/>
        </xdr:cNvSpPr>
      </xdr:nvSpPr>
      <xdr:spPr bwMode="auto">
        <a:xfrm>
          <a:off x="47625" y="47625"/>
          <a:ext cx="455295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４⑨</a:t>
          </a:r>
          <a:r>
            <a:rPr lang="en-US" altLang="ja-JP" sz="1050" b="0" i="0" strike="noStrike">
              <a:solidFill>
                <a:srgbClr val="000000"/>
              </a:solidFill>
              <a:latin typeface="ＭＳ Ｐゴシック"/>
              <a:ea typeface="ＭＳ Ｐゴシック"/>
            </a:rPr>
            <a:t>A</a:t>
          </a:r>
          <a:r>
            <a:rPr lang="ja-JP" altLang="en-US" sz="1050" b="0" i="0" strike="noStrike">
              <a:solidFill>
                <a:srgbClr val="000000"/>
              </a:solidFill>
              <a:latin typeface="ＭＳ Ｐゴシック"/>
              <a:ea typeface="ＭＳ Ｐゴシック"/>
            </a:rPr>
            <a:t>表　地方債の償還額等に充当可能な特定の歳入見込額①</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0</xdr:row>
      <xdr:rowOff>29845</xdr:rowOff>
    </xdr:from>
    <xdr:to>
      <xdr:col>5</xdr:col>
      <xdr:colOff>85135</xdr:colOff>
      <xdr:row>1</xdr:row>
      <xdr:rowOff>129495</xdr:rowOff>
    </xdr:to>
    <xdr:sp macro="" textlink="">
      <xdr:nvSpPr>
        <xdr:cNvPr id="2" name="Text Box 1">
          <a:extLst>
            <a:ext uri="{FF2B5EF4-FFF2-40B4-BE49-F238E27FC236}">
              <a16:creationId xmlns:a16="http://schemas.microsoft.com/office/drawing/2014/main" id="{A9DFC874-8C36-4D13-B395-6A17A8117C93}"/>
            </a:ext>
          </a:extLst>
        </xdr:cNvPr>
        <xdr:cNvSpPr txBox="1">
          <a:spLocks noChangeArrowheads="1"/>
        </xdr:cNvSpPr>
      </xdr:nvSpPr>
      <xdr:spPr bwMode="auto">
        <a:xfrm>
          <a:off x="47625" y="47625"/>
          <a:ext cx="454342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４⑨Ｂ表　地方債の償還額等に充当可能な特定の歳入見込額②</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0</xdr:row>
      <xdr:rowOff>29845</xdr:rowOff>
    </xdr:from>
    <xdr:to>
      <xdr:col>5</xdr:col>
      <xdr:colOff>272606</xdr:colOff>
      <xdr:row>1</xdr:row>
      <xdr:rowOff>153307</xdr:rowOff>
    </xdr:to>
    <xdr:sp macro="" textlink="">
      <xdr:nvSpPr>
        <xdr:cNvPr id="2" name="Text Box 1">
          <a:extLst>
            <a:ext uri="{FF2B5EF4-FFF2-40B4-BE49-F238E27FC236}">
              <a16:creationId xmlns:a16="http://schemas.microsoft.com/office/drawing/2014/main" id="{6E288236-DD32-4248-831A-096631CCCBA4}"/>
            </a:ext>
          </a:extLst>
        </xdr:cNvPr>
        <xdr:cNvSpPr txBox="1">
          <a:spLocks noChangeArrowheads="1"/>
        </xdr:cNvSpPr>
      </xdr:nvSpPr>
      <xdr:spPr bwMode="auto">
        <a:xfrm>
          <a:off x="47625" y="47625"/>
          <a:ext cx="457200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４⑨Ｃ表　地方債の償還額等に充当可能な特定の歳入見込額③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45084</xdr:colOff>
      <xdr:row>0</xdr:row>
      <xdr:rowOff>48895</xdr:rowOff>
    </xdr:from>
    <xdr:to>
      <xdr:col>6</xdr:col>
      <xdr:colOff>172880</xdr:colOff>
      <xdr:row>2</xdr:row>
      <xdr:rowOff>31312</xdr:rowOff>
    </xdr:to>
    <xdr:sp macro="" textlink="$Q$1">
      <xdr:nvSpPr>
        <xdr:cNvPr id="2" name="Text Box 1">
          <a:extLst>
            <a:ext uri="{FF2B5EF4-FFF2-40B4-BE49-F238E27FC236}">
              <a16:creationId xmlns:a16="http://schemas.microsoft.com/office/drawing/2014/main" id="{4EACF8BA-891C-441F-B587-95C70D3773DB}"/>
            </a:ext>
          </a:extLst>
        </xdr:cNvPr>
        <xdr:cNvSpPr txBox="1">
          <a:spLocks noChangeArrowheads="1"/>
        </xdr:cNvSpPr>
      </xdr:nvSpPr>
      <xdr:spPr bwMode="auto">
        <a:xfrm>
          <a:off x="133349" y="66675"/>
          <a:ext cx="4854794" cy="5025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fld id="{9ED2B3D5-CD92-4165-8663-9E49CB75B563}" type="TxLink">
            <a:rPr lang="ja-JP" altLang="en-US" sz="1400" b="0" i="0" u="none" strike="noStrike">
              <a:solidFill>
                <a:srgbClr val="000000"/>
              </a:solidFill>
              <a:latin typeface="ＭＳ Ｐゴシック"/>
              <a:ea typeface="ＭＳ Ｐゴシック"/>
            </a:rPr>
            <a:pPr algn="ctr" rtl="0">
              <a:defRPr sz="1000"/>
            </a:pPr>
            <a:t>総括表③　実質公債費比率の状況（令和3年度決算）</a:t>
          </a:fld>
          <a:endParaRPr lang="en-US" altLang="ja-JP" sz="1600" b="0" i="0" strike="noStrike">
            <a:solidFill>
              <a:sysClr val="windowText" lastClr="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157952</xdr:colOff>
      <xdr:row>13</xdr:row>
      <xdr:rowOff>110490</xdr:rowOff>
    </xdr:from>
    <xdr:to>
      <xdr:col>3</xdr:col>
      <xdr:colOff>606858</xdr:colOff>
      <xdr:row>14</xdr:row>
      <xdr:rowOff>112404</xdr:rowOff>
    </xdr:to>
    <xdr:sp macro="" textlink="">
      <xdr:nvSpPr>
        <xdr:cNvPr id="7" name="テキスト ボックス 6">
          <a:extLst>
            <a:ext uri="{FF2B5EF4-FFF2-40B4-BE49-F238E27FC236}">
              <a16:creationId xmlns:a16="http://schemas.microsoft.com/office/drawing/2014/main" id="{8485AEF9-0EB6-4648-A2F4-26597808023D}"/>
            </a:ext>
          </a:extLst>
        </xdr:cNvPr>
        <xdr:cNvSpPr txBox="1"/>
      </xdr:nvSpPr>
      <xdr:spPr>
        <a:xfrm>
          <a:off x="2489700" y="3919745"/>
          <a:ext cx="636984" cy="332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en-US" altLang="ja-JP" sz="1600"/>
            <a:t>―</a:t>
          </a:r>
          <a:endParaRPr kumimoji="1" lang="ja-JP" altLang="en-US" sz="1600"/>
        </a:p>
      </xdr:txBody>
    </xdr:sp>
    <xdr:clientData/>
  </xdr:twoCellAnchor>
  <xdr:twoCellAnchor>
    <xdr:from>
      <xdr:col>0</xdr:col>
      <xdr:colOff>46990</xdr:colOff>
      <xdr:row>0</xdr:row>
      <xdr:rowOff>48895</xdr:rowOff>
    </xdr:from>
    <xdr:to>
      <xdr:col>4</xdr:col>
      <xdr:colOff>697188</xdr:colOff>
      <xdr:row>1</xdr:row>
      <xdr:rowOff>88252</xdr:rowOff>
    </xdr:to>
    <xdr:sp macro="" textlink="$O$1">
      <xdr:nvSpPr>
        <xdr:cNvPr id="2" name="Text Box 1">
          <a:extLst>
            <a:ext uri="{FF2B5EF4-FFF2-40B4-BE49-F238E27FC236}">
              <a16:creationId xmlns:a16="http://schemas.microsoft.com/office/drawing/2014/main" id="{2596F24C-0E05-4477-82F1-72C0F08EF92B}"/>
            </a:ext>
          </a:extLst>
        </xdr:cNvPr>
        <xdr:cNvSpPr txBox="1">
          <a:spLocks noChangeArrowheads="1"/>
        </xdr:cNvSpPr>
      </xdr:nvSpPr>
      <xdr:spPr bwMode="auto">
        <a:xfrm>
          <a:off x="66675" y="76200"/>
          <a:ext cx="41148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fld id="{0AE91891-D87A-4F88-8F8C-BBE3E244D750}" type="TxLink">
            <a:rPr lang="ja-JP" altLang="en-US" sz="1200" b="0" i="0" u="none" strike="noStrike">
              <a:solidFill>
                <a:srgbClr val="000000"/>
              </a:solidFill>
              <a:latin typeface="ＭＳ Ｐ明朝"/>
              <a:ea typeface="ＭＳ Ｐ明朝"/>
            </a:rPr>
            <a:pPr algn="ctr" rtl="0">
              <a:defRPr sz="1000"/>
            </a:pPr>
            <a:t>総括表④　将来負担比率の状況 （令和3年度決算）</a:t>
          </a:fld>
          <a:endParaRPr lang="ja-JP" altLang="en-US" sz="1600" b="0" i="0" strike="noStrike">
            <a:solidFill>
              <a:sysClr val="windowText" lastClr="000000"/>
            </a:solidFill>
            <a:latin typeface="ＭＳ Ｐゴシック"/>
            <a:ea typeface="ＭＳ Ｐゴシック"/>
          </a:endParaRPr>
        </a:p>
      </xdr:txBody>
    </xdr:sp>
    <xdr:clientData/>
  </xdr:twoCellAnchor>
  <xdr:twoCellAnchor>
    <xdr:from>
      <xdr:col>3</xdr:col>
      <xdr:colOff>147351</xdr:colOff>
      <xdr:row>16</xdr:row>
      <xdr:rowOff>138335</xdr:rowOff>
    </xdr:from>
    <xdr:to>
      <xdr:col>3</xdr:col>
      <xdr:colOff>613143</xdr:colOff>
      <xdr:row>17</xdr:row>
      <xdr:rowOff>112505</xdr:rowOff>
    </xdr:to>
    <xdr:sp macro="" textlink="">
      <xdr:nvSpPr>
        <xdr:cNvPr id="8" name="テキスト ボックス 7">
          <a:extLst>
            <a:ext uri="{FF2B5EF4-FFF2-40B4-BE49-F238E27FC236}">
              <a16:creationId xmlns:a16="http://schemas.microsoft.com/office/drawing/2014/main" id="{8874FBC1-B847-4D61-816B-7117A34981A4}"/>
            </a:ext>
          </a:extLst>
        </xdr:cNvPr>
        <xdr:cNvSpPr txBox="1"/>
      </xdr:nvSpPr>
      <xdr:spPr>
        <a:xfrm>
          <a:off x="2493069" y="4870217"/>
          <a:ext cx="636984" cy="332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en-US" altLang="ja-JP" sz="1600"/>
            <a:t>―</a:t>
          </a:r>
          <a:endParaRPr kumimoji="1" lang="ja-JP" altLang="en-US" sz="1600"/>
        </a:p>
      </xdr:txBody>
    </xdr:sp>
    <xdr:clientData/>
  </xdr:twoCellAnchor>
  <xdr:twoCellAnchor>
    <xdr:from>
      <xdr:col>6</xdr:col>
      <xdr:colOff>147964</xdr:colOff>
      <xdr:row>14</xdr:row>
      <xdr:rowOff>230188</xdr:rowOff>
    </xdr:from>
    <xdr:to>
      <xdr:col>6</xdr:col>
      <xdr:colOff>613023</xdr:colOff>
      <xdr:row>15</xdr:row>
      <xdr:rowOff>234187</xdr:rowOff>
    </xdr:to>
    <xdr:sp macro="" textlink="">
      <xdr:nvSpPr>
        <xdr:cNvPr id="9" name="テキスト ボックス 8">
          <a:extLst>
            <a:ext uri="{FF2B5EF4-FFF2-40B4-BE49-F238E27FC236}">
              <a16:creationId xmlns:a16="http://schemas.microsoft.com/office/drawing/2014/main" id="{4929F579-69D2-4BE4-87CA-5499C778BF27}"/>
            </a:ext>
          </a:extLst>
        </xdr:cNvPr>
        <xdr:cNvSpPr txBox="1"/>
      </xdr:nvSpPr>
      <xdr:spPr>
        <a:xfrm>
          <a:off x="5367139" y="4364977"/>
          <a:ext cx="636984" cy="332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600"/>
            <a:t>＝</a:t>
          </a:r>
        </a:p>
      </xdr:txBody>
    </xdr:sp>
    <xdr:clientData/>
  </xdr:twoCellAnchor>
  <xdr:twoCellAnchor>
    <xdr:from>
      <xdr:col>10</xdr:col>
      <xdr:colOff>156486</xdr:colOff>
      <xdr:row>14</xdr:row>
      <xdr:rowOff>233494</xdr:rowOff>
    </xdr:from>
    <xdr:to>
      <xdr:col>10</xdr:col>
      <xdr:colOff>606972</xdr:colOff>
      <xdr:row>15</xdr:row>
      <xdr:rowOff>243908</xdr:rowOff>
    </xdr:to>
    <xdr:sp macro="" textlink="">
      <xdr:nvSpPr>
        <xdr:cNvPr id="13" name="テキスト ボックス 12">
          <a:extLst>
            <a:ext uri="{FF2B5EF4-FFF2-40B4-BE49-F238E27FC236}">
              <a16:creationId xmlns:a16="http://schemas.microsoft.com/office/drawing/2014/main" id="{915AF223-2170-403E-8D61-9E0D067D3EA9}"/>
            </a:ext>
          </a:extLst>
        </xdr:cNvPr>
        <xdr:cNvSpPr txBox="1"/>
      </xdr:nvSpPr>
      <xdr:spPr>
        <a:xfrm>
          <a:off x="8261626" y="4362899"/>
          <a:ext cx="636984" cy="332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1600"/>
            <a:t>＝</a:t>
          </a:r>
        </a:p>
      </xdr:txBody>
    </xdr:sp>
    <xdr:clientData/>
  </xdr:twoCellAnchor>
  <xdr:twoCellAnchor>
    <xdr:from>
      <xdr:col>0</xdr:col>
      <xdr:colOff>197485</xdr:colOff>
      <xdr:row>15</xdr:row>
      <xdr:rowOff>110490</xdr:rowOff>
    </xdr:from>
    <xdr:to>
      <xdr:col>6</xdr:col>
      <xdr:colOff>46400</xdr:colOff>
      <xdr:row>15</xdr:row>
      <xdr:rowOff>110490</xdr:rowOff>
    </xdr:to>
    <xdr:cxnSp macro="">
      <xdr:nvCxnSpPr>
        <xdr:cNvPr id="5" name="直線コネクタ 4">
          <a:extLst>
            <a:ext uri="{FF2B5EF4-FFF2-40B4-BE49-F238E27FC236}">
              <a16:creationId xmlns:a16="http://schemas.microsoft.com/office/drawing/2014/main" id="{D15C6271-3B7C-4CD0-9F52-071E1CE32DD4}"/>
            </a:ext>
          </a:extLst>
        </xdr:cNvPr>
        <xdr:cNvCxnSpPr/>
      </xdr:nvCxnSpPr>
      <xdr:spPr>
        <a:xfrm>
          <a:off x="238125" y="5372100"/>
          <a:ext cx="50482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675640</xdr:colOff>
      <xdr:row>15</xdr:row>
      <xdr:rowOff>110490</xdr:rowOff>
    </xdr:from>
    <xdr:to>
      <xdr:col>9</xdr:col>
      <xdr:colOff>24635</xdr:colOff>
      <xdr:row>15</xdr:row>
      <xdr:rowOff>111443</xdr:rowOff>
    </xdr:to>
    <xdr:cxnSp macro="">
      <xdr:nvCxnSpPr>
        <xdr:cNvPr id="11" name="直線コネクタ 10">
          <a:extLst>
            <a:ext uri="{FF2B5EF4-FFF2-40B4-BE49-F238E27FC236}">
              <a16:creationId xmlns:a16="http://schemas.microsoft.com/office/drawing/2014/main" id="{E910899A-AD3C-4851-9E25-B25B1DD3F9B7}"/>
            </a:ext>
          </a:extLst>
        </xdr:cNvPr>
        <xdr:cNvCxnSpPr/>
      </xdr:nvCxnSpPr>
      <xdr:spPr>
        <a:xfrm>
          <a:off x="5478145" y="5347335"/>
          <a:ext cx="1859915" cy="190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48895</xdr:rowOff>
    </xdr:from>
    <xdr:to>
      <xdr:col>3</xdr:col>
      <xdr:colOff>331667</xdr:colOff>
      <xdr:row>2</xdr:row>
      <xdr:rowOff>13651</xdr:rowOff>
    </xdr:to>
    <xdr:sp macro="" textlink="">
      <xdr:nvSpPr>
        <xdr:cNvPr id="5121" name="Text Box 1">
          <a:extLst>
            <a:ext uri="{FF2B5EF4-FFF2-40B4-BE49-F238E27FC236}">
              <a16:creationId xmlns:a16="http://schemas.microsoft.com/office/drawing/2014/main" id="{0627118E-F20A-4D61-95B8-7B9594A44504}"/>
            </a:ext>
          </a:extLst>
        </xdr:cNvPr>
        <xdr:cNvSpPr txBox="1">
          <a:spLocks noChangeArrowheads="1"/>
        </xdr:cNvSpPr>
      </xdr:nvSpPr>
      <xdr:spPr bwMode="auto">
        <a:xfrm>
          <a:off x="200025" y="76200"/>
          <a:ext cx="2867025"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１①表　一般会計等に係る実質収支額</a:t>
          </a:r>
        </a:p>
      </xdr:txBody>
    </xdr:sp>
    <xdr:clientData/>
  </xdr:twoCellAnchor>
  <xdr:twoCellAnchor>
    <xdr:from>
      <xdr:col>1</xdr:col>
      <xdr:colOff>0</xdr:colOff>
      <xdr:row>23</xdr:row>
      <xdr:rowOff>50800</xdr:rowOff>
    </xdr:from>
    <xdr:to>
      <xdr:col>8</xdr:col>
      <xdr:colOff>199972</xdr:colOff>
      <xdr:row>25</xdr:row>
      <xdr:rowOff>49075</xdr:rowOff>
    </xdr:to>
    <xdr:sp macro="" textlink="">
      <xdr:nvSpPr>
        <xdr:cNvPr id="5122" name="Text Box 2">
          <a:extLst>
            <a:ext uri="{FF2B5EF4-FFF2-40B4-BE49-F238E27FC236}">
              <a16:creationId xmlns:a16="http://schemas.microsoft.com/office/drawing/2014/main" id="{18DC08BD-F97B-45DE-9E2B-6C2707EB4352}"/>
            </a:ext>
          </a:extLst>
        </xdr:cNvPr>
        <xdr:cNvSpPr txBox="1">
          <a:spLocks noChangeArrowheads="1"/>
        </xdr:cNvSpPr>
      </xdr:nvSpPr>
      <xdr:spPr bwMode="auto">
        <a:xfrm>
          <a:off x="200025" y="4572000"/>
          <a:ext cx="680085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１②表　一般会計等以外の特別会計のうち公営企業に係る特別会計以外の特別会計に係る実質収支額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48895</xdr:rowOff>
    </xdr:from>
    <xdr:to>
      <xdr:col>4</xdr:col>
      <xdr:colOff>399583</xdr:colOff>
      <xdr:row>2</xdr:row>
      <xdr:rowOff>13651</xdr:rowOff>
    </xdr:to>
    <xdr:sp macro="" textlink="">
      <xdr:nvSpPr>
        <xdr:cNvPr id="2" name="Text Box 1">
          <a:extLst>
            <a:ext uri="{FF2B5EF4-FFF2-40B4-BE49-F238E27FC236}">
              <a16:creationId xmlns:a16="http://schemas.microsoft.com/office/drawing/2014/main" id="{6B84F11B-AF6C-4F2C-8F70-86B2004BC638}"/>
            </a:ext>
          </a:extLst>
        </xdr:cNvPr>
        <xdr:cNvSpPr txBox="1">
          <a:spLocks noChangeArrowheads="1"/>
        </xdr:cNvSpPr>
      </xdr:nvSpPr>
      <xdr:spPr bwMode="auto">
        <a:xfrm>
          <a:off x="200025" y="76200"/>
          <a:ext cx="379095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１①表（純計）　一般会計等に係る実質収支額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89342</xdr:colOff>
      <xdr:row>1</xdr:row>
      <xdr:rowOff>104140</xdr:rowOff>
    </xdr:from>
    <xdr:to>
      <xdr:col>3</xdr:col>
      <xdr:colOff>2473075</xdr:colOff>
      <xdr:row>3</xdr:row>
      <xdr:rowOff>47236</xdr:rowOff>
    </xdr:to>
    <xdr:sp macro="" textlink="">
      <xdr:nvSpPr>
        <xdr:cNvPr id="10241" name="Text Box 1">
          <a:extLst>
            <a:ext uri="{FF2B5EF4-FFF2-40B4-BE49-F238E27FC236}">
              <a16:creationId xmlns:a16="http://schemas.microsoft.com/office/drawing/2014/main" id="{D63C9DA0-809C-41B5-8E4C-5EAFA4AB8F3C}"/>
            </a:ext>
          </a:extLst>
        </xdr:cNvPr>
        <xdr:cNvSpPr txBox="1">
          <a:spLocks noChangeArrowheads="1"/>
        </xdr:cNvSpPr>
      </xdr:nvSpPr>
      <xdr:spPr bwMode="auto">
        <a:xfrm>
          <a:off x="263801" y="249307"/>
          <a:ext cx="3676650" cy="231084"/>
        </a:xfrm>
        <a:prstGeom prst="rect">
          <a:avLst/>
        </a:prstGeom>
        <a:solidFill>
          <a:srgbClr val="FFFFFF"/>
        </a:solidFill>
        <a:ln w="9525">
          <a:solidFill>
            <a:schemeClr val="tx1"/>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４①表　債務負担行為に基づく支出予定額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66039</xdr:colOff>
      <xdr:row>1</xdr:row>
      <xdr:rowOff>48896</xdr:rowOff>
    </xdr:from>
    <xdr:to>
      <xdr:col>6</xdr:col>
      <xdr:colOff>1929</xdr:colOff>
      <xdr:row>2</xdr:row>
      <xdr:rowOff>113538</xdr:rowOff>
    </xdr:to>
    <xdr:sp macro="" textlink="">
      <xdr:nvSpPr>
        <xdr:cNvPr id="2" name="テキスト ボックス 1">
          <a:extLst>
            <a:ext uri="{FF2B5EF4-FFF2-40B4-BE49-F238E27FC236}">
              <a16:creationId xmlns:a16="http://schemas.microsoft.com/office/drawing/2014/main" id="{8B52530C-C347-4470-AE6A-1C4F1C3F2D05}"/>
            </a:ext>
          </a:extLst>
        </xdr:cNvPr>
        <xdr:cNvSpPr txBox="1"/>
      </xdr:nvSpPr>
      <xdr:spPr>
        <a:xfrm>
          <a:off x="314324" y="219076"/>
          <a:ext cx="4010025" cy="2666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ctr"/>
          <a:r>
            <a:rPr kumimoji="1" lang="ja-JP" altLang="en-US" sz="1050">
              <a:latin typeface="+mn-ea"/>
              <a:ea typeface="+mn-ea"/>
            </a:rPr>
            <a:t>４④表　組合が起こした地方債の償還に係る負担等見込額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46990</xdr:colOff>
      <xdr:row>0</xdr:row>
      <xdr:rowOff>55245</xdr:rowOff>
    </xdr:from>
    <xdr:to>
      <xdr:col>3</xdr:col>
      <xdr:colOff>148011</xdr:colOff>
      <xdr:row>1</xdr:row>
      <xdr:rowOff>23495</xdr:rowOff>
    </xdr:to>
    <xdr:sp macro="" textlink="">
      <xdr:nvSpPr>
        <xdr:cNvPr id="2" name="Text Box 2">
          <a:extLst>
            <a:ext uri="{FF2B5EF4-FFF2-40B4-BE49-F238E27FC236}">
              <a16:creationId xmlns:a16="http://schemas.microsoft.com/office/drawing/2014/main" id="{AC45DFB3-01D6-4086-AD78-96167EE29E1E}"/>
            </a:ext>
          </a:extLst>
        </xdr:cNvPr>
        <xdr:cNvSpPr txBox="1">
          <a:spLocks noChangeArrowheads="1"/>
        </xdr:cNvSpPr>
      </xdr:nvSpPr>
      <xdr:spPr bwMode="auto">
        <a:xfrm>
          <a:off x="66675" y="85725"/>
          <a:ext cx="3924300" cy="3238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strike="noStrike">
              <a:solidFill>
                <a:srgbClr val="000000"/>
              </a:solidFill>
              <a:latin typeface="ＭＳ Ｐゴシック"/>
              <a:ea typeface="ＭＳ Ｐゴシック"/>
            </a:rPr>
            <a:t>４⑤Ａ表　退職手当支給予定額に係る負担見込額</a:t>
          </a:r>
        </a:p>
      </xdr:txBody>
    </xdr:sp>
    <xdr:clientData/>
  </xdr:twoCellAnchor>
  <xdr:twoCellAnchor>
    <xdr:from>
      <xdr:col>3</xdr:col>
      <xdr:colOff>732790</xdr:colOff>
      <xdr:row>7</xdr:row>
      <xdr:rowOff>244475</xdr:rowOff>
    </xdr:from>
    <xdr:to>
      <xdr:col>3</xdr:col>
      <xdr:colOff>831233</xdr:colOff>
      <xdr:row>20</xdr:row>
      <xdr:rowOff>201948</xdr:rowOff>
    </xdr:to>
    <xdr:sp macro="" textlink="">
      <xdr:nvSpPr>
        <xdr:cNvPr id="4" name="左大かっこ 3">
          <a:extLst>
            <a:ext uri="{FF2B5EF4-FFF2-40B4-BE49-F238E27FC236}">
              <a16:creationId xmlns:a16="http://schemas.microsoft.com/office/drawing/2014/main" id="{380A23DB-32F6-4D81-ACD7-F2390F911B2E}"/>
            </a:ext>
          </a:extLst>
        </xdr:cNvPr>
        <xdr:cNvSpPr/>
      </xdr:nvSpPr>
      <xdr:spPr>
        <a:xfrm>
          <a:off x="4800600" y="2905125"/>
          <a:ext cx="114300" cy="4029075"/>
        </a:xfrm>
        <a:prstGeom prst="leftBracket">
          <a:avLst/>
        </a:prstGeom>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3</xdr:col>
      <xdr:colOff>104776</xdr:colOff>
      <xdr:row>11</xdr:row>
      <xdr:rowOff>144780</xdr:rowOff>
    </xdr:from>
    <xdr:to>
      <xdr:col>3</xdr:col>
      <xdr:colOff>762070</xdr:colOff>
      <xdr:row>11</xdr:row>
      <xdr:rowOff>144782</xdr:rowOff>
    </xdr:to>
    <xdr:cxnSp macro="">
      <xdr:nvCxnSpPr>
        <xdr:cNvPr id="6" name="直線矢印コネクタ 5">
          <a:extLst>
            <a:ext uri="{FF2B5EF4-FFF2-40B4-BE49-F238E27FC236}">
              <a16:creationId xmlns:a16="http://schemas.microsoft.com/office/drawing/2014/main" id="{89F751EF-70F5-4BF0-8AEB-7ED95C67DA48}"/>
            </a:ext>
          </a:extLst>
        </xdr:cNvPr>
        <xdr:cNvCxnSpPr/>
      </xdr:nvCxnSpPr>
      <xdr:spPr>
        <a:xfrm rot="10800000">
          <a:off x="3971926" y="4029075"/>
          <a:ext cx="828677"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sheetPr>
  <dimension ref="A1:D1789"/>
  <sheetViews>
    <sheetView workbookViewId="0">
      <pane ySplit="1" topLeftCell="A2" activePane="bottomLeft" state="frozen"/>
      <selection pane="bottomLeft" activeCell="A146" sqref="A146"/>
    </sheetView>
  </sheetViews>
  <sheetFormatPr defaultColWidth="9" defaultRowHeight="12" x14ac:dyDescent="0.2"/>
  <cols>
    <col min="1" max="1" width="7.44140625" style="1180" bestFit="1" customWidth="1"/>
    <col min="2" max="2" width="10.21875" style="1180" bestFit="1" customWidth="1"/>
    <col min="3" max="3" width="14.109375" style="1180" bestFit="1" customWidth="1"/>
    <col min="4" max="4" width="9" style="1180" customWidth="1"/>
    <col min="5" max="16384" width="9" style="1180"/>
  </cols>
  <sheetData>
    <row r="1" spans="1:3" x14ac:dyDescent="0.2">
      <c r="A1" s="1179" t="s">
        <v>3254</v>
      </c>
      <c r="B1" s="1179" t="s">
        <v>3</v>
      </c>
      <c r="C1" s="1179" t="s">
        <v>446</v>
      </c>
    </row>
    <row r="2" spans="1:3" x14ac:dyDescent="0.2">
      <c r="A2" s="1357" t="s">
        <v>1208</v>
      </c>
      <c r="B2" s="1357" t="s">
        <v>447</v>
      </c>
      <c r="C2" s="1358" t="s">
        <v>1255</v>
      </c>
    </row>
    <row r="3" spans="1:3" x14ac:dyDescent="0.2">
      <c r="A3" s="1357" t="s">
        <v>1209</v>
      </c>
      <c r="B3" s="1357" t="s">
        <v>619</v>
      </c>
      <c r="C3" s="1358" t="s">
        <v>1255</v>
      </c>
    </row>
    <row r="4" spans="1:3" x14ac:dyDescent="0.2">
      <c r="A4" s="1357" t="s">
        <v>1210</v>
      </c>
      <c r="B4" s="1357" t="s">
        <v>620</v>
      </c>
      <c r="C4" s="1358" t="s">
        <v>1255</v>
      </c>
    </row>
    <row r="5" spans="1:3" x14ac:dyDescent="0.2">
      <c r="A5" s="1357" t="s">
        <v>1211</v>
      </c>
      <c r="B5" s="1357" t="s">
        <v>621</v>
      </c>
      <c r="C5" s="1358" t="s">
        <v>1255</v>
      </c>
    </row>
    <row r="6" spans="1:3" x14ac:dyDescent="0.2">
      <c r="A6" s="1359" t="s">
        <v>1212</v>
      </c>
      <c r="B6" s="1357" t="s">
        <v>625</v>
      </c>
      <c r="C6" s="1358" t="s">
        <v>1255</v>
      </c>
    </row>
    <row r="7" spans="1:3" x14ac:dyDescent="0.2">
      <c r="A7" s="1359" t="s">
        <v>1213</v>
      </c>
      <c r="B7" s="1357" t="s">
        <v>626</v>
      </c>
      <c r="C7" s="1358" t="s">
        <v>1255</v>
      </c>
    </row>
    <row r="8" spans="1:3" x14ac:dyDescent="0.2">
      <c r="A8" s="1359" t="s">
        <v>1214</v>
      </c>
      <c r="B8" s="1357" t="s">
        <v>660</v>
      </c>
      <c r="C8" s="1358" t="s">
        <v>1255</v>
      </c>
    </row>
    <row r="9" spans="1:3" x14ac:dyDescent="0.2">
      <c r="A9" s="1359" t="s">
        <v>1215</v>
      </c>
      <c r="B9" s="1357" t="s">
        <v>661</v>
      </c>
      <c r="C9" s="1358" t="s">
        <v>1255</v>
      </c>
    </row>
    <row r="10" spans="1:3" x14ac:dyDescent="0.2">
      <c r="A10" s="1359" t="s">
        <v>1216</v>
      </c>
      <c r="B10" s="1357" t="s">
        <v>662</v>
      </c>
      <c r="C10" s="1358" t="s">
        <v>1255</v>
      </c>
    </row>
    <row r="11" spans="1:3" x14ac:dyDescent="0.2">
      <c r="A11" s="1359" t="s">
        <v>1217</v>
      </c>
      <c r="B11" s="1357" t="s">
        <v>684</v>
      </c>
      <c r="C11" s="1358" t="s">
        <v>1255</v>
      </c>
    </row>
    <row r="12" spans="1:3" x14ac:dyDescent="0.2">
      <c r="A12" s="1359" t="s">
        <v>1218</v>
      </c>
      <c r="B12" s="1357" t="s">
        <v>688</v>
      </c>
      <c r="C12" s="1358" t="s">
        <v>1255</v>
      </c>
    </row>
    <row r="13" spans="1:3" x14ac:dyDescent="0.2">
      <c r="A13" s="1359" t="s">
        <v>1219</v>
      </c>
      <c r="B13" s="1357" t="s">
        <v>747</v>
      </c>
      <c r="C13" s="1358" t="s">
        <v>1255</v>
      </c>
    </row>
    <row r="14" spans="1:3" x14ac:dyDescent="0.2">
      <c r="A14" s="1359" t="s">
        <v>1220</v>
      </c>
      <c r="B14" s="1357" t="s">
        <v>791</v>
      </c>
      <c r="C14" s="1358" t="s">
        <v>1255</v>
      </c>
    </row>
    <row r="15" spans="1:3" x14ac:dyDescent="0.2">
      <c r="A15" s="1359" t="s">
        <v>1221</v>
      </c>
      <c r="B15" s="1357" t="s">
        <v>792</v>
      </c>
      <c r="C15" s="1358" t="s">
        <v>1255</v>
      </c>
    </row>
    <row r="16" spans="1:3" x14ac:dyDescent="0.2">
      <c r="A16" s="1359" t="s">
        <v>1222</v>
      </c>
      <c r="B16" s="1357" t="s">
        <v>825</v>
      </c>
      <c r="C16" s="1358" t="s">
        <v>1255</v>
      </c>
    </row>
    <row r="17" spans="1:3" x14ac:dyDescent="0.2">
      <c r="A17" s="1359" t="s">
        <v>1223</v>
      </c>
      <c r="B17" s="1357" t="s">
        <v>852</v>
      </c>
      <c r="C17" s="1358" t="s">
        <v>1255</v>
      </c>
    </row>
    <row r="18" spans="1:3" x14ac:dyDescent="0.2">
      <c r="A18" s="1359" t="s">
        <v>1224</v>
      </c>
      <c r="B18" s="1357" t="s">
        <v>853</v>
      </c>
      <c r="C18" s="1358" t="s">
        <v>1255</v>
      </c>
    </row>
    <row r="19" spans="1:3" x14ac:dyDescent="0.2">
      <c r="A19" s="1359" t="s">
        <v>1225</v>
      </c>
      <c r="B19" s="1357" t="s">
        <v>855</v>
      </c>
      <c r="C19" s="1358" t="s">
        <v>1255</v>
      </c>
    </row>
    <row r="20" spans="1:3" x14ac:dyDescent="0.2">
      <c r="A20" s="1359" t="s">
        <v>1226</v>
      </c>
      <c r="B20" s="1357" t="s">
        <v>856</v>
      </c>
      <c r="C20" s="1358" t="s">
        <v>1255</v>
      </c>
    </row>
    <row r="21" spans="1:3" x14ac:dyDescent="0.2">
      <c r="A21" s="1359" t="s">
        <v>1227</v>
      </c>
      <c r="B21" s="1357" t="s">
        <v>857</v>
      </c>
      <c r="C21" s="1358" t="s">
        <v>1255</v>
      </c>
    </row>
    <row r="22" spans="1:3" x14ac:dyDescent="0.2">
      <c r="A22" s="1359" t="s">
        <v>1228</v>
      </c>
      <c r="B22" s="1357" t="s">
        <v>925</v>
      </c>
      <c r="C22" s="1358" t="s">
        <v>1255</v>
      </c>
    </row>
    <row r="23" spans="1:3" x14ac:dyDescent="0.2">
      <c r="A23" s="1359" t="s">
        <v>1229</v>
      </c>
      <c r="B23" s="1357" t="s">
        <v>926</v>
      </c>
      <c r="C23" s="1358" t="s">
        <v>1255</v>
      </c>
    </row>
    <row r="24" spans="1:3" x14ac:dyDescent="0.2">
      <c r="A24" s="1359" t="s">
        <v>1230</v>
      </c>
      <c r="B24" s="1357" t="s">
        <v>954</v>
      </c>
      <c r="C24" s="1358" t="s">
        <v>1255</v>
      </c>
    </row>
    <row r="25" spans="1:3" x14ac:dyDescent="0.2">
      <c r="A25" s="1359" t="s">
        <v>1231</v>
      </c>
      <c r="B25" s="1357" t="s">
        <v>955</v>
      </c>
      <c r="C25" s="1358" t="s">
        <v>1255</v>
      </c>
    </row>
    <row r="26" spans="1:3" x14ac:dyDescent="0.2">
      <c r="A26" s="1359" t="s">
        <v>1232</v>
      </c>
      <c r="B26" s="1357" t="s">
        <v>978</v>
      </c>
      <c r="C26" s="1358" t="s">
        <v>1255</v>
      </c>
    </row>
    <row r="27" spans="1:3" x14ac:dyDescent="0.2">
      <c r="A27" s="1359" t="s">
        <v>1233</v>
      </c>
      <c r="B27" s="1357" t="s">
        <v>979</v>
      </c>
      <c r="C27" s="1358" t="s">
        <v>1255</v>
      </c>
    </row>
    <row r="28" spans="1:3" x14ac:dyDescent="0.2">
      <c r="A28" s="1359" t="s">
        <v>1234</v>
      </c>
      <c r="B28" s="1357" t="s">
        <v>980</v>
      </c>
      <c r="C28" s="1358" t="s">
        <v>1255</v>
      </c>
    </row>
    <row r="29" spans="1:3" x14ac:dyDescent="0.2">
      <c r="A29" s="1359" t="s">
        <v>1235</v>
      </c>
      <c r="B29" s="1357" t="s">
        <v>981</v>
      </c>
      <c r="C29" s="1358" t="s">
        <v>1255</v>
      </c>
    </row>
    <row r="30" spans="1:3" x14ac:dyDescent="0.2">
      <c r="A30" s="1359" t="s">
        <v>1236</v>
      </c>
      <c r="B30" s="1357" t="s">
        <v>982</v>
      </c>
      <c r="C30" s="1358" t="s">
        <v>1255</v>
      </c>
    </row>
    <row r="31" spans="1:3" x14ac:dyDescent="0.2">
      <c r="A31" s="1359" t="s">
        <v>1237</v>
      </c>
      <c r="B31" s="1357" t="s">
        <v>1019</v>
      </c>
      <c r="C31" s="1358" t="s">
        <v>1255</v>
      </c>
    </row>
    <row r="32" spans="1:3" x14ac:dyDescent="0.2">
      <c r="A32" s="1359" t="s">
        <v>1238</v>
      </c>
      <c r="B32" s="1357" t="s">
        <v>1021</v>
      </c>
      <c r="C32" s="1358" t="s">
        <v>1255</v>
      </c>
    </row>
    <row r="33" spans="1:3" x14ac:dyDescent="0.2">
      <c r="A33" s="1359" t="s">
        <v>1239</v>
      </c>
      <c r="B33" s="1357" t="s">
        <v>1031</v>
      </c>
      <c r="C33" s="1358" t="s">
        <v>1255</v>
      </c>
    </row>
    <row r="34" spans="1:3" x14ac:dyDescent="0.2">
      <c r="A34" s="1359" t="s">
        <v>1240</v>
      </c>
      <c r="B34" s="1357" t="s">
        <v>1043</v>
      </c>
      <c r="C34" s="1358" t="s">
        <v>1255</v>
      </c>
    </row>
    <row r="35" spans="1:3" x14ac:dyDescent="0.2">
      <c r="A35" s="1359" t="s">
        <v>1241</v>
      </c>
      <c r="B35" s="1357" t="s">
        <v>1044</v>
      </c>
      <c r="C35" s="1358" t="s">
        <v>1255</v>
      </c>
    </row>
    <row r="36" spans="1:3" x14ac:dyDescent="0.2">
      <c r="A36" s="1359" t="s">
        <v>1242</v>
      </c>
      <c r="B36" s="1357" t="s">
        <v>1045</v>
      </c>
      <c r="C36" s="1358" t="s">
        <v>1255</v>
      </c>
    </row>
    <row r="37" spans="1:3" x14ac:dyDescent="0.2">
      <c r="A37" s="1359" t="s">
        <v>1243</v>
      </c>
      <c r="B37" s="1357" t="s">
        <v>1065</v>
      </c>
      <c r="C37" s="1358" t="s">
        <v>1255</v>
      </c>
    </row>
    <row r="38" spans="1:3" x14ac:dyDescent="0.2">
      <c r="A38" s="1359" t="s">
        <v>1244</v>
      </c>
      <c r="B38" s="1357" t="s">
        <v>1066</v>
      </c>
      <c r="C38" s="1358" t="s">
        <v>1255</v>
      </c>
    </row>
    <row r="39" spans="1:3" x14ac:dyDescent="0.2">
      <c r="A39" s="1359" t="s">
        <v>1245</v>
      </c>
      <c r="B39" s="1357" t="s">
        <v>1078</v>
      </c>
      <c r="C39" s="1358" t="s">
        <v>1255</v>
      </c>
    </row>
    <row r="40" spans="1:3" x14ac:dyDescent="0.2">
      <c r="A40" s="1359" t="s">
        <v>1246</v>
      </c>
      <c r="B40" s="1357" t="s">
        <v>1098</v>
      </c>
      <c r="C40" s="1358" t="s">
        <v>1255</v>
      </c>
    </row>
    <row r="41" spans="1:3" x14ac:dyDescent="0.2">
      <c r="A41" s="1359" t="s">
        <v>1247</v>
      </c>
      <c r="B41" s="1357" t="s">
        <v>1118</v>
      </c>
      <c r="C41" s="1358" t="s">
        <v>1255</v>
      </c>
    </row>
    <row r="42" spans="1:3" x14ac:dyDescent="0.2">
      <c r="A42" s="1359" t="s">
        <v>1248</v>
      </c>
      <c r="B42" s="1357" t="s">
        <v>1163</v>
      </c>
      <c r="C42" s="1358" t="s">
        <v>1255</v>
      </c>
    </row>
    <row r="43" spans="1:3" x14ac:dyDescent="0.2">
      <c r="A43" s="1359" t="s">
        <v>1249</v>
      </c>
      <c r="B43" s="1357" t="s">
        <v>1164</v>
      </c>
      <c r="C43" s="1358" t="s">
        <v>1255</v>
      </c>
    </row>
    <row r="44" spans="1:3" x14ac:dyDescent="0.2">
      <c r="A44" s="1359" t="s">
        <v>1250</v>
      </c>
      <c r="B44" s="1357" t="s">
        <v>1165</v>
      </c>
      <c r="C44" s="1358" t="s">
        <v>1255</v>
      </c>
    </row>
    <row r="45" spans="1:3" x14ac:dyDescent="0.2">
      <c r="A45" s="1359" t="s">
        <v>1251</v>
      </c>
      <c r="B45" s="1357" t="s">
        <v>1204</v>
      </c>
      <c r="C45" s="1358" t="s">
        <v>1255</v>
      </c>
    </row>
    <row r="46" spans="1:3" x14ac:dyDescent="0.2">
      <c r="A46" s="1359" t="s">
        <v>1252</v>
      </c>
      <c r="B46" s="1357" t="s">
        <v>1205</v>
      </c>
      <c r="C46" s="1358" t="s">
        <v>1255</v>
      </c>
    </row>
    <row r="47" spans="1:3" x14ac:dyDescent="0.2">
      <c r="A47" s="1359" t="s">
        <v>1253</v>
      </c>
      <c r="B47" s="1357" t="s">
        <v>1206</v>
      </c>
      <c r="C47" s="1358" t="s">
        <v>1255</v>
      </c>
    </row>
    <row r="48" spans="1:3" x14ac:dyDescent="0.2">
      <c r="A48" s="1359" t="s">
        <v>1254</v>
      </c>
      <c r="B48" s="1357" t="s">
        <v>1207</v>
      </c>
      <c r="C48" s="1358" t="s">
        <v>1255</v>
      </c>
    </row>
    <row r="49" spans="1:3" x14ac:dyDescent="0.2">
      <c r="A49" s="1181" t="s">
        <v>1501</v>
      </c>
      <c r="B49" s="1357" t="s">
        <v>1455</v>
      </c>
      <c r="C49" s="1357" t="s">
        <v>448</v>
      </c>
    </row>
    <row r="50" spans="1:3" x14ac:dyDescent="0.2">
      <c r="A50" s="1181" t="s">
        <v>1502</v>
      </c>
      <c r="B50" s="1357" t="s">
        <v>1455</v>
      </c>
      <c r="C50" s="1357" t="s">
        <v>449</v>
      </c>
    </row>
    <row r="51" spans="1:3" x14ac:dyDescent="0.2">
      <c r="A51" s="1181" t="s">
        <v>1503</v>
      </c>
      <c r="B51" s="1357" t="s">
        <v>1455</v>
      </c>
      <c r="C51" s="1357" t="s">
        <v>450</v>
      </c>
    </row>
    <row r="52" spans="1:3" x14ac:dyDescent="0.2">
      <c r="A52" s="1181" t="s">
        <v>1504</v>
      </c>
      <c r="B52" s="1357" t="s">
        <v>1455</v>
      </c>
      <c r="C52" s="1357" t="s">
        <v>451</v>
      </c>
    </row>
    <row r="53" spans="1:3" x14ac:dyDescent="0.2">
      <c r="A53" s="1181" t="s">
        <v>1505</v>
      </c>
      <c r="B53" s="1357" t="s">
        <v>1455</v>
      </c>
      <c r="C53" s="1357" t="s">
        <v>452</v>
      </c>
    </row>
    <row r="54" spans="1:3" x14ac:dyDescent="0.2">
      <c r="A54" s="1181" t="s">
        <v>1506</v>
      </c>
      <c r="B54" s="1357" t="s">
        <v>1455</v>
      </c>
      <c r="C54" s="1357" t="s">
        <v>453</v>
      </c>
    </row>
    <row r="55" spans="1:3" x14ac:dyDescent="0.2">
      <c r="A55" s="1181" t="s">
        <v>1507</v>
      </c>
      <c r="B55" s="1357" t="s">
        <v>1455</v>
      </c>
      <c r="C55" s="1357" t="s">
        <v>454</v>
      </c>
    </row>
    <row r="56" spans="1:3" x14ac:dyDescent="0.2">
      <c r="A56" s="1181" t="s">
        <v>1508</v>
      </c>
      <c r="B56" s="1357" t="s">
        <v>1455</v>
      </c>
      <c r="C56" s="1357" t="s">
        <v>455</v>
      </c>
    </row>
    <row r="57" spans="1:3" x14ac:dyDescent="0.2">
      <c r="A57" s="1181" t="s">
        <v>1509</v>
      </c>
      <c r="B57" s="1357" t="s">
        <v>1455</v>
      </c>
      <c r="C57" s="1357" t="s">
        <v>456</v>
      </c>
    </row>
    <row r="58" spans="1:3" x14ac:dyDescent="0.2">
      <c r="A58" s="1181" t="s">
        <v>1510</v>
      </c>
      <c r="B58" s="1357" t="s">
        <v>1455</v>
      </c>
      <c r="C58" s="1357" t="s">
        <v>457</v>
      </c>
    </row>
    <row r="59" spans="1:3" x14ac:dyDescent="0.2">
      <c r="A59" s="1181" t="s">
        <v>1511</v>
      </c>
      <c r="B59" s="1357" t="s">
        <v>1455</v>
      </c>
      <c r="C59" s="1357" t="s">
        <v>458</v>
      </c>
    </row>
    <row r="60" spans="1:3" x14ac:dyDescent="0.2">
      <c r="A60" s="1181" t="s">
        <v>1512</v>
      </c>
      <c r="B60" s="1357" t="s">
        <v>1455</v>
      </c>
      <c r="C60" s="1357" t="s">
        <v>459</v>
      </c>
    </row>
    <row r="61" spans="1:3" x14ac:dyDescent="0.2">
      <c r="A61" s="1181" t="s">
        <v>1513</v>
      </c>
      <c r="B61" s="1357" t="s">
        <v>1455</v>
      </c>
      <c r="C61" s="1357" t="s">
        <v>460</v>
      </c>
    </row>
    <row r="62" spans="1:3" x14ac:dyDescent="0.2">
      <c r="A62" s="1181" t="s">
        <v>1514</v>
      </c>
      <c r="B62" s="1357" t="s">
        <v>1455</v>
      </c>
      <c r="C62" s="1357" t="s">
        <v>461</v>
      </c>
    </row>
    <row r="63" spans="1:3" x14ac:dyDescent="0.2">
      <c r="A63" s="1181" t="s">
        <v>1515</v>
      </c>
      <c r="B63" s="1357" t="s">
        <v>1455</v>
      </c>
      <c r="C63" s="1357" t="s">
        <v>462</v>
      </c>
    </row>
    <row r="64" spans="1:3" x14ac:dyDescent="0.2">
      <c r="A64" s="1181" t="s">
        <v>1516</v>
      </c>
      <c r="B64" s="1357" t="s">
        <v>1455</v>
      </c>
      <c r="C64" s="1357" t="s">
        <v>463</v>
      </c>
    </row>
    <row r="65" spans="1:3" x14ac:dyDescent="0.2">
      <c r="A65" s="1181" t="s">
        <v>1517</v>
      </c>
      <c r="B65" s="1357" t="s">
        <v>1455</v>
      </c>
      <c r="C65" s="1357" t="s">
        <v>464</v>
      </c>
    </row>
    <row r="66" spans="1:3" x14ac:dyDescent="0.2">
      <c r="A66" s="1181" t="s">
        <v>1518</v>
      </c>
      <c r="B66" s="1357" t="s">
        <v>1455</v>
      </c>
      <c r="C66" s="1357" t="s">
        <v>465</v>
      </c>
    </row>
    <row r="67" spans="1:3" x14ac:dyDescent="0.2">
      <c r="A67" s="1181" t="s">
        <v>1519</v>
      </c>
      <c r="B67" s="1357" t="s">
        <v>1455</v>
      </c>
      <c r="C67" s="1357" t="s">
        <v>466</v>
      </c>
    </row>
    <row r="68" spans="1:3" x14ac:dyDescent="0.2">
      <c r="A68" s="1181" t="s">
        <v>1520</v>
      </c>
      <c r="B68" s="1357" t="s">
        <v>1455</v>
      </c>
      <c r="C68" s="1357" t="s">
        <v>467</v>
      </c>
    </row>
    <row r="69" spans="1:3" x14ac:dyDescent="0.2">
      <c r="A69" s="1181" t="s">
        <v>1521</v>
      </c>
      <c r="B69" s="1357" t="s">
        <v>1455</v>
      </c>
      <c r="C69" s="1357" t="s">
        <v>468</v>
      </c>
    </row>
    <row r="70" spans="1:3" x14ac:dyDescent="0.2">
      <c r="A70" s="1181" t="s">
        <v>1522</v>
      </c>
      <c r="B70" s="1357" t="s">
        <v>1455</v>
      </c>
      <c r="C70" s="1357" t="s">
        <v>469</v>
      </c>
    </row>
    <row r="71" spans="1:3" x14ac:dyDescent="0.2">
      <c r="A71" s="1181" t="s">
        <v>1523</v>
      </c>
      <c r="B71" s="1357" t="s">
        <v>1455</v>
      </c>
      <c r="C71" s="1357" t="s">
        <v>470</v>
      </c>
    </row>
    <row r="72" spans="1:3" x14ac:dyDescent="0.2">
      <c r="A72" s="1181" t="s">
        <v>1524</v>
      </c>
      <c r="B72" s="1357" t="s">
        <v>1455</v>
      </c>
      <c r="C72" s="1357" t="s">
        <v>471</v>
      </c>
    </row>
    <row r="73" spans="1:3" x14ac:dyDescent="0.2">
      <c r="A73" s="1181" t="s">
        <v>1525</v>
      </c>
      <c r="B73" s="1357" t="s">
        <v>1455</v>
      </c>
      <c r="C73" s="1357" t="s">
        <v>472</v>
      </c>
    </row>
    <row r="74" spans="1:3" x14ac:dyDescent="0.2">
      <c r="A74" s="1181" t="s">
        <v>1526</v>
      </c>
      <c r="B74" s="1357" t="s">
        <v>1455</v>
      </c>
      <c r="C74" s="1357" t="s">
        <v>473</v>
      </c>
    </row>
    <row r="75" spans="1:3" x14ac:dyDescent="0.2">
      <c r="A75" s="1181" t="s">
        <v>1527</v>
      </c>
      <c r="B75" s="1357" t="s">
        <v>1455</v>
      </c>
      <c r="C75" s="1357" t="s">
        <v>474</v>
      </c>
    </row>
    <row r="76" spans="1:3" x14ac:dyDescent="0.2">
      <c r="A76" s="1181" t="s">
        <v>1528</v>
      </c>
      <c r="B76" s="1357" t="s">
        <v>1455</v>
      </c>
      <c r="C76" s="1357" t="s">
        <v>475</v>
      </c>
    </row>
    <row r="77" spans="1:3" x14ac:dyDescent="0.2">
      <c r="A77" s="1181" t="s">
        <v>1529</v>
      </c>
      <c r="B77" s="1357" t="s">
        <v>1455</v>
      </c>
      <c r="C77" s="1357" t="s">
        <v>476</v>
      </c>
    </row>
    <row r="78" spans="1:3" x14ac:dyDescent="0.2">
      <c r="A78" s="1181" t="s">
        <v>1530</v>
      </c>
      <c r="B78" s="1357" t="s">
        <v>1455</v>
      </c>
      <c r="C78" s="1357" t="s">
        <v>477</v>
      </c>
    </row>
    <row r="79" spans="1:3" x14ac:dyDescent="0.2">
      <c r="A79" s="1181" t="s">
        <v>1531</v>
      </c>
      <c r="B79" s="1357" t="s">
        <v>1455</v>
      </c>
      <c r="C79" s="1357" t="s">
        <v>478</v>
      </c>
    </row>
    <row r="80" spans="1:3" x14ac:dyDescent="0.2">
      <c r="A80" s="1181" t="s">
        <v>1532</v>
      </c>
      <c r="B80" s="1357" t="s">
        <v>1455</v>
      </c>
      <c r="C80" s="1357" t="s">
        <v>479</v>
      </c>
    </row>
    <row r="81" spans="1:3" x14ac:dyDescent="0.2">
      <c r="A81" s="1181" t="s">
        <v>1533</v>
      </c>
      <c r="B81" s="1357" t="s">
        <v>1455</v>
      </c>
      <c r="C81" s="1357" t="s">
        <v>480</v>
      </c>
    </row>
    <row r="82" spans="1:3" x14ac:dyDescent="0.2">
      <c r="A82" s="1181" t="s">
        <v>1534</v>
      </c>
      <c r="B82" s="1357" t="s">
        <v>1455</v>
      </c>
      <c r="C82" s="1357" t="s">
        <v>481</v>
      </c>
    </row>
    <row r="83" spans="1:3" x14ac:dyDescent="0.2">
      <c r="A83" s="1181" t="s">
        <v>1535</v>
      </c>
      <c r="B83" s="1357" t="s">
        <v>1455</v>
      </c>
      <c r="C83" s="1357" t="s">
        <v>3360</v>
      </c>
    </row>
    <row r="84" spans="1:3" x14ac:dyDescent="0.2">
      <c r="A84" s="1181" t="s">
        <v>1536</v>
      </c>
      <c r="B84" s="1357" t="s">
        <v>1455</v>
      </c>
      <c r="C84" s="1357" t="s">
        <v>482</v>
      </c>
    </row>
    <row r="85" spans="1:3" x14ac:dyDescent="0.2">
      <c r="A85" s="1181" t="s">
        <v>1537</v>
      </c>
      <c r="B85" s="1357" t="s">
        <v>1455</v>
      </c>
      <c r="C85" s="1357" t="s">
        <v>483</v>
      </c>
    </row>
    <row r="86" spans="1:3" x14ac:dyDescent="0.2">
      <c r="A86" s="1181" t="s">
        <v>1538</v>
      </c>
      <c r="B86" s="1357" t="s">
        <v>1455</v>
      </c>
      <c r="C86" s="1357" t="s">
        <v>484</v>
      </c>
    </row>
    <row r="87" spans="1:3" x14ac:dyDescent="0.2">
      <c r="A87" s="1181" t="s">
        <v>1539</v>
      </c>
      <c r="B87" s="1357" t="s">
        <v>1455</v>
      </c>
      <c r="C87" s="1357" t="s">
        <v>485</v>
      </c>
    </row>
    <row r="88" spans="1:3" x14ac:dyDescent="0.2">
      <c r="A88" s="1181" t="s">
        <v>1540</v>
      </c>
      <c r="B88" s="1357" t="s">
        <v>1455</v>
      </c>
      <c r="C88" s="1357" t="s">
        <v>486</v>
      </c>
    </row>
    <row r="89" spans="1:3" x14ac:dyDescent="0.2">
      <c r="A89" s="1181" t="s">
        <v>1541</v>
      </c>
      <c r="B89" s="1357" t="s">
        <v>1455</v>
      </c>
      <c r="C89" s="1357" t="s">
        <v>487</v>
      </c>
    </row>
    <row r="90" spans="1:3" x14ac:dyDescent="0.2">
      <c r="A90" s="1181" t="s">
        <v>1542</v>
      </c>
      <c r="B90" s="1357" t="s">
        <v>1455</v>
      </c>
      <c r="C90" s="1357" t="s">
        <v>488</v>
      </c>
    </row>
    <row r="91" spans="1:3" x14ac:dyDescent="0.2">
      <c r="A91" s="1181" t="s">
        <v>1543</v>
      </c>
      <c r="B91" s="1357" t="s">
        <v>1455</v>
      </c>
      <c r="C91" s="1357" t="s">
        <v>489</v>
      </c>
    </row>
    <row r="92" spans="1:3" x14ac:dyDescent="0.2">
      <c r="A92" s="1181" t="s">
        <v>1544</v>
      </c>
      <c r="B92" s="1357" t="s">
        <v>1455</v>
      </c>
      <c r="C92" s="1357" t="s">
        <v>490</v>
      </c>
    </row>
    <row r="93" spans="1:3" x14ac:dyDescent="0.2">
      <c r="A93" s="1181" t="s">
        <v>1545</v>
      </c>
      <c r="B93" s="1357" t="s">
        <v>1455</v>
      </c>
      <c r="C93" s="1357" t="s">
        <v>491</v>
      </c>
    </row>
    <row r="94" spans="1:3" x14ac:dyDescent="0.2">
      <c r="A94" s="1181" t="s">
        <v>1546</v>
      </c>
      <c r="B94" s="1357" t="s">
        <v>1455</v>
      </c>
      <c r="C94" s="1357" t="s">
        <v>492</v>
      </c>
    </row>
    <row r="95" spans="1:3" x14ac:dyDescent="0.2">
      <c r="A95" s="1181" t="s">
        <v>1547</v>
      </c>
      <c r="B95" s="1357" t="s">
        <v>1455</v>
      </c>
      <c r="C95" s="1357" t="s">
        <v>493</v>
      </c>
    </row>
    <row r="96" spans="1:3" x14ac:dyDescent="0.2">
      <c r="A96" s="1181" t="s">
        <v>1548</v>
      </c>
      <c r="B96" s="1357" t="s">
        <v>1455</v>
      </c>
      <c r="C96" s="1357" t="s">
        <v>494</v>
      </c>
    </row>
    <row r="97" spans="1:3" x14ac:dyDescent="0.2">
      <c r="A97" s="1181" t="s">
        <v>1549</v>
      </c>
      <c r="B97" s="1357" t="s">
        <v>1455</v>
      </c>
      <c r="C97" s="1357" t="s">
        <v>495</v>
      </c>
    </row>
    <row r="98" spans="1:3" x14ac:dyDescent="0.2">
      <c r="A98" s="1181" t="s">
        <v>1550</v>
      </c>
      <c r="B98" s="1357" t="s">
        <v>1455</v>
      </c>
      <c r="C98" s="1357" t="s">
        <v>496</v>
      </c>
    </row>
    <row r="99" spans="1:3" x14ac:dyDescent="0.2">
      <c r="A99" s="1181" t="s">
        <v>1551</v>
      </c>
      <c r="B99" s="1357" t="s">
        <v>1455</v>
      </c>
      <c r="C99" s="1357" t="s">
        <v>497</v>
      </c>
    </row>
    <row r="100" spans="1:3" x14ac:dyDescent="0.2">
      <c r="A100" s="1181" t="s">
        <v>1552</v>
      </c>
      <c r="B100" s="1357" t="s">
        <v>1455</v>
      </c>
      <c r="C100" s="1357" t="s">
        <v>498</v>
      </c>
    </row>
    <row r="101" spans="1:3" x14ac:dyDescent="0.2">
      <c r="A101" s="1181" t="s">
        <v>1553</v>
      </c>
      <c r="B101" s="1357" t="s">
        <v>1455</v>
      </c>
      <c r="C101" s="1357" t="s">
        <v>3361</v>
      </c>
    </row>
    <row r="102" spans="1:3" x14ac:dyDescent="0.2">
      <c r="A102" s="1181" t="s">
        <v>1554</v>
      </c>
      <c r="B102" s="1357" t="s">
        <v>1455</v>
      </c>
      <c r="C102" s="1357" t="s">
        <v>499</v>
      </c>
    </row>
    <row r="103" spans="1:3" x14ac:dyDescent="0.2">
      <c r="A103" s="1181" t="s">
        <v>1555</v>
      </c>
      <c r="B103" s="1357" t="s">
        <v>1455</v>
      </c>
      <c r="C103" s="1357" t="s">
        <v>500</v>
      </c>
    </row>
    <row r="104" spans="1:3" x14ac:dyDescent="0.2">
      <c r="A104" s="1181" t="s">
        <v>1556</v>
      </c>
      <c r="B104" s="1357" t="s">
        <v>1455</v>
      </c>
      <c r="C104" s="1357" t="s">
        <v>501</v>
      </c>
    </row>
    <row r="105" spans="1:3" x14ac:dyDescent="0.2">
      <c r="A105" s="1181" t="s">
        <v>1557</v>
      </c>
      <c r="B105" s="1357" t="s">
        <v>1455</v>
      </c>
      <c r="C105" s="1357" t="s">
        <v>502</v>
      </c>
    </row>
    <row r="106" spans="1:3" x14ac:dyDescent="0.2">
      <c r="A106" s="1181" t="s">
        <v>1558</v>
      </c>
      <c r="B106" s="1357" t="s">
        <v>1455</v>
      </c>
      <c r="C106" s="1357" t="s">
        <v>503</v>
      </c>
    </row>
    <row r="107" spans="1:3" x14ac:dyDescent="0.2">
      <c r="A107" s="1181" t="s">
        <v>1559</v>
      </c>
      <c r="B107" s="1357" t="s">
        <v>1455</v>
      </c>
      <c r="C107" s="1357" t="s">
        <v>504</v>
      </c>
    </row>
    <row r="108" spans="1:3" x14ac:dyDescent="0.2">
      <c r="A108" s="1181" t="s">
        <v>1560</v>
      </c>
      <c r="B108" s="1357" t="s">
        <v>1455</v>
      </c>
      <c r="C108" s="1357" t="s">
        <v>505</v>
      </c>
    </row>
    <row r="109" spans="1:3" x14ac:dyDescent="0.2">
      <c r="A109" s="1181" t="s">
        <v>1561</v>
      </c>
      <c r="B109" s="1357" t="s">
        <v>1455</v>
      </c>
      <c r="C109" s="1357" t="s">
        <v>506</v>
      </c>
    </row>
    <row r="110" spans="1:3" x14ac:dyDescent="0.2">
      <c r="A110" s="1181" t="s">
        <v>1562</v>
      </c>
      <c r="B110" s="1357" t="s">
        <v>1455</v>
      </c>
      <c r="C110" s="1357" t="s">
        <v>507</v>
      </c>
    </row>
    <row r="111" spans="1:3" x14ac:dyDescent="0.2">
      <c r="A111" s="1181" t="s">
        <v>1563</v>
      </c>
      <c r="B111" s="1357" t="s">
        <v>1455</v>
      </c>
      <c r="C111" s="1357" t="s">
        <v>508</v>
      </c>
    </row>
    <row r="112" spans="1:3" x14ac:dyDescent="0.2">
      <c r="A112" s="1181" t="s">
        <v>1564</v>
      </c>
      <c r="B112" s="1357" t="s">
        <v>1455</v>
      </c>
      <c r="C112" s="1357" t="s">
        <v>509</v>
      </c>
    </row>
    <row r="113" spans="1:3" x14ac:dyDescent="0.2">
      <c r="A113" s="1181" t="s">
        <v>1565</v>
      </c>
      <c r="B113" s="1357" t="s">
        <v>1455</v>
      </c>
      <c r="C113" s="1357" t="s">
        <v>510</v>
      </c>
    </row>
    <row r="114" spans="1:3" x14ac:dyDescent="0.2">
      <c r="A114" s="1181" t="s">
        <v>1566</v>
      </c>
      <c r="B114" s="1357" t="s">
        <v>1455</v>
      </c>
      <c r="C114" s="1357" t="s">
        <v>511</v>
      </c>
    </row>
    <row r="115" spans="1:3" x14ac:dyDescent="0.2">
      <c r="A115" s="1181" t="s">
        <v>1567</v>
      </c>
      <c r="B115" s="1357" t="s">
        <v>1455</v>
      </c>
      <c r="C115" s="1357" t="s">
        <v>512</v>
      </c>
    </row>
    <row r="116" spans="1:3" x14ac:dyDescent="0.2">
      <c r="A116" s="1181" t="s">
        <v>1568</v>
      </c>
      <c r="B116" s="1357" t="s">
        <v>1455</v>
      </c>
      <c r="C116" s="1357" t="s">
        <v>513</v>
      </c>
    </row>
    <row r="117" spans="1:3" x14ac:dyDescent="0.2">
      <c r="A117" s="1181" t="s">
        <v>1569</v>
      </c>
      <c r="B117" s="1357" t="s">
        <v>1455</v>
      </c>
      <c r="C117" s="1357" t="s">
        <v>514</v>
      </c>
    </row>
    <row r="118" spans="1:3" x14ac:dyDescent="0.2">
      <c r="A118" s="1181" t="s">
        <v>1570</v>
      </c>
      <c r="B118" s="1357" t="s">
        <v>1455</v>
      </c>
      <c r="C118" s="1357" t="s">
        <v>515</v>
      </c>
    </row>
    <row r="119" spans="1:3" x14ac:dyDescent="0.2">
      <c r="A119" s="1181" t="s">
        <v>1571</v>
      </c>
      <c r="B119" s="1357" t="s">
        <v>1455</v>
      </c>
      <c r="C119" s="1357" t="s">
        <v>516</v>
      </c>
    </row>
    <row r="120" spans="1:3" x14ac:dyDescent="0.2">
      <c r="A120" s="1181" t="s">
        <v>1572</v>
      </c>
      <c r="B120" s="1357" t="s">
        <v>1455</v>
      </c>
      <c r="C120" s="1357" t="s">
        <v>517</v>
      </c>
    </row>
    <row r="121" spans="1:3" x14ac:dyDescent="0.2">
      <c r="A121" s="1181" t="s">
        <v>1573</v>
      </c>
      <c r="B121" s="1357" t="s">
        <v>1455</v>
      </c>
      <c r="C121" s="1357" t="s">
        <v>518</v>
      </c>
    </row>
    <row r="122" spans="1:3" x14ac:dyDescent="0.2">
      <c r="A122" s="1181" t="s">
        <v>1574</v>
      </c>
      <c r="B122" s="1357" t="s">
        <v>1455</v>
      </c>
      <c r="C122" s="1357" t="s">
        <v>519</v>
      </c>
    </row>
    <row r="123" spans="1:3" x14ac:dyDescent="0.2">
      <c r="A123" s="1181" t="s">
        <v>1575</v>
      </c>
      <c r="B123" s="1357" t="s">
        <v>1455</v>
      </c>
      <c r="C123" s="1357" t="s">
        <v>520</v>
      </c>
    </row>
    <row r="124" spans="1:3" x14ac:dyDescent="0.2">
      <c r="A124" s="1181" t="s">
        <v>1576</v>
      </c>
      <c r="B124" s="1357" t="s">
        <v>1455</v>
      </c>
      <c r="C124" s="1357" t="s">
        <v>521</v>
      </c>
    </row>
    <row r="125" spans="1:3" x14ac:dyDescent="0.2">
      <c r="A125" s="1181" t="s">
        <v>1577</v>
      </c>
      <c r="B125" s="1357" t="s">
        <v>1455</v>
      </c>
      <c r="C125" s="1357" t="s">
        <v>522</v>
      </c>
    </row>
    <row r="126" spans="1:3" x14ac:dyDescent="0.2">
      <c r="A126" s="1181" t="s">
        <v>1578</v>
      </c>
      <c r="B126" s="1357" t="s">
        <v>1455</v>
      </c>
      <c r="C126" s="1357" t="s">
        <v>523</v>
      </c>
    </row>
    <row r="127" spans="1:3" x14ac:dyDescent="0.2">
      <c r="A127" s="1181" t="s">
        <v>1579</v>
      </c>
      <c r="B127" s="1357" t="s">
        <v>1455</v>
      </c>
      <c r="C127" s="1357" t="s">
        <v>524</v>
      </c>
    </row>
    <row r="128" spans="1:3" x14ac:dyDescent="0.2">
      <c r="A128" s="1181" t="s">
        <v>1580</v>
      </c>
      <c r="B128" s="1357" t="s">
        <v>1455</v>
      </c>
      <c r="C128" s="1357" t="s">
        <v>525</v>
      </c>
    </row>
    <row r="129" spans="1:3" x14ac:dyDescent="0.2">
      <c r="A129" s="1181" t="s">
        <v>1581</v>
      </c>
      <c r="B129" s="1357" t="s">
        <v>1455</v>
      </c>
      <c r="C129" s="1357" t="s">
        <v>526</v>
      </c>
    </row>
    <row r="130" spans="1:3" x14ac:dyDescent="0.2">
      <c r="A130" s="1181" t="s">
        <v>1582</v>
      </c>
      <c r="B130" s="1357" t="s">
        <v>1455</v>
      </c>
      <c r="C130" s="1357" t="s">
        <v>527</v>
      </c>
    </row>
    <row r="131" spans="1:3" x14ac:dyDescent="0.2">
      <c r="A131" s="1181" t="s">
        <v>1583</v>
      </c>
      <c r="B131" s="1357" t="s">
        <v>1455</v>
      </c>
      <c r="C131" s="1357" t="s">
        <v>528</v>
      </c>
    </row>
    <row r="132" spans="1:3" x14ac:dyDescent="0.2">
      <c r="A132" s="1181" t="s">
        <v>1584</v>
      </c>
      <c r="B132" s="1357" t="s">
        <v>1455</v>
      </c>
      <c r="C132" s="1357" t="s">
        <v>529</v>
      </c>
    </row>
    <row r="133" spans="1:3" x14ac:dyDescent="0.2">
      <c r="A133" s="1181" t="s">
        <v>1585</v>
      </c>
      <c r="B133" s="1357" t="s">
        <v>1455</v>
      </c>
      <c r="C133" s="1357" t="s">
        <v>530</v>
      </c>
    </row>
    <row r="134" spans="1:3" x14ac:dyDescent="0.2">
      <c r="A134" s="1181" t="s">
        <v>1586</v>
      </c>
      <c r="B134" s="1357" t="s">
        <v>1455</v>
      </c>
      <c r="C134" s="1357" t="s">
        <v>531</v>
      </c>
    </row>
    <row r="135" spans="1:3" x14ac:dyDescent="0.2">
      <c r="A135" s="1181" t="s">
        <v>1587</v>
      </c>
      <c r="B135" s="1357" t="s">
        <v>1455</v>
      </c>
      <c r="C135" s="1357" t="s">
        <v>533</v>
      </c>
    </row>
    <row r="136" spans="1:3" x14ac:dyDescent="0.2">
      <c r="A136" s="1181" t="s">
        <v>1588</v>
      </c>
      <c r="B136" s="1357" t="s">
        <v>1455</v>
      </c>
      <c r="C136" s="1357" t="s">
        <v>534</v>
      </c>
    </row>
    <row r="137" spans="1:3" x14ac:dyDescent="0.2">
      <c r="A137" s="1181" t="s">
        <v>1589</v>
      </c>
      <c r="B137" s="1357" t="s">
        <v>1455</v>
      </c>
      <c r="C137" s="1357" t="s">
        <v>535</v>
      </c>
    </row>
    <row r="138" spans="1:3" x14ac:dyDescent="0.2">
      <c r="A138" s="1181" t="s">
        <v>1590</v>
      </c>
      <c r="B138" s="1357" t="s">
        <v>1455</v>
      </c>
      <c r="C138" s="1357" t="s">
        <v>536</v>
      </c>
    </row>
    <row r="139" spans="1:3" x14ac:dyDescent="0.2">
      <c r="A139" s="1181" t="s">
        <v>1591</v>
      </c>
      <c r="B139" s="1357" t="s">
        <v>1455</v>
      </c>
      <c r="C139" s="1357" t="s">
        <v>537</v>
      </c>
    </row>
    <row r="140" spans="1:3" x14ac:dyDescent="0.2">
      <c r="A140" s="1181" t="s">
        <v>1592</v>
      </c>
      <c r="B140" s="1357" t="s">
        <v>1455</v>
      </c>
      <c r="C140" s="1357" t="s">
        <v>538</v>
      </c>
    </row>
    <row r="141" spans="1:3" x14ac:dyDescent="0.2">
      <c r="A141" s="1181" t="s">
        <v>1593</v>
      </c>
      <c r="B141" s="1357" t="s">
        <v>1455</v>
      </c>
      <c r="C141" s="1357" t="s">
        <v>539</v>
      </c>
    </row>
    <row r="142" spans="1:3" x14ac:dyDescent="0.2">
      <c r="A142" s="1181" t="s">
        <v>1594</v>
      </c>
      <c r="B142" s="1357" t="s">
        <v>1455</v>
      </c>
      <c r="C142" s="1357" t="s">
        <v>540</v>
      </c>
    </row>
    <row r="143" spans="1:3" x14ac:dyDescent="0.2">
      <c r="A143" s="1181" t="s">
        <v>1595</v>
      </c>
      <c r="B143" s="1357" t="s">
        <v>1455</v>
      </c>
      <c r="C143" s="1357" t="s">
        <v>541</v>
      </c>
    </row>
    <row r="144" spans="1:3" x14ac:dyDescent="0.2">
      <c r="A144" s="1181" t="s">
        <v>1596</v>
      </c>
      <c r="B144" s="1357" t="s">
        <v>1455</v>
      </c>
      <c r="C144" s="1357" t="s">
        <v>542</v>
      </c>
    </row>
    <row r="145" spans="1:3" x14ac:dyDescent="0.2">
      <c r="A145" s="1181" t="s">
        <v>1597</v>
      </c>
      <c r="B145" s="1357" t="s">
        <v>1455</v>
      </c>
      <c r="C145" s="1357" t="s">
        <v>543</v>
      </c>
    </row>
    <row r="146" spans="1:3" x14ac:dyDescent="0.2">
      <c r="A146" s="1181" t="s">
        <v>1598</v>
      </c>
      <c r="B146" s="1357" t="s">
        <v>1455</v>
      </c>
      <c r="C146" s="1357" t="s">
        <v>544</v>
      </c>
    </row>
    <row r="147" spans="1:3" x14ac:dyDescent="0.2">
      <c r="A147" s="1181" t="s">
        <v>1599</v>
      </c>
      <c r="B147" s="1357" t="s">
        <v>1455</v>
      </c>
      <c r="C147" s="1357" t="s">
        <v>545</v>
      </c>
    </row>
    <row r="148" spans="1:3" x14ac:dyDescent="0.2">
      <c r="A148" s="1181" t="s">
        <v>1600</v>
      </c>
      <c r="B148" s="1357" t="s">
        <v>1455</v>
      </c>
      <c r="C148" s="1357" t="s">
        <v>546</v>
      </c>
    </row>
    <row r="149" spans="1:3" x14ac:dyDescent="0.2">
      <c r="A149" s="1181" t="s">
        <v>1601</v>
      </c>
      <c r="B149" s="1357" t="s">
        <v>1455</v>
      </c>
      <c r="C149" s="1357" t="s">
        <v>547</v>
      </c>
    </row>
    <row r="150" spans="1:3" x14ac:dyDescent="0.2">
      <c r="A150" s="1181" t="s">
        <v>1602</v>
      </c>
      <c r="B150" s="1357" t="s">
        <v>1455</v>
      </c>
      <c r="C150" s="1357" t="s">
        <v>548</v>
      </c>
    </row>
    <row r="151" spans="1:3" x14ac:dyDescent="0.2">
      <c r="A151" s="1181" t="s">
        <v>1603</v>
      </c>
      <c r="B151" s="1357" t="s">
        <v>1455</v>
      </c>
      <c r="C151" s="1357" t="s">
        <v>549</v>
      </c>
    </row>
    <row r="152" spans="1:3" x14ac:dyDescent="0.2">
      <c r="A152" s="1181" t="s">
        <v>1604</v>
      </c>
      <c r="B152" s="1357" t="s">
        <v>1455</v>
      </c>
      <c r="C152" s="1357" t="s">
        <v>550</v>
      </c>
    </row>
    <row r="153" spans="1:3" x14ac:dyDescent="0.2">
      <c r="A153" s="1181" t="s">
        <v>1974</v>
      </c>
      <c r="B153" s="1357" t="s">
        <v>1455</v>
      </c>
      <c r="C153" s="1357" t="s">
        <v>532</v>
      </c>
    </row>
    <row r="154" spans="1:3" x14ac:dyDescent="0.2">
      <c r="A154" s="1181" t="s">
        <v>1605</v>
      </c>
      <c r="B154" s="1357" t="s">
        <v>1455</v>
      </c>
      <c r="C154" s="1357" t="s">
        <v>551</v>
      </c>
    </row>
    <row r="155" spans="1:3" x14ac:dyDescent="0.2">
      <c r="A155" s="1181" t="s">
        <v>1606</v>
      </c>
      <c r="B155" s="1357" t="s">
        <v>1455</v>
      </c>
      <c r="C155" s="1357" t="s">
        <v>552</v>
      </c>
    </row>
    <row r="156" spans="1:3" x14ac:dyDescent="0.2">
      <c r="A156" s="1181" t="s">
        <v>1607</v>
      </c>
      <c r="B156" s="1357" t="s">
        <v>1455</v>
      </c>
      <c r="C156" s="1357" t="s">
        <v>553</v>
      </c>
    </row>
    <row r="157" spans="1:3" x14ac:dyDescent="0.2">
      <c r="A157" s="1181" t="s">
        <v>1608</v>
      </c>
      <c r="B157" s="1357" t="s">
        <v>1455</v>
      </c>
      <c r="C157" s="1357" t="s">
        <v>554</v>
      </c>
    </row>
    <row r="158" spans="1:3" x14ac:dyDescent="0.2">
      <c r="A158" s="1181" t="s">
        <v>1609</v>
      </c>
      <c r="B158" s="1357" t="s">
        <v>1455</v>
      </c>
      <c r="C158" s="1357" t="s">
        <v>555</v>
      </c>
    </row>
    <row r="159" spans="1:3" x14ac:dyDescent="0.2">
      <c r="A159" s="1181" t="s">
        <v>1610</v>
      </c>
      <c r="B159" s="1357" t="s">
        <v>1455</v>
      </c>
      <c r="C159" s="1357" t="s">
        <v>556</v>
      </c>
    </row>
    <row r="160" spans="1:3" x14ac:dyDescent="0.2">
      <c r="A160" s="1181" t="s">
        <v>1611</v>
      </c>
      <c r="B160" s="1357" t="s">
        <v>1455</v>
      </c>
      <c r="C160" s="1357" t="s">
        <v>557</v>
      </c>
    </row>
    <row r="161" spans="1:3" x14ac:dyDescent="0.2">
      <c r="A161" s="1181" t="s">
        <v>1612</v>
      </c>
      <c r="B161" s="1357" t="s">
        <v>1455</v>
      </c>
      <c r="C161" s="1357" t="s">
        <v>559</v>
      </c>
    </row>
    <row r="162" spans="1:3" x14ac:dyDescent="0.2">
      <c r="A162" s="1181" t="s">
        <v>1613</v>
      </c>
      <c r="B162" s="1357" t="s">
        <v>1455</v>
      </c>
      <c r="C162" s="1357" t="s">
        <v>560</v>
      </c>
    </row>
    <row r="163" spans="1:3" x14ac:dyDescent="0.2">
      <c r="A163" s="1181" t="s">
        <v>1614</v>
      </c>
      <c r="B163" s="1357" t="s">
        <v>1455</v>
      </c>
      <c r="C163" s="1357" t="s">
        <v>561</v>
      </c>
    </row>
    <row r="164" spans="1:3" x14ac:dyDescent="0.2">
      <c r="A164" s="1181" t="s">
        <v>1615</v>
      </c>
      <c r="B164" s="1357" t="s">
        <v>1455</v>
      </c>
      <c r="C164" s="1357" t="s">
        <v>562</v>
      </c>
    </row>
    <row r="165" spans="1:3" x14ac:dyDescent="0.2">
      <c r="A165" s="1181" t="s">
        <v>1616</v>
      </c>
      <c r="B165" s="1357" t="s">
        <v>1455</v>
      </c>
      <c r="C165" s="1357" t="s">
        <v>563</v>
      </c>
    </row>
    <row r="166" spans="1:3" x14ac:dyDescent="0.2">
      <c r="A166" s="1181" t="s">
        <v>1617</v>
      </c>
      <c r="B166" s="1357" t="s">
        <v>1455</v>
      </c>
      <c r="C166" s="1357" t="s">
        <v>564</v>
      </c>
    </row>
    <row r="167" spans="1:3" x14ac:dyDescent="0.2">
      <c r="A167" s="1181" t="s">
        <v>1618</v>
      </c>
      <c r="B167" s="1357" t="s">
        <v>1455</v>
      </c>
      <c r="C167" s="1357" t="s">
        <v>565</v>
      </c>
    </row>
    <row r="168" spans="1:3" x14ac:dyDescent="0.2">
      <c r="A168" s="1181" t="s">
        <v>1619</v>
      </c>
      <c r="B168" s="1357" t="s">
        <v>1455</v>
      </c>
      <c r="C168" s="1357" t="s">
        <v>566</v>
      </c>
    </row>
    <row r="169" spans="1:3" x14ac:dyDescent="0.2">
      <c r="A169" s="1181" t="s">
        <v>1975</v>
      </c>
      <c r="B169" s="1357" t="s">
        <v>1455</v>
      </c>
      <c r="C169" s="1357" t="s">
        <v>558</v>
      </c>
    </row>
    <row r="170" spans="1:3" x14ac:dyDescent="0.2">
      <c r="A170" s="1181" t="s">
        <v>1620</v>
      </c>
      <c r="B170" s="1357" t="s">
        <v>1455</v>
      </c>
      <c r="C170" s="1357" t="s">
        <v>567</v>
      </c>
    </row>
    <row r="171" spans="1:3" x14ac:dyDescent="0.2">
      <c r="A171" s="1181" t="s">
        <v>1621</v>
      </c>
      <c r="B171" s="1357" t="s">
        <v>1455</v>
      </c>
      <c r="C171" s="1357" t="s">
        <v>568</v>
      </c>
    </row>
    <row r="172" spans="1:3" x14ac:dyDescent="0.2">
      <c r="A172" s="1181" t="s">
        <v>1622</v>
      </c>
      <c r="B172" s="1357" t="s">
        <v>1455</v>
      </c>
      <c r="C172" s="1357" t="s">
        <v>569</v>
      </c>
    </row>
    <row r="173" spans="1:3" x14ac:dyDescent="0.2">
      <c r="A173" s="1181" t="s">
        <v>1623</v>
      </c>
      <c r="B173" s="1357" t="s">
        <v>1455</v>
      </c>
      <c r="C173" s="1357" t="s">
        <v>570</v>
      </c>
    </row>
    <row r="174" spans="1:3" x14ac:dyDescent="0.2">
      <c r="A174" s="1181" t="s">
        <v>1624</v>
      </c>
      <c r="B174" s="1357" t="s">
        <v>1455</v>
      </c>
      <c r="C174" s="1357" t="s">
        <v>571</v>
      </c>
    </row>
    <row r="175" spans="1:3" x14ac:dyDescent="0.2">
      <c r="A175" s="1181" t="s">
        <v>1625</v>
      </c>
      <c r="B175" s="1357" t="s">
        <v>1455</v>
      </c>
      <c r="C175" s="1357" t="s">
        <v>572</v>
      </c>
    </row>
    <row r="176" spans="1:3" x14ac:dyDescent="0.2">
      <c r="A176" s="1181" t="s">
        <v>1626</v>
      </c>
      <c r="B176" s="1357" t="s">
        <v>1455</v>
      </c>
      <c r="C176" s="1357" t="s">
        <v>573</v>
      </c>
    </row>
    <row r="177" spans="1:3" x14ac:dyDescent="0.2">
      <c r="A177" s="1181" t="s">
        <v>1627</v>
      </c>
      <c r="B177" s="1357" t="s">
        <v>1455</v>
      </c>
      <c r="C177" s="1357" t="s">
        <v>574</v>
      </c>
    </row>
    <row r="178" spans="1:3" x14ac:dyDescent="0.2">
      <c r="A178" s="1181" t="s">
        <v>1628</v>
      </c>
      <c r="B178" s="1357" t="s">
        <v>1455</v>
      </c>
      <c r="C178" s="1357" t="s">
        <v>575</v>
      </c>
    </row>
    <row r="179" spans="1:3" x14ac:dyDescent="0.2">
      <c r="A179" s="1181" t="s">
        <v>1629</v>
      </c>
      <c r="B179" s="1357" t="s">
        <v>1455</v>
      </c>
      <c r="C179" s="1357" t="s">
        <v>3362</v>
      </c>
    </row>
    <row r="180" spans="1:3" x14ac:dyDescent="0.2">
      <c r="A180" s="1181" t="s">
        <v>1630</v>
      </c>
      <c r="B180" s="1357" t="s">
        <v>1455</v>
      </c>
      <c r="C180" s="1357" t="s">
        <v>576</v>
      </c>
    </row>
    <row r="181" spans="1:3" x14ac:dyDescent="0.2">
      <c r="A181" s="1181" t="s">
        <v>1631</v>
      </c>
      <c r="B181" s="1357" t="s">
        <v>1455</v>
      </c>
      <c r="C181" s="1357" t="s">
        <v>577</v>
      </c>
    </row>
    <row r="182" spans="1:3" x14ac:dyDescent="0.2">
      <c r="A182" s="1181" t="s">
        <v>1632</v>
      </c>
      <c r="B182" s="1357" t="s">
        <v>1455</v>
      </c>
      <c r="C182" s="1357" t="s">
        <v>578</v>
      </c>
    </row>
    <row r="183" spans="1:3" x14ac:dyDescent="0.2">
      <c r="A183" s="1181" t="s">
        <v>1633</v>
      </c>
      <c r="B183" s="1357" t="s">
        <v>1455</v>
      </c>
      <c r="C183" s="1357" t="s">
        <v>579</v>
      </c>
    </row>
    <row r="184" spans="1:3" x14ac:dyDescent="0.2">
      <c r="A184" s="1181" t="s">
        <v>1634</v>
      </c>
      <c r="B184" s="1357" t="s">
        <v>1455</v>
      </c>
      <c r="C184" s="1357" t="s">
        <v>3363</v>
      </c>
    </row>
    <row r="185" spans="1:3" x14ac:dyDescent="0.2">
      <c r="A185" s="1181" t="s">
        <v>1635</v>
      </c>
      <c r="B185" s="1357" t="s">
        <v>1455</v>
      </c>
      <c r="C185" s="1357" t="s">
        <v>580</v>
      </c>
    </row>
    <row r="186" spans="1:3" x14ac:dyDescent="0.2">
      <c r="A186" s="1181" t="s">
        <v>1636</v>
      </c>
      <c r="B186" s="1357" t="s">
        <v>1455</v>
      </c>
      <c r="C186" s="1357" t="s">
        <v>581</v>
      </c>
    </row>
    <row r="187" spans="1:3" x14ac:dyDescent="0.2">
      <c r="A187" s="1181" t="s">
        <v>1637</v>
      </c>
      <c r="B187" s="1357" t="s">
        <v>1455</v>
      </c>
      <c r="C187" s="1357" t="s">
        <v>582</v>
      </c>
    </row>
    <row r="188" spans="1:3" x14ac:dyDescent="0.2">
      <c r="A188" s="1181" t="s">
        <v>1638</v>
      </c>
      <c r="B188" s="1357" t="s">
        <v>1455</v>
      </c>
      <c r="C188" s="1357" t="s">
        <v>583</v>
      </c>
    </row>
    <row r="189" spans="1:3" x14ac:dyDescent="0.2">
      <c r="A189" s="1181" t="s">
        <v>1639</v>
      </c>
      <c r="B189" s="1357" t="s">
        <v>1455</v>
      </c>
      <c r="C189" s="1357" t="s">
        <v>3364</v>
      </c>
    </row>
    <row r="190" spans="1:3" x14ac:dyDescent="0.2">
      <c r="A190" s="1181" t="s">
        <v>1640</v>
      </c>
      <c r="B190" s="1357" t="s">
        <v>1455</v>
      </c>
      <c r="C190" s="1357" t="s">
        <v>3365</v>
      </c>
    </row>
    <row r="191" spans="1:3" x14ac:dyDescent="0.2">
      <c r="A191" s="1181" t="s">
        <v>1641</v>
      </c>
      <c r="B191" s="1357" t="s">
        <v>1455</v>
      </c>
      <c r="C191" s="1357" t="s">
        <v>3366</v>
      </c>
    </row>
    <row r="192" spans="1:3" x14ac:dyDescent="0.2">
      <c r="A192" s="1181" t="s">
        <v>1642</v>
      </c>
      <c r="B192" s="1357" t="s">
        <v>1455</v>
      </c>
      <c r="C192" s="1357" t="s">
        <v>584</v>
      </c>
    </row>
    <row r="193" spans="1:3" x14ac:dyDescent="0.2">
      <c r="A193" s="1181" t="s">
        <v>1643</v>
      </c>
      <c r="B193" s="1357" t="s">
        <v>1455</v>
      </c>
      <c r="C193" s="1357" t="s">
        <v>585</v>
      </c>
    </row>
    <row r="194" spans="1:3" x14ac:dyDescent="0.2">
      <c r="A194" s="1181" t="s">
        <v>1644</v>
      </c>
      <c r="B194" s="1357" t="s">
        <v>1455</v>
      </c>
      <c r="C194" s="1357" t="s">
        <v>586</v>
      </c>
    </row>
    <row r="195" spans="1:3" x14ac:dyDescent="0.2">
      <c r="A195" s="1181" t="s">
        <v>1645</v>
      </c>
      <c r="B195" s="1357" t="s">
        <v>1455</v>
      </c>
      <c r="C195" s="1357" t="s">
        <v>587</v>
      </c>
    </row>
    <row r="196" spans="1:3" x14ac:dyDescent="0.2">
      <c r="A196" s="1181" t="s">
        <v>1646</v>
      </c>
      <c r="B196" s="1357" t="s">
        <v>1455</v>
      </c>
      <c r="C196" s="1357" t="s">
        <v>588</v>
      </c>
    </row>
    <row r="197" spans="1:3" x14ac:dyDescent="0.2">
      <c r="A197" s="1181" t="s">
        <v>1647</v>
      </c>
      <c r="B197" s="1357" t="s">
        <v>1455</v>
      </c>
      <c r="C197" s="1357" t="s">
        <v>589</v>
      </c>
    </row>
    <row r="198" spans="1:3" x14ac:dyDescent="0.2">
      <c r="A198" s="1181" t="s">
        <v>1648</v>
      </c>
      <c r="B198" s="1357" t="s">
        <v>1455</v>
      </c>
      <c r="C198" s="1357" t="s">
        <v>3367</v>
      </c>
    </row>
    <row r="199" spans="1:3" x14ac:dyDescent="0.2">
      <c r="A199" s="1181" t="s">
        <v>1649</v>
      </c>
      <c r="B199" s="1357" t="s">
        <v>1455</v>
      </c>
      <c r="C199" s="1357" t="s">
        <v>590</v>
      </c>
    </row>
    <row r="200" spans="1:3" x14ac:dyDescent="0.2">
      <c r="A200" s="1181" t="s">
        <v>1650</v>
      </c>
      <c r="B200" s="1357" t="s">
        <v>1455</v>
      </c>
      <c r="C200" s="1357" t="s">
        <v>591</v>
      </c>
    </row>
    <row r="201" spans="1:3" x14ac:dyDescent="0.2">
      <c r="A201" s="1181" t="s">
        <v>1651</v>
      </c>
      <c r="B201" s="1357" t="s">
        <v>1455</v>
      </c>
      <c r="C201" s="1357" t="s">
        <v>592</v>
      </c>
    </row>
    <row r="202" spans="1:3" x14ac:dyDescent="0.2">
      <c r="A202" s="1181" t="s">
        <v>1652</v>
      </c>
      <c r="B202" s="1357" t="s">
        <v>1455</v>
      </c>
      <c r="C202" s="1357" t="s">
        <v>593</v>
      </c>
    </row>
    <row r="203" spans="1:3" x14ac:dyDescent="0.2">
      <c r="A203" s="1181" t="s">
        <v>1653</v>
      </c>
      <c r="B203" s="1357" t="s">
        <v>1455</v>
      </c>
      <c r="C203" s="1357" t="s">
        <v>594</v>
      </c>
    </row>
    <row r="204" spans="1:3" x14ac:dyDescent="0.2">
      <c r="A204" s="1181" t="s">
        <v>1654</v>
      </c>
      <c r="B204" s="1357" t="s">
        <v>1455</v>
      </c>
      <c r="C204" s="1357" t="s">
        <v>595</v>
      </c>
    </row>
    <row r="205" spans="1:3" x14ac:dyDescent="0.2">
      <c r="A205" s="1181" t="s">
        <v>1655</v>
      </c>
      <c r="B205" s="1357" t="s">
        <v>1455</v>
      </c>
      <c r="C205" s="1357" t="s">
        <v>596</v>
      </c>
    </row>
    <row r="206" spans="1:3" x14ac:dyDescent="0.2">
      <c r="A206" s="1181" t="s">
        <v>1656</v>
      </c>
      <c r="B206" s="1357" t="s">
        <v>1455</v>
      </c>
      <c r="C206" s="1357" t="s">
        <v>597</v>
      </c>
    </row>
    <row r="207" spans="1:3" x14ac:dyDescent="0.2">
      <c r="A207" s="1181" t="s">
        <v>1657</v>
      </c>
      <c r="B207" s="1357" t="s">
        <v>1455</v>
      </c>
      <c r="C207" s="1357" t="s">
        <v>598</v>
      </c>
    </row>
    <row r="208" spans="1:3" x14ac:dyDescent="0.2">
      <c r="A208" s="1181" t="s">
        <v>1658</v>
      </c>
      <c r="B208" s="1357" t="s">
        <v>1455</v>
      </c>
      <c r="C208" s="1357" t="s">
        <v>599</v>
      </c>
    </row>
    <row r="209" spans="1:3" x14ac:dyDescent="0.2">
      <c r="A209" s="1181" t="s">
        <v>1659</v>
      </c>
      <c r="B209" s="1357" t="s">
        <v>1455</v>
      </c>
      <c r="C209" s="1357" t="s">
        <v>600</v>
      </c>
    </row>
    <row r="210" spans="1:3" x14ac:dyDescent="0.2">
      <c r="A210" s="1181" t="s">
        <v>1660</v>
      </c>
      <c r="B210" s="1357" t="s">
        <v>1455</v>
      </c>
      <c r="C210" s="1357" t="s">
        <v>601</v>
      </c>
    </row>
    <row r="211" spans="1:3" x14ac:dyDescent="0.2">
      <c r="A211" s="1181" t="s">
        <v>1661</v>
      </c>
      <c r="B211" s="1357" t="s">
        <v>1455</v>
      </c>
      <c r="C211" s="1357" t="s">
        <v>602</v>
      </c>
    </row>
    <row r="212" spans="1:3" x14ac:dyDescent="0.2">
      <c r="A212" s="1181" t="s">
        <v>1662</v>
      </c>
      <c r="B212" s="1357" t="s">
        <v>1455</v>
      </c>
      <c r="C212" s="1357" t="s">
        <v>603</v>
      </c>
    </row>
    <row r="213" spans="1:3" x14ac:dyDescent="0.2">
      <c r="A213" s="1181" t="s">
        <v>1663</v>
      </c>
      <c r="B213" s="1357" t="s">
        <v>1455</v>
      </c>
      <c r="C213" s="1357" t="s">
        <v>604</v>
      </c>
    </row>
    <row r="214" spans="1:3" x14ac:dyDescent="0.2">
      <c r="A214" s="1181" t="s">
        <v>1664</v>
      </c>
      <c r="B214" s="1357" t="s">
        <v>1455</v>
      </c>
      <c r="C214" s="1357" t="s">
        <v>605</v>
      </c>
    </row>
    <row r="215" spans="1:3" x14ac:dyDescent="0.2">
      <c r="A215" s="1181" t="s">
        <v>1665</v>
      </c>
      <c r="B215" s="1357" t="s">
        <v>1455</v>
      </c>
      <c r="C215" s="1357" t="s">
        <v>606</v>
      </c>
    </row>
    <row r="216" spans="1:3" x14ac:dyDescent="0.2">
      <c r="A216" s="1181" t="s">
        <v>1666</v>
      </c>
      <c r="B216" s="1357" t="s">
        <v>1455</v>
      </c>
      <c r="C216" s="1357" t="s">
        <v>607</v>
      </c>
    </row>
    <row r="217" spans="1:3" x14ac:dyDescent="0.2">
      <c r="A217" s="1181" t="s">
        <v>1667</v>
      </c>
      <c r="B217" s="1357" t="s">
        <v>1455</v>
      </c>
      <c r="C217" s="1357" t="s">
        <v>608</v>
      </c>
    </row>
    <row r="218" spans="1:3" x14ac:dyDescent="0.2">
      <c r="A218" s="1181" t="s">
        <v>1668</v>
      </c>
      <c r="B218" s="1357" t="s">
        <v>1455</v>
      </c>
      <c r="C218" s="1357" t="s">
        <v>609</v>
      </c>
    </row>
    <row r="219" spans="1:3" x14ac:dyDescent="0.2">
      <c r="A219" s="1181" t="s">
        <v>1669</v>
      </c>
      <c r="B219" s="1357" t="s">
        <v>1455</v>
      </c>
      <c r="C219" s="1357" t="s">
        <v>610</v>
      </c>
    </row>
    <row r="220" spans="1:3" x14ac:dyDescent="0.2">
      <c r="A220" s="1181" t="s">
        <v>1670</v>
      </c>
      <c r="B220" s="1357" t="s">
        <v>1455</v>
      </c>
      <c r="C220" s="1357" t="s">
        <v>611</v>
      </c>
    </row>
    <row r="221" spans="1:3" x14ac:dyDescent="0.2">
      <c r="A221" s="1181" t="s">
        <v>1671</v>
      </c>
      <c r="B221" s="1357" t="s">
        <v>1455</v>
      </c>
      <c r="C221" s="1357" t="s">
        <v>612</v>
      </c>
    </row>
    <row r="222" spans="1:3" x14ac:dyDescent="0.2">
      <c r="A222" s="1181" t="s">
        <v>1672</v>
      </c>
      <c r="B222" s="1357" t="s">
        <v>1455</v>
      </c>
      <c r="C222" s="1357" t="s">
        <v>613</v>
      </c>
    </row>
    <row r="223" spans="1:3" x14ac:dyDescent="0.2">
      <c r="A223" s="1181" t="s">
        <v>1673</v>
      </c>
      <c r="B223" s="1357" t="s">
        <v>1455</v>
      </c>
      <c r="C223" s="1357" t="s">
        <v>614</v>
      </c>
    </row>
    <row r="224" spans="1:3" x14ac:dyDescent="0.2">
      <c r="A224" s="1181" t="s">
        <v>1674</v>
      </c>
      <c r="B224" s="1357" t="s">
        <v>1455</v>
      </c>
      <c r="C224" s="1357" t="s">
        <v>615</v>
      </c>
    </row>
    <row r="225" spans="1:3" x14ac:dyDescent="0.2">
      <c r="A225" s="1181" t="s">
        <v>1675</v>
      </c>
      <c r="B225" s="1357" t="s">
        <v>1455</v>
      </c>
      <c r="C225" s="1357" t="s">
        <v>616</v>
      </c>
    </row>
    <row r="226" spans="1:3" x14ac:dyDescent="0.2">
      <c r="A226" s="1181" t="s">
        <v>1676</v>
      </c>
      <c r="B226" s="1357" t="s">
        <v>1455</v>
      </c>
      <c r="C226" s="1357" t="s">
        <v>617</v>
      </c>
    </row>
    <row r="227" spans="1:3" x14ac:dyDescent="0.2">
      <c r="A227" s="1181" t="s">
        <v>1677</v>
      </c>
      <c r="B227" s="1357" t="s">
        <v>1455</v>
      </c>
      <c r="C227" s="1357" t="s">
        <v>618</v>
      </c>
    </row>
    <row r="228" spans="1:3" x14ac:dyDescent="0.2">
      <c r="A228" s="1181" t="s">
        <v>1678</v>
      </c>
      <c r="B228" s="1357" t="s">
        <v>1456</v>
      </c>
      <c r="C228" s="1357" t="s">
        <v>3368</v>
      </c>
    </row>
    <row r="229" spans="1:3" x14ac:dyDescent="0.2">
      <c r="A229" s="1181" t="s">
        <v>1679</v>
      </c>
      <c r="B229" s="1357" t="s">
        <v>1456</v>
      </c>
      <c r="C229" s="1357" t="s">
        <v>3369</v>
      </c>
    </row>
    <row r="230" spans="1:3" x14ac:dyDescent="0.2">
      <c r="A230" s="1181" t="s">
        <v>1680</v>
      </c>
      <c r="B230" s="1357" t="s">
        <v>1456</v>
      </c>
      <c r="C230" s="1357" t="s">
        <v>3370</v>
      </c>
    </row>
    <row r="231" spans="1:3" x14ac:dyDescent="0.2">
      <c r="A231" s="1181" t="s">
        <v>1681</v>
      </c>
      <c r="B231" s="1357" t="s">
        <v>1456</v>
      </c>
      <c r="C231" s="1357" t="s">
        <v>3371</v>
      </c>
    </row>
    <row r="232" spans="1:3" x14ac:dyDescent="0.2">
      <c r="A232" s="1181" t="s">
        <v>1682</v>
      </c>
      <c r="B232" s="1357" t="s">
        <v>1456</v>
      </c>
      <c r="C232" s="1357" t="s">
        <v>3372</v>
      </c>
    </row>
    <row r="233" spans="1:3" x14ac:dyDescent="0.2">
      <c r="A233" s="1181" t="s">
        <v>1683</v>
      </c>
      <c r="B233" s="1357" t="s">
        <v>1456</v>
      </c>
      <c r="C233" s="1357" t="s">
        <v>3373</v>
      </c>
    </row>
    <row r="234" spans="1:3" x14ac:dyDescent="0.2">
      <c r="A234" s="1181" t="s">
        <v>1684</v>
      </c>
      <c r="B234" s="1357" t="s">
        <v>1456</v>
      </c>
      <c r="C234" s="1357" t="s">
        <v>3374</v>
      </c>
    </row>
    <row r="235" spans="1:3" x14ac:dyDescent="0.2">
      <c r="A235" s="1181" t="s">
        <v>1685</v>
      </c>
      <c r="B235" s="1357" t="s">
        <v>1456</v>
      </c>
      <c r="C235" s="1357" t="s">
        <v>3375</v>
      </c>
    </row>
    <row r="236" spans="1:3" x14ac:dyDescent="0.2">
      <c r="A236" s="1181" t="s">
        <v>1686</v>
      </c>
      <c r="B236" s="1357" t="s">
        <v>1456</v>
      </c>
      <c r="C236" s="1357" t="s">
        <v>3376</v>
      </c>
    </row>
    <row r="237" spans="1:3" x14ac:dyDescent="0.2">
      <c r="A237" s="1181" t="s">
        <v>1687</v>
      </c>
      <c r="B237" s="1357" t="s">
        <v>1456</v>
      </c>
      <c r="C237" s="1357" t="s">
        <v>3377</v>
      </c>
    </row>
    <row r="238" spans="1:3" x14ac:dyDescent="0.2">
      <c r="A238" s="1181" t="s">
        <v>1688</v>
      </c>
      <c r="B238" s="1357" t="s">
        <v>1456</v>
      </c>
      <c r="C238" s="1357" t="s">
        <v>3378</v>
      </c>
    </row>
    <row r="239" spans="1:3" x14ac:dyDescent="0.2">
      <c r="A239" s="1181" t="s">
        <v>1689</v>
      </c>
      <c r="B239" s="1357" t="s">
        <v>1456</v>
      </c>
      <c r="C239" s="1357" t="s">
        <v>3379</v>
      </c>
    </row>
    <row r="240" spans="1:3" x14ac:dyDescent="0.2">
      <c r="A240" s="1181" t="s">
        <v>1690</v>
      </c>
      <c r="B240" s="1357" t="s">
        <v>1456</v>
      </c>
      <c r="C240" s="1357" t="s">
        <v>3380</v>
      </c>
    </row>
    <row r="241" spans="1:3" x14ac:dyDescent="0.2">
      <c r="A241" s="1181" t="s">
        <v>1691</v>
      </c>
      <c r="B241" s="1357" t="s">
        <v>1456</v>
      </c>
      <c r="C241" s="1357" t="s">
        <v>3381</v>
      </c>
    </row>
    <row r="242" spans="1:3" x14ac:dyDescent="0.2">
      <c r="A242" s="1181" t="s">
        <v>1692</v>
      </c>
      <c r="B242" s="1357" t="s">
        <v>1456</v>
      </c>
      <c r="C242" s="1357" t="s">
        <v>4344</v>
      </c>
    </row>
    <row r="243" spans="1:3" x14ac:dyDescent="0.2">
      <c r="A243" s="1181" t="s">
        <v>1693</v>
      </c>
      <c r="B243" s="1357" t="s">
        <v>1456</v>
      </c>
      <c r="C243" s="1357" t="s">
        <v>3382</v>
      </c>
    </row>
    <row r="244" spans="1:3" x14ac:dyDescent="0.2">
      <c r="A244" s="1181" t="s">
        <v>1694</v>
      </c>
      <c r="B244" s="1357" t="s">
        <v>1456</v>
      </c>
      <c r="C244" s="1357" t="s">
        <v>3383</v>
      </c>
    </row>
    <row r="245" spans="1:3" x14ac:dyDescent="0.2">
      <c r="A245" s="1181" t="s">
        <v>1695</v>
      </c>
      <c r="B245" s="1357" t="s">
        <v>1456</v>
      </c>
      <c r="C245" s="1357" t="s">
        <v>3384</v>
      </c>
    </row>
    <row r="246" spans="1:3" x14ac:dyDescent="0.2">
      <c r="A246" s="1181" t="s">
        <v>1696</v>
      </c>
      <c r="B246" s="1357" t="s">
        <v>1456</v>
      </c>
      <c r="C246" s="1357" t="s">
        <v>3385</v>
      </c>
    </row>
    <row r="247" spans="1:3" x14ac:dyDescent="0.2">
      <c r="A247" s="1181" t="s">
        <v>1697</v>
      </c>
      <c r="B247" s="1357" t="s">
        <v>1456</v>
      </c>
      <c r="C247" s="1357" t="s">
        <v>3386</v>
      </c>
    </row>
    <row r="248" spans="1:3" x14ac:dyDescent="0.2">
      <c r="A248" s="1181" t="s">
        <v>1698</v>
      </c>
      <c r="B248" s="1357" t="s">
        <v>1456</v>
      </c>
      <c r="C248" s="1357" t="s">
        <v>3387</v>
      </c>
    </row>
    <row r="249" spans="1:3" x14ac:dyDescent="0.2">
      <c r="A249" s="1181" t="s">
        <v>1699</v>
      </c>
      <c r="B249" s="1357" t="s">
        <v>1456</v>
      </c>
      <c r="C249" s="1357" t="s">
        <v>3388</v>
      </c>
    </row>
    <row r="250" spans="1:3" x14ac:dyDescent="0.2">
      <c r="A250" s="1181" t="s">
        <v>1700</v>
      </c>
      <c r="B250" s="1357" t="s">
        <v>1456</v>
      </c>
      <c r="C250" s="1357" t="s">
        <v>3389</v>
      </c>
    </row>
    <row r="251" spans="1:3" x14ac:dyDescent="0.2">
      <c r="A251" s="1181" t="s">
        <v>1701</v>
      </c>
      <c r="B251" s="1357" t="s">
        <v>1456</v>
      </c>
      <c r="C251" s="1357" t="s">
        <v>3390</v>
      </c>
    </row>
    <row r="252" spans="1:3" x14ac:dyDescent="0.2">
      <c r="A252" s="1181" t="s">
        <v>1702</v>
      </c>
      <c r="B252" s="1357" t="s">
        <v>1456</v>
      </c>
      <c r="C252" s="1357" t="s">
        <v>3391</v>
      </c>
    </row>
    <row r="253" spans="1:3" x14ac:dyDescent="0.2">
      <c r="A253" s="1181" t="s">
        <v>1703</v>
      </c>
      <c r="B253" s="1357" t="s">
        <v>1456</v>
      </c>
      <c r="C253" s="1357" t="s">
        <v>3392</v>
      </c>
    </row>
    <row r="254" spans="1:3" x14ac:dyDescent="0.2">
      <c r="A254" s="1181" t="s">
        <v>1704</v>
      </c>
      <c r="B254" s="1357" t="s">
        <v>1456</v>
      </c>
      <c r="C254" s="1357" t="s">
        <v>3393</v>
      </c>
    </row>
    <row r="255" spans="1:3" x14ac:dyDescent="0.2">
      <c r="A255" s="1181" t="s">
        <v>1705</v>
      </c>
      <c r="B255" s="1357" t="s">
        <v>1456</v>
      </c>
      <c r="C255" s="1357" t="s">
        <v>3394</v>
      </c>
    </row>
    <row r="256" spans="1:3" x14ac:dyDescent="0.2">
      <c r="A256" s="1181" t="s">
        <v>1706</v>
      </c>
      <c r="B256" s="1357" t="s">
        <v>1456</v>
      </c>
      <c r="C256" s="1357" t="s">
        <v>4345</v>
      </c>
    </row>
    <row r="257" spans="1:3" x14ac:dyDescent="0.2">
      <c r="A257" s="1181" t="s">
        <v>1707</v>
      </c>
      <c r="B257" s="1357" t="s">
        <v>1456</v>
      </c>
      <c r="C257" s="1357" t="s">
        <v>3395</v>
      </c>
    </row>
    <row r="258" spans="1:3" x14ac:dyDescent="0.2">
      <c r="A258" s="1181" t="s">
        <v>1708</v>
      </c>
      <c r="B258" s="1357" t="s">
        <v>1456</v>
      </c>
      <c r="C258" s="1357" t="s">
        <v>3396</v>
      </c>
    </row>
    <row r="259" spans="1:3" x14ac:dyDescent="0.2">
      <c r="A259" s="1181" t="s">
        <v>1709</v>
      </c>
      <c r="B259" s="1357" t="s">
        <v>1456</v>
      </c>
      <c r="C259" s="1357" t="s">
        <v>3397</v>
      </c>
    </row>
    <row r="260" spans="1:3" x14ac:dyDescent="0.2">
      <c r="A260" s="1181" t="s">
        <v>1710</v>
      </c>
      <c r="B260" s="1357" t="s">
        <v>1456</v>
      </c>
      <c r="C260" s="1357" t="s">
        <v>3398</v>
      </c>
    </row>
    <row r="261" spans="1:3" x14ac:dyDescent="0.2">
      <c r="A261" s="1181" t="s">
        <v>1711</v>
      </c>
      <c r="B261" s="1357" t="s">
        <v>1456</v>
      </c>
      <c r="C261" s="1357" t="s">
        <v>3399</v>
      </c>
    </row>
    <row r="262" spans="1:3" x14ac:dyDescent="0.2">
      <c r="A262" s="1181" t="s">
        <v>1712</v>
      </c>
      <c r="B262" s="1357" t="s">
        <v>1456</v>
      </c>
      <c r="C262" s="1357" t="s">
        <v>3400</v>
      </c>
    </row>
    <row r="263" spans="1:3" x14ac:dyDescent="0.2">
      <c r="A263" s="1181" t="s">
        <v>1713</v>
      </c>
      <c r="B263" s="1357" t="s">
        <v>1456</v>
      </c>
      <c r="C263" s="1357" t="s">
        <v>3401</v>
      </c>
    </row>
    <row r="264" spans="1:3" x14ac:dyDescent="0.2">
      <c r="A264" s="1181" t="s">
        <v>1714</v>
      </c>
      <c r="B264" s="1357" t="s">
        <v>1456</v>
      </c>
      <c r="C264" s="1357" t="s">
        <v>3402</v>
      </c>
    </row>
    <row r="265" spans="1:3" x14ac:dyDescent="0.2">
      <c r="A265" s="1181" t="s">
        <v>1715</v>
      </c>
      <c r="B265" s="1357" t="s">
        <v>1456</v>
      </c>
      <c r="C265" s="1357" t="s">
        <v>3403</v>
      </c>
    </row>
    <row r="266" spans="1:3" x14ac:dyDescent="0.2">
      <c r="A266" s="1181" t="s">
        <v>1716</v>
      </c>
      <c r="B266" s="1357" t="s">
        <v>1456</v>
      </c>
      <c r="C266" s="1357" t="s">
        <v>3404</v>
      </c>
    </row>
    <row r="267" spans="1:3" x14ac:dyDescent="0.2">
      <c r="A267" s="1181" t="s">
        <v>1717</v>
      </c>
      <c r="B267" s="1357" t="s">
        <v>1456</v>
      </c>
      <c r="C267" s="1357" t="s">
        <v>3405</v>
      </c>
    </row>
    <row r="268" spans="1:3" x14ac:dyDescent="0.2">
      <c r="A268" s="1181" t="s">
        <v>1718</v>
      </c>
      <c r="B268" s="1357" t="s">
        <v>1457</v>
      </c>
      <c r="C268" s="1357" t="s">
        <v>3406</v>
      </c>
    </row>
    <row r="269" spans="1:3" x14ac:dyDescent="0.2">
      <c r="A269" s="1181" t="s">
        <v>1719</v>
      </c>
      <c r="B269" s="1357" t="s">
        <v>1457</v>
      </c>
      <c r="C269" s="1357" t="s">
        <v>3407</v>
      </c>
    </row>
    <row r="270" spans="1:3" x14ac:dyDescent="0.2">
      <c r="A270" s="1181" t="s">
        <v>1720</v>
      </c>
      <c r="B270" s="1357" t="s">
        <v>1457</v>
      </c>
      <c r="C270" s="1357" t="s">
        <v>3408</v>
      </c>
    </row>
    <row r="271" spans="1:3" x14ac:dyDescent="0.2">
      <c r="A271" s="1181" t="s">
        <v>1721</v>
      </c>
      <c r="B271" s="1357" t="s">
        <v>1457</v>
      </c>
      <c r="C271" s="1357" t="s">
        <v>3409</v>
      </c>
    </row>
    <row r="272" spans="1:3" x14ac:dyDescent="0.2">
      <c r="A272" s="1181" t="s">
        <v>1722</v>
      </c>
      <c r="B272" s="1357" t="s">
        <v>1457</v>
      </c>
      <c r="C272" s="1357" t="s">
        <v>3410</v>
      </c>
    </row>
    <row r="273" spans="1:3" x14ac:dyDescent="0.2">
      <c r="A273" s="1181" t="s">
        <v>1723</v>
      </c>
      <c r="B273" s="1357" t="s">
        <v>1457</v>
      </c>
      <c r="C273" s="1357" t="s">
        <v>3411</v>
      </c>
    </row>
    <row r="274" spans="1:3" x14ac:dyDescent="0.2">
      <c r="A274" s="1181" t="s">
        <v>1724</v>
      </c>
      <c r="B274" s="1357" t="s">
        <v>1457</v>
      </c>
      <c r="C274" s="1357" t="s">
        <v>3412</v>
      </c>
    </row>
    <row r="275" spans="1:3" x14ac:dyDescent="0.2">
      <c r="A275" s="1181" t="s">
        <v>1725</v>
      </c>
      <c r="B275" s="1357" t="s">
        <v>1457</v>
      </c>
      <c r="C275" s="1357" t="s">
        <v>3413</v>
      </c>
    </row>
    <row r="276" spans="1:3" x14ac:dyDescent="0.2">
      <c r="A276" s="1181" t="s">
        <v>1726</v>
      </c>
      <c r="B276" s="1357" t="s">
        <v>1457</v>
      </c>
      <c r="C276" s="1357" t="s">
        <v>3414</v>
      </c>
    </row>
    <row r="277" spans="1:3" x14ac:dyDescent="0.2">
      <c r="A277" s="1181" t="s">
        <v>1727</v>
      </c>
      <c r="B277" s="1357" t="s">
        <v>1457</v>
      </c>
      <c r="C277" s="1357" t="s">
        <v>3415</v>
      </c>
    </row>
    <row r="278" spans="1:3" x14ac:dyDescent="0.2">
      <c r="A278" s="1181" t="s">
        <v>1728</v>
      </c>
      <c r="B278" s="1357" t="s">
        <v>1457</v>
      </c>
      <c r="C278" s="1357" t="s">
        <v>3416</v>
      </c>
    </row>
    <row r="279" spans="1:3" x14ac:dyDescent="0.2">
      <c r="A279" s="1181" t="s">
        <v>1729</v>
      </c>
      <c r="B279" s="1357" t="s">
        <v>1457</v>
      </c>
      <c r="C279" s="1357" t="s">
        <v>3417</v>
      </c>
    </row>
    <row r="280" spans="1:3" x14ac:dyDescent="0.2">
      <c r="A280" s="1181" t="s">
        <v>1730</v>
      </c>
      <c r="B280" s="1357" t="s">
        <v>1457</v>
      </c>
      <c r="C280" s="1357" t="s">
        <v>3418</v>
      </c>
    </row>
    <row r="281" spans="1:3" x14ac:dyDescent="0.2">
      <c r="A281" s="1181" t="s">
        <v>3353</v>
      </c>
      <c r="B281" s="1357" t="s">
        <v>1457</v>
      </c>
      <c r="C281" s="1357" t="s">
        <v>3419</v>
      </c>
    </row>
    <row r="282" spans="1:3" x14ac:dyDescent="0.2">
      <c r="A282" s="1181" t="s">
        <v>1731</v>
      </c>
      <c r="B282" s="1357" t="s">
        <v>1457</v>
      </c>
      <c r="C282" s="1357" t="s">
        <v>3420</v>
      </c>
    </row>
    <row r="283" spans="1:3" x14ac:dyDescent="0.2">
      <c r="A283" s="1181" t="s">
        <v>1732</v>
      </c>
      <c r="B283" s="1357" t="s">
        <v>1457</v>
      </c>
      <c r="C283" s="1357" t="s">
        <v>3421</v>
      </c>
    </row>
    <row r="284" spans="1:3" x14ac:dyDescent="0.2">
      <c r="A284" s="1181" t="s">
        <v>1733</v>
      </c>
      <c r="B284" s="1357" t="s">
        <v>1457</v>
      </c>
      <c r="C284" s="1357" t="s">
        <v>3422</v>
      </c>
    </row>
    <row r="285" spans="1:3" x14ac:dyDescent="0.2">
      <c r="A285" s="1181" t="s">
        <v>1734</v>
      </c>
      <c r="B285" s="1357" t="s">
        <v>1457</v>
      </c>
      <c r="C285" s="1357" t="s">
        <v>3423</v>
      </c>
    </row>
    <row r="286" spans="1:3" x14ac:dyDescent="0.2">
      <c r="A286" s="1181" t="s">
        <v>1735</v>
      </c>
      <c r="B286" s="1357" t="s">
        <v>1457</v>
      </c>
      <c r="C286" s="1357" t="s">
        <v>3424</v>
      </c>
    </row>
    <row r="287" spans="1:3" x14ac:dyDescent="0.2">
      <c r="A287" s="1181" t="s">
        <v>1736</v>
      </c>
      <c r="B287" s="1357" t="s">
        <v>1457</v>
      </c>
      <c r="C287" s="1357" t="s">
        <v>3425</v>
      </c>
    </row>
    <row r="288" spans="1:3" x14ac:dyDescent="0.2">
      <c r="A288" s="1181" t="s">
        <v>1737</v>
      </c>
      <c r="B288" s="1357" t="s">
        <v>1457</v>
      </c>
      <c r="C288" s="1357" t="s">
        <v>3426</v>
      </c>
    </row>
    <row r="289" spans="1:3" x14ac:dyDescent="0.2">
      <c r="A289" s="1181" t="s">
        <v>1738</v>
      </c>
      <c r="B289" s="1357" t="s">
        <v>1457</v>
      </c>
      <c r="C289" s="1357" t="s">
        <v>3427</v>
      </c>
    </row>
    <row r="290" spans="1:3" x14ac:dyDescent="0.2">
      <c r="A290" s="1181" t="s">
        <v>1739</v>
      </c>
      <c r="B290" s="1357" t="s">
        <v>1457</v>
      </c>
      <c r="C290" s="1357" t="s">
        <v>3428</v>
      </c>
    </row>
    <row r="291" spans="1:3" x14ac:dyDescent="0.2">
      <c r="A291" s="1181" t="s">
        <v>1740</v>
      </c>
      <c r="B291" s="1357" t="s">
        <v>1457</v>
      </c>
      <c r="C291" s="1357" t="s">
        <v>3429</v>
      </c>
    </row>
    <row r="292" spans="1:3" x14ac:dyDescent="0.2">
      <c r="A292" s="1181" t="s">
        <v>1741</v>
      </c>
      <c r="B292" s="1357" t="s">
        <v>1457</v>
      </c>
      <c r="C292" s="1357" t="s">
        <v>3430</v>
      </c>
    </row>
    <row r="293" spans="1:3" x14ac:dyDescent="0.2">
      <c r="A293" s="1181" t="s">
        <v>1742</v>
      </c>
      <c r="B293" s="1357" t="s">
        <v>1457</v>
      </c>
      <c r="C293" s="1357" t="s">
        <v>3431</v>
      </c>
    </row>
    <row r="294" spans="1:3" x14ac:dyDescent="0.2">
      <c r="A294" s="1181" t="s">
        <v>1743</v>
      </c>
      <c r="B294" s="1357" t="s">
        <v>1457</v>
      </c>
      <c r="C294" s="1357" t="s">
        <v>3432</v>
      </c>
    </row>
    <row r="295" spans="1:3" x14ac:dyDescent="0.2">
      <c r="A295" s="1181" t="s">
        <v>1744</v>
      </c>
      <c r="B295" s="1357" t="s">
        <v>1457</v>
      </c>
      <c r="C295" s="1357" t="s">
        <v>3433</v>
      </c>
    </row>
    <row r="296" spans="1:3" x14ac:dyDescent="0.2">
      <c r="A296" s="1181" t="s">
        <v>1745</v>
      </c>
      <c r="B296" s="1357" t="s">
        <v>1457</v>
      </c>
      <c r="C296" s="1357" t="s">
        <v>3434</v>
      </c>
    </row>
    <row r="297" spans="1:3" x14ac:dyDescent="0.2">
      <c r="A297" s="1181" t="s">
        <v>1746</v>
      </c>
      <c r="B297" s="1357" t="s">
        <v>1457</v>
      </c>
      <c r="C297" s="1357" t="s">
        <v>3435</v>
      </c>
    </row>
    <row r="298" spans="1:3" x14ac:dyDescent="0.2">
      <c r="A298" s="1181" t="s">
        <v>1747</v>
      </c>
      <c r="B298" s="1357" t="s">
        <v>1457</v>
      </c>
      <c r="C298" s="1357" t="s">
        <v>3436</v>
      </c>
    </row>
    <row r="299" spans="1:3" x14ac:dyDescent="0.2">
      <c r="A299" s="1181" t="s">
        <v>1748</v>
      </c>
      <c r="B299" s="1357" t="s">
        <v>1457</v>
      </c>
      <c r="C299" s="1357" t="s">
        <v>3437</v>
      </c>
    </row>
    <row r="300" spans="1:3" x14ac:dyDescent="0.2">
      <c r="A300" s="1181" t="s">
        <v>1749</v>
      </c>
      <c r="B300" s="1357" t="s">
        <v>1457</v>
      </c>
      <c r="C300" s="1357" t="s">
        <v>3438</v>
      </c>
    </row>
    <row r="301" spans="1:3" x14ac:dyDescent="0.2">
      <c r="A301" s="1181" t="s">
        <v>1750</v>
      </c>
      <c r="B301" s="1357" t="s">
        <v>1458</v>
      </c>
      <c r="C301" s="1357" t="s">
        <v>3439</v>
      </c>
    </row>
    <row r="302" spans="1:3" x14ac:dyDescent="0.2">
      <c r="A302" s="1181" t="s">
        <v>1751</v>
      </c>
      <c r="B302" s="1357" t="s">
        <v>1458</v>
      </c>
      <c r="C302" s="1357" t="s">
        <v>3440</v>
      </c>
    </row>
    <row r="303" spans="1:3" x14ac:dyDescent="0.2">
      <c r="A303" s="1181" t="s">
        <v>1752</v>
      </c>
      <c r="B303" s="1357" t="s">
        <v>1458</v>
      </c>
      <c r="C303" s="1357" t="s">
        <v>3441</v>
      </c>
    </row>
    <row r="304" spans="1:3" x14ac:dyDescent="0.2">
      <c r="A304" s="1181" t="s">
        <v>1753</v>
      </c>
      <c r="B304" s="1357" t="s">
        <v>1458</v>
      </c>
      <c r="C304" s="1357" t="s">
        <v>3442</v>
      </c>
    </row>
    <row r="305" spans="1:3" x14ac:dyDescent="0.2">
      <c r="A305" s="1181" t="s">
        <v>1754</v>
      </c>
      <c r="B305" s="1357" t="s">
        <v>1458</v>
      </c>
      <c r="C305" s="1357" t="s">
        <v>3443</v>
      </c>
    </row>
    <row r="306" spans="1:3" x14ac:dyDescent="0.2">
      <c r="A306" s="1181" t="s">
        <v>1755</v>
      </c>
      <c r="B306" s="1357" t="s">
        <v>1458</v>
      </c>
      <c r="C306" s="1357" t="s">
        <v>3444</v>
      </c>
    </row>
    <row r="307" spans="1:3" x14ac:dyDescent="0.2">
      <c r="A307" s="1181" t="s">
        <v>1756</v>
      </c>
      <c r="B307" s="1357" t="s">
        <v>1458</v>
      </c>
      <c r="C307" s="1357" t="s">
        <v>3445</v>
      </c>
    </row>
    <row r="308" spans="1:3" x14ac:dyDescent="0.2">
      <c r="A308" s="1181" t="s">
        <v>1757</v>
      </c>
      <c r="B308" s="1357" t="s">
        <v>1458</v>
      </c>
      <c r="C308" s="1357" t="s">
        <v>3446</v>
      </c>
    </row>
    <row r="309" spans="1:3" x14ac:dyDescent="0.2">
      <c r="A309" s="1181" t="s">
        <v>1758</v>
      </c>
      <c r="B309" s="1357" t="s">
        <v>1458</v>
      </c>
      <c r="C309" s="1357" t="s">
        <v>3447</v>
      </c>
    </row>
    <row r="310" spans="1:3" x14ac:dyDescent="0.2">
      <c r="A310" s="1181" t="s">
        <v>1759</v>
      </c>
      <c r="B310" s="1357" t="s">
        <v>1458</v>
      </c>
      <c r="C310" s="1357" t="s">
        <v>3448</v>
      </c>
    </row>
    <row r="311" spans="1:3" x14ac:dyDescent="0.2">
      <c r="A311" s="1181" t="s">
        <v>1760</v>
      </c>
      <c r="B311" s="1357" t="s">
        <v>1458</v>
      </c>
      <c r="C311" s="1357" t="s">
        <v>3449</v>
      </c>
    </row>
    <row r="312" spans="1:3" x14ac:dyDescent="0.2">
      <c r="A312" s="1181" t="s">
        <v>1761</v>
      </c>
      <c r="B312" s="1357" t="s">
        <v>1458</v>
      </c>
      <c r="C312" s="1357" t="s">
        <v>3450</v>
      </c>
    </row>
    <row r="313" spans="1:3" x14ac:dyDescent="0.2">
      <c r="A313" s="1181" t="s">
        <v>1762</v>
      </c>
      <c r="B313" s="1357" t="s">
        <v>1458</v>
      </c>
      <c r="C313" s="1357" t="s">
        <v>3451</v>
      </c>
    </row>
    <row r="314" spans="1:3" x14ac:dyDescent="0.2">
      <c r="A314" s="1181" t="s">
        <v>3354</v>
      </c>
      <c r="B314" s="1357" t="s">
        <v>1458</v>
      </c>
      <c r="C314" s="1357" t="s">
        <v>3452</v>
      </c>
    </row>
    <row r="315" spans="1:3" x14ac:dyDescent="0.2">
      <c r="A315" s="1181" t="s">
        <v>1763</v>
      </c>
      <c r="B315" s="1357" t="s">
        <v>1458</v>
      </c>
      <c r="C315" s="1357" t="s">
        <v>3453</v>
      </c>
    </row>
    <row r="316" spans="1:3" x14ac:dyDescent="0.2">
      <c r="A316" s="1181" t="s">
        <v>1764</v>
      </c>
      <c r="B316" s="1357" t="s">
        <v>1458</v>
      </c>
      <c r="C316" s="1357" t="s">
        <v>4346</v>
      </c>
    </row>
    <row r="317" spans="1:3" x14ac:dyDescent="0.2">
      <c r="A317" s="1181" t="s">
        <v>1765</v>
      </c>
      <c r="B317" s="1357" t="s">
        <v>1458</v>
      </c>
      <c r="C317" s="1357" t="s">
        <v>3454</v>
      </c>
    </row>
    <row r="318" spans="1:3" x14ac:dyDescent="0.2">
      <c r="A318" s="1181" t="s">
        <v>1766</v>
      </c>
      <c r="B318" s="1357" t="s">
        <v>1458</v>
      </c>
      <c r="C318" s="1357" t="s">
        <v>3455</v>
      </c>
    </row>
    <row r="319" spans="1:3" x14ac:dyDescent="0.2">
      <c r="A319" s="1181" t="s">
        <v>1767</v>
      </c>
      <c r="B319" s="1357" t="s">
        <v>1458</v>
      </c>
      <c r="C319" s="1357" t="s">
        <v>3456</v>
      </c>
    </row>
    <row r="320" spans="1:3" x14ac:dyDescent="0.2">
      <c r="A320" s="1181" t="s">
        <v>1768</v>
      </c>
      <c r="B320" s="1357" t="s">
        <v>1458</v>
      </c>
      <c r="C320" s="1357" t="s">
        <v>622</v>
      </c>
    </row>
    <row r="321" spans="1:4" x14ac:dyDescent="0.2">
      <c r="A321" s="1181" t="s">
        <v>1769</v>
      </c>
      <c r="B321" s="1357" t="s">
        <v>1458</v>
      </c>
      <c r="C321" s="1357" t="s">
        <v>3457</v>
      </c>
    </row>
    <row r="322" spans="1:4" x14ac:dyDescent="0.2">
      <c r="A322" s="1181" t="s">
        <v>1770</v>
      </c>
      <c r="B322" s="1357" t="s">
        <v>1458</v>
      </c>
      <c r="C322" s="1357" t="s">
        <v>3458</v>
      </c>
    </row>
    <row r="323" spans="1:4" x14ac:dyDescent="0.2">
      <c r="A323" s="1181" t="s">
        <v>1771</v>
      </c>
      <c r="B323" s="1357" t="s">
        <v>1458</v>
      </c>
      <c r="C323" s="1357" t="s">
        <v>3459</v>
      </c>
    </row>
    <row r="324" spans="1:4" x14ac:dyDescent="0.2">
      <c r="A324" s="1181" t="s">
        <v>1772</v>
      </c>
      <c r="B324" s="1357" t="s">
        <v>1458</v>
      </c>
      <c r="C324" s="1357" t="s">
        <v>3460</v>
      </c>
    </row>
    <row r="325" spans="1:4" x14ac:dyDescent="0.2">
      <c r="A325" s="1181" t="s">
        <v>1773</v>
      </c>
      <c r="B325" s="1357" t="s">
        <v>1458</v>
      </c>
      <c r="C325" s="1357" t="s">
        <v>4347</v>
      </c>
    </row>
    <row r="326" spans="1:4" x14ac:dyDescent="0.2">
      <c r="A326" s="1181" t="s">
        <v>1774</v>
      </c>
      <c r="B326" s="1357" t="s">
        <v>1458</v>
      </c>
      <c r="C326" s="1357" t="s">
        <v>3461</v>
      </c>
    </row>
    <row r="327" spans="1:4" x14ac:dyDescent="0.2">
      <c r="A327" s="1181" t="s">
        <v>1775</v>
      </c>
      <c r="B327" s="1357" t="s">
        <v>1458</v>
      </c>
      <c r="C327" s="1357" t="s">
        <v>3462</v>
      </c>
    </row>
    <row r="328" spans="1:4" ht="13.2" x14ac:dyDescent="0.2">
      <c r="A328" s="1360" t="s">
        <v>1776</v>
      </c>
      <c r="B328" s="1361" t="s">
        <v>3351</v>
      </c>
      <c r="C328" s="1361" t="s">
        <v>3463</v>
      </c>
      <c r="D328" s="1356"/>
    </row>
    <row r="329" spans="1:4" x14ac:dyDescent="0.2">
      <c r="A329" s="1181" t="s">
        <v>1777</v>
      </c>
      <c r="B329" s="1357" t="s">
        <v>1458</v>
      </c>
      <c r="C329" s="1357" t="s">
        <v>3464</v>
      </c>
    </row>
    <row r="330" spans="1:4" x14ac:dyDescent="0.2">
      <c r="A330" s="1181" t="s">
        <v>1778</v>
      </c>
      <c r="B330" s="1357" t="s">
        <v>1458</v>
      </c>
      <c r="C330" s="1357" t="s">
        <v>3465</v>
      </c>
    </row>
    <row r="331" spans="1:4" x14ac:dyDescent="0.2">
      <c r="A331" s="1181" t="s">
        <v>1779</v>
      </c>
      <c r="B331" s="1357" t="s">
        <v>1458</v>
      </c>
      <c r="C331" s="1357" t="s">
        <v>3466</v>
      </c>
    </row>
    <row r="332" spans="1:4" x14ac:dyDescent="0.2">
      <c r="A332" s="1181" t="s">
        <v>1780</v>
      </c>
      <c r="B332" s="1357" t="s">
        <v>1458</v>
      </c>
      <c r="C332" s="1357" t="s">
        <v>3467</v>
      </c>
    </row>
    <row r="333" spans="1:4" x14ac:dyDescent="0.2">
      <c r="A333" s="1181" t="s">
        <v>1781</v>
      </c>
      <c r="B333" s="1357" t="s">
        <v>1458</v>
      </c>
      <c r="C333" s="1357" t="s">
        <v>623</v>
      </c>
    </row>
    <row r="334" spans="1:4" x14ac:dyDescent="0.2">
      <c r="A334" s="1181" t="s">
        <v>1782</v>
      </c>
      <c r="B334" s="1357" t="s">
        <v>1458</v>
      </c>
      <c r="C334" s="1357" t="s">
        <v>624</v>
      </c>
    </row>
    <row r="335" spans="1:4" x14ac:dyDescent="0.2">
      <c r="A335" s="1181" t="s">
        <v>1783</v>
      </c>
      <c r="B335" s="1357" t="s">
        <v>1458</v>
      </c>
      <c r="C335" s="1357" t="s">
        <v>3468</v>
      </c>
    </row>
    <row r="336" spans="1:4" x14ac:dyDescent="0.2">
      <c r="A336" s="1181" t="s">
        <v>1784</v>
      </c>
      <c r="B336" s="1357" t="s">
        <v>1459</v>
      </c>
      <c r="C336" s="1357" t="s">
        <v>3469</v>
      </c>
    </row>
    <row r="337" spans="1:3" x14ac:dyDescent="0.2">
      <c r="A337" s="1181" t="s">
        <v>1785</v>
      </c>
      <c r="B337" s="1357" t="s">
        <v>1459</v>
      </c>
      <c r="C337" s="1357" t="s">
        <v>3470</v>
      </c>
    </row>
    <row r="338" spans="1:3" x14ac:dyDescent="0.2">
      <c r="A338" s="1181" t="s">
        <v>1786</v>
      </c>
      <c r="B338" s="1357" t="s">
        <v>1459</v>
      </c>
      <c r="C338" s="1357" t="s">
        <v>3471</v>
      </c>
    </row>
    <row r="339" spans="1:3" x14ac:dyDescent="0.2">
      <c r="A339" s="1181" t="s">
        <v>1787</v>
      </c>
      <c r="B339" s="1357" t="s">
        <v>1459</v>
      </c>
      <c r="C339" s="1357" t="s">
        <v>3472</v>
      </c>
    </row>
    <row r="340" spans="1:3" x14ac:dyDescent="0.2">
      <c r="A340" s="1181" t="s">
        <v>1788</v>
      </c>
      <c r="B340" s="1357" t="s">
        <v>1459</v>
      </c>
      <c r="C340" s="1357" t="s">
        <v>3473</v>
      </c>
    </row>
    <row r="341" spans="1:3" x14ac:dyDescent="0.2">
      <c r="A341" s="1181" t="s">
        <v>1789</v>
      </c>
      <c r="B341" s="1357" t="s">
        <v>1459</v>
      </c>
      <c r="C341" s="1357" t="s">
        <v>3474</v>
      </c>
    </row>
    <row r="342" spans="1:3" x14ac:dyDescent="0.2">
      <c r="A342" s="1181" t="s">
        <v>1790</v>
      </c>
      <c r="B342" s="1357" t="s">
        <v>1459</v>
      </c>
      <c r="C342" s="1357" t="s">
        <v>3475</v>
      </c>
    </row>
    <row r="343" spans="1:3" x14ac:dyDescent="0.2">
      <c r="A343" s="1181" t="s">
        <v>1791</v>
      </c>
      <c r="B343" s="1357" t="s">
        <v>1459</v>
      </c>
      <c r="C343" s="1357" t="s">
        <v>3476</v>
      </c>
    </row>
    <row r="344" spans="1:3" x14ac:dyDescent="0.2">
      <c r="A344" s="1181" t="s">
        <v>1792</v>
      </c>
      <c r="B344" s="1357" t="s">
        <v>1459</v>
      </c>
      <c r="C344" s="1357" t="s">
        <v>3477</v>
      </c>
    </row>
    <row r="345" spans="1:3" x14ac:dyDescent="0.2">
      <c r="A345" s="1181" t="s">
        <v>1793</v>
      </c>
      <c r="B345" s="1357" t="s">
        <v>1459</v>
      </c>
      <c r="C345" s="1357" t="s">
        <v>3478</v>
      </c>
    </row>
    <row r="346" spans="1:3" x14ac:dyDescent="0.2">
      <c r="A346" s="1181" t="s">
        <v>1794</v>
      </c>
      <c r="B346" s="1357" t="s">
        <v>1459</v>
      </c>
      <c r="C346" s="1357" t="s">
        <v>3479</v>
      </c>
    </row>
    <row r="347" spans="1:3" x14ac:dyDescent="0.2">
      <c r="A347" s="1181" t="s">
        <v>1795</v>
      </c>
      <c r="B347" s="1357" t="s">
        <v>1459</v>
      </c>
      <c r="C347" s="1357" t="s">
        <v>3480</v>
      </c>
    </row>
    <row r="348" spans="1:3" x14ac:dyDescent="0.2">
      <c r="A348" s="1181" t="s">
        <v>1796</v>
      </c>
      <c r="B348" s="1357" t="s">
        <v>1459</v>
      </c>
      <c r="C348" s="1357" t="s">
        <v>3481</v>
      </c>
    </row>
    <row r="349" spans="1:3" x14ac:dyDescent="0.2">
      <c r="A349" s="1181" t="s">
        <v>1797</v>
      </c>
      <c r="B349" s="1357" t="s">
        <v>1459</v>
      </c>
      <c r="C349" s="1357" t="s">
        <v>3482</v>
      </c>
    </row>
    <row r="350" spans="1:3" x14ac:dyDescent="0.2">
      <c r="A350" s="1181" t="s">
        <v>1798</v>
      </c>
      <c r="B350" s="1357" t="s">
        <v>1459</v>
      </c>
      <c r="C350" s="1357" t="s">
        <v>3483</v>
      </c>
    </row>
    <row r="351" spans="1:3" x14ac:dyDescent="0.2">
      <c r="A351" s="1181" t="s">
        <v>1799</v>
      </c>
      <c r="B351" s="1357" t="s">
        <v>1459</v>
      </c>
      <c r="C351" s="1357" t="s">
        <v>3484</v>
      </c>
    </row>
    <row r="352" spans="1:3" x14ac:dyDescent="0.2">
      <c r="A352" s="1181" t="s">
        <v>1800</v>
      </c>
      <c r="B352" s="1357" t="s">
        <v>1459</v>
      </c>
      <c r="C352" s="1357" t="s">
        <v>3485</v>
      </c>
    </row>
    <row r="353" spans="1:3" x14ac:dyDescent="0.2">
      <c r="A353" s="1181" t="s">
        <v>1801</v>
      </c>
      <c r="B353" s="1357" t="s">
        <v>1459</v>
      </c>
      <c r="C353" s="1357" t="s">
        <v>3486</v>
      </c>
    </row>
    <row r="354" spans="1:3" x14ac:dyDescent="0.2">
      <c r="A354" s="1181" t="s">
        <v>1802</v>
      </c>
      <c r="B354" s="1357" t="s">
        <v>1459</v>
      </c>
      <c r="C354" s="1357" t="s">
        <v>3487</v>
      </c>
    </row>
    <row r="355" spans="1:3" x14ac:dyDescent="0.2">
      <c r="A355" s="1181" t="s">
        <v>1803</v>
      </c>
      <c r="B355" s="1357" t="s">
        <v>1459</v>
      </c>
      <c r="C355" s="1357" t="s">
        <v>3488</v>
      </c>
    </row>
    <row r="356" spans="1:3" x14ac:dyDescent="0.2">
      <c r="A356" s="1181" t="s">
        <v>1804</v>
      </c>
      <c r="B356" s="1357" t="s">
        <v>1459</v>
      </c>
      <c r="C356" s="1357" t="s">
        <v>3489</v>
      </c>
    </row>
    <row r="357" spans="1:3" x14ac:dyDescent="0.2">
      <c r="A357" s="1181" t="s">
        <v>1805</v>
      </c>
      <c r="B357" s="1357" t="s">
        <v>1459</v>
      </c>
      <c r="C357" s="1357" t="s">
        <v>3490</v>
      </c>
    </row>
    <row r="358" spans="1:3" x14ac:dyDescent="0.2">
      <c r="A358" s="1181" t="s">
        <v>1806</v>
      </c>
      <c r="B358" s="1357" t="s">
        <v>1459</v>
      </c>
      <c r="C358" s="1357" t="s">
        <v>3491</v>
      </c>
    </row>
    <row r="359" spans="1:3" x14ac:dyDescent="0.2">
      <c r="A359" s="1181" t="s">
        <v>1807</v>
      </c>
      <c r="B359" s="1357" t="s">
        <v>1459</v>
      </c>
      <c r="C359" s="1357" t="s">
        <v>3492</v>
      </c>
    </row>
    <row r="360" spans="1:3" x14ac:dyDescent="0.2">
      <c r="A360" s="1181" t="s">
        <v>1808</v>
      </c>
      <c r="B360" s="1357" t="s">
        <v>1459</v>
      </c>
      <c r="C360" s="1357" t="s">
        <v>3493</v>
      </c>
    </row>
    <row r="361" spans="1:3" x14ac:dyDescent="0.2">
      <c r="A361" s="1181" t="s">
        <v>1809</v>
      </c>
      <c r="B361" s="1357" t="s">
        <v>1460</v>
      </c>
      <c r="C361" s="1357" t="s">
        <v>627</v>
      </c>
    </row>
    <row r="362" spans="1:3" x14ac:dyDescent="0.2">
      <c r="A362" s="1181" t="s">
        <v>1810</v>
      </c>
      <c r="B362" s="1357" t="s">
        <v>1460</v>
      </c>
      <c r="C362" s="1357" t="s">
        <v>628</v>
      </c>
    </row>
    <row r="363" spans="1:3" x14ac:dyDescent="0.2">
      <c r="A363" s="1181" t="s">
        <v>1811</v>
      </c>
      <c r="B363" s="1357" t="s">
        <v>1460</v>
      </c>
      <c r="C363" s="1357" t="s">
        <v>629</v>
      </c>
    </row>
    <row r="364" spans="1:3" x14ac:dyDescent="0.2">
      <c r="A364" s="1181" t="s">
        <v>1812</v>
      </c>
      <c r="B364" s="1357" t="s">
        <v>1460</v>
      </c>
      <c r="C364" s="1357" t="s">
        <v>630</v>
      </c>
    </row>
    <row r="365" spans="1:3" x14ac:dyDescent="0.2">
      <c r="A365" s="1181" t="s">
        <v>1813</v>
      </c>
      <c r="B365" s="1357" t="s">
        <v>1460</v>
      </c>
      <c r="C365" s="1357" t="s">
        <v>631</v>
      </c>
    </row>
    <row r="366" spans="1:3" x14ac:dyDescent="0.2">
      <c r="A366" s="1181" t="s">
        <v>1814</v>
      </c>
      <c r="B366" s="1357" t="s">
        <v>1460</v>
      </c>
      <c r="C366" s="1357" t="s">
        <v>632</v>
      </c>
    </row>
    <row r="367" spans="1:3" x14ac:dyDescent="0.2">
      <c r="A367" s="1181" t="s">
        <v>1815</v>
      </c>
      <c r="B367" s="1357" t="s">
        <v>1460</v>
      </c>
      <c r="C367" s="1357" t="s">
        <v>633</v>
      </c>
    </row>
    <row r="368" spans="1:3" x14ac:dyDescent="0.2">
      <c r="A368" s="1181" t="s">
        <v>1816</v>
      </c>
      <c r="B368" s="1357" t="s">
        <v>1460</v>
      </c>
      <c r="C368" s="1357" t="s">
        <v>634</v>
      </c>
    </row>
    <row r="369" spans="1:3" x14ac:dyDescent="0.2">
      <c r="A369" s="1181" t="s">
        <v>1817</v>
      </c>
      <c r="B369" s="1357" t="s">
        <v>1460</v>
      </c>
      <c r="C369" s="1357" t="s">
        <v>635</v>
      </c>
    </row>
    <row r="370" spans="1:3" x14ac:dyDescent="0.2">
      <c r="A370" s="1181" t="s">
        <v>1818</v>
      </c>
      <c r="B370" s="1357" t="s">
        <v>1460</v>
      </c>
      <c r="C370" s="1357" t="s">
        <v>636</v>
      </c>
    </row>
    <row r="371" spans="1:3" x14ac:dyDescent="0.2">
      <c r="A371" s="1181" t="s">
        <v>1819</v>
      </c>
      <c r="B371" s="1357" t="s">
        <v>1460</v>
      </c>
      <c r="C371" s="1357" t="s">
        <v>637</v>
      </c>
    </row>
    <row r="372" spans="1:3" x14ac:dyDescent="0.2">
      <c r="A372" s="1181" t="s">
        <v>1820</v>
      </c>
      <c r="B372" s="1357" t="s">
        <v>1460</v>
      </c>
      <c r="C372" s="1357" t="s">
        <v>638</v>
      </c>
    </row>
    <row r="373" spans="1:3" x14ac:dyDescent="0.2">
      <c r="A373" s="1181" t="s">
        <v>1821</v>
      </c>
      <c r="B373" s="1357" t="s">
        <v>1460</v>
      </c>
      <c r="C373" s="1357" t="s">
        <v>639</v>
      </c>
    </row>
    <row r="374" spans="1:3" x14ac:dyDescent="0.2">
      <c r="A374" s="1181" t="s">
        <v>1822</v>
      </c>
      <c r="B374" s="1357" t="s">
        <v>1460</v>
      </c>
      <c r="C374" s="1357" t="s">
        <v>640</v>
      </c>
    </row>
    <row r="375" spans="1:3" x14ac:dyDescent="0.2">
      <c r="A375" s="1181" t="s">
        <v>1823</v>
      </c>
      <c r="B375" s="1357" t="s">
        <v>1460</v>
      </c>
      <c r="C375" s="1357" t="s">
        <v>641</v>
      </c>
    </row>
    <row r="376" spans="1:3" x14ac:dyDescent="0.2">
      <c r="A376" s="1181" t="s">
        <v>1824</v>
      </c>
      <c r="B376" s="1357" t="s">
        <v>1460</v>
      </c>
      <c r="C376" s="1357" t="s">
        <v>642</v>
      </c>
    </row>
    <row r="377" spans="1:3" x14ac:dyDescent="0.2">
      <c r="A377" s="1181" t="s">
        <v>1825</v>
      </c>
      <c r="B377" s="1357" t="s">
        <v>1460</v>
      </c>
      <c r="C377" s="1357" t="s">
        <v>643</v>
      </c>
    </row>
    <row r="378" spans="1:3" x14ac:dyDescent="0.2">
      <c r="A378" s="1181" t="s">
        <v>1826</v>
      </c>
      <c r="B378" s="1357" t="s">
        <v>1460</v>
      </c>
      <c r="C378" s="1357" t="s">
        <v>644</v>
      </c>
    </row>
    <row r="379" spans="1:3" x14ac:dyDescent="0.2">
      <c r="A379" s="1181" t="s">
        <v>1827</v>
      </c>
      <c r="B379" s="1357" t="s">
        <v>1460</v>
      </c>
      <c r="C379" s="1357" t="s">
        <v>3494</v>
      </c>
    </row>
    <row r="380" spans="1:3" x14ac:dyDescent="0.2">
      <c r="A380" s="1181" t="s">
        <v>1828</v>
      </c>
      <c r="B380" s="1357" t="s">
        <v>1460</v>
      </c>
      <c r="C380" s="1357" t="s">
        <v>645</v>
      </c>
    </row>
    <row r="381" spans="1:3" x14ac:dyDescent="0.2">
      <c r="A381" s="1181" t="s">
        <v>1829</v>
      </c>
      <c r="B381" s="1357" t="s">
        <v>1460</v>
      </c>
      <c r="C381" s="1357" t="s">
        <v>646</v>
      </c>
    </row>
    <row r="382" spans="1:3" x14ac:dyDescent="0.2">
      <c r="A382" s="1181" t="s">
        <v>1830</v>
      </c>
      <c r="B382" s="1357" t="s">
        <v>1460</v>
      </c>
      <c r="C382" s="1357" t="s">
        <v>647</v>
      </c>
    </row>
    <row r="383" spans="1:3" x14ac:dyDescent="0.2">
      <c r="A383" s="1181" t="s">
        <v>1831</v>
      </c>
      <c r="B383" s="1357" t="s">
        <v>1460</v>
      </c>
      <c r="C383" s="1357" t="s">
        <v>648</v>
      </c>
    </row>
    <row r="384" spans="1:3" x14ac:dyDescent="0.2">
      <c r="A384" s="1181" t="s">
        <v>1832</v>
      </c>
      <c r="B384" s="1357" t="s">
        <v>1460</v>
      </c>
      <c r="C384" s="1357" t="s">
        <v>649</v>
      </c>
    </row>
    <row r="385" spans="1:3" x14ac:dyDescent="0.2">
      <c r="A385" s="1181" t="s">
        <v>1833</v>
      </c>
      <c r="B385" s="1357" t="s">
        <v>1460</v>
      </c>
      <c r="C385" s="1357" t="s">
        <v>650</v>
      </c>
    </row>
    <row r="386" spans="1:3" x14ac:dyDescent="0.2">
      <c r="A386" s="1181" t="s">
        <v>1834</v>
      </c>
      <c r="B386" s="1357" t="s">
        <v>1460</v>
      </c>
      <c r="C386" s="1357" t="s">
        <v>651</v>
      </c>
    </row>
    <row r="387" spans="1:3" x14ac:dyDescent="0.2">
      <c r="A387" s="1181" t="s">
        <v>1835</v>
      </c>
      <c r="B387" s="1357" t="s">
        <v>1460</v>
      </c>
      <c r="C387" s="1357" t="s">
        <v>652</v>
      </c>
    </row>
    <row r="388" spans="1:3" x14ac:dyDescent="0.2">
      <c r="A388" s="1181" t="s">
        <v>1836</v>
      </c>
      <c r="B388" s="1357" t="s">
        <v>1460</v>
      </c>
      <c r="C388" s="1357" t="s">
        <v>653</v>
      </c>
    </row>
    <row r="389" spans="1:3" x14ac:dyDescent="0.2">
      <c r="A389" s="1181" t="s">
        <v>1837</v>
      </c>
      <c r="B389" s="1357" t="s">
        <v>1460</v>
      </c>
      <c r="C389" s="1357" t="s">
        <v>654</v>
      </c>
    </row>
    <row r="390" spans="1:3" x14ac:dyDescent="0.2">
      <c r="A390" s="1181" t="s">
        <v>1838</v>
      </c>
      <c r="B390" s="1357" t="s">
        <v>1460</v>
      </c>
      <c r="C390" s="1357" t="s">
        <v>655</v>
      </c>
    </row>
    <row r="391" spans="1:3" x14ac:dyDescent="0.2">
      <c r="A391" s="1181" t="s">
        <v>1839</v>
      </c>
      <c r="B391" s="1357" t="s">
        <v>1460</v>
      </c>
      <c r="C391" s="1357" t="s">
        <v>656</v>
      </c>
    </row>
    <row r="392" spans="1:3" x14ac:dyDescent="0.2">
      <c r="A392" s="1181" t="s">
        <v>1840</v>
      </c>
      <c r="B392" s="1357" t="s">
        <v>1460</v>
      </c>
      <c r="C392" s="1357" t="s">
        <v>657</v>
      </c>
    </row>
    <row r="393" spans="1:3" x14ac:dyDescent="0.2">
      <c r="A393" s="1181" t="s">
        <v>1841</v>
      </c>
      <c r="B393" s="1357" t="s">
        <v>1460</v>
      </c>
      <c r="C393" s="1357" t="s">
        <v>658</v>
      </c>
    </row>
    <row r="394" spans="1:3" x14ac:dyDescent="0.2">
      <c r="A394" s="1181" t="s">
        <v>1842</v>
      </c>
      <c r="B394" s="1357" t="s">
        <v>1460</v>
      </c>
      <c r="C394" s="1357" t="s">
        <v>3495</v>
      </c>
    </row>
    <row r="395" spans="1:3" x14ac:dyDescent="0.2">
      <c r="A395" s="1181" t="s">
        <v>1843</v>
      </c>
      <c r="B395" s="1357" t="s">
        <v>1460</v>
      </c>
      <c r="C395" s="1357" t="s">
        <v>659</v>
      </c>
    </row>
    <row r="396" spans="1:3" x14ac:dyDescent="0.2">
      <c r="A396" s="1181" t="s">
        <v>1844</v>
      </c>
      <c r="B396" s="1357" t="s">
        <v>1461</v>
      </c>
      <c r="C396" s="1357" t="s">
        <v>3496</v>
      </c>
    </row>
    <row r="397" spans="1:3" x14ac:dyDescent="0.2">
      <c r="A397" s="1181" t="s">
        <v>1845</v>
      </c>
      <c r="B397" s="1357" t="s">
        <v>1461</v>
      </c>
      <c r="C397" s="1357" t="s">
        <v>3497</v>
      </c>
    </row>
    <row r="398" spans="1:3" x14ac:dyDescent="0.2">
      <c r="A398" s="1181" t="s">
        <v>1846</v>
      </c>
      <c r="B398" s="1357" t="s">
        <v>1461</v>
      </c>
      <c r="C398" s="1357" t="s">
        <v>3498</v>
      </c>
    </row>
    <row r="399" spans="1:3" x14ac:dyDescent="0.2">
      <c r="A399" s="1181" t="s">
        <v>1847</v>
      </c>
      <c r="B399" s="1357" t="s">
        <v>1461</v>
      </c>
      <c r="C399" s="1357" t="s">
        <v>3499</v>
      </c>
    </row>
    <row r="400" spans="1:3" x14ac:dyDescent="0.2">
      <c r="A400" s="1181" t="s">
        <v>1848</v>
      </c>
      <c r="B400" s="1357" t="s">
        <v>1461</v>
      </c>
      <c r="C400" s="1357" t="s">
        <v>3500</v>
      </c>
    </row>
    <row r="401" spans="1:3" x14ac:dyDescent="0.2">
      <c r="A401" s="1181" t="s">
        <v>1849</v>
      </c>
      <c r="B401" s="1357" t="s">
        <v>1461</v>
      </c>
      <c r="C401" s="1357" t="s">
        <v>3501</v>
      </c>
    </row>
    <row r="402" spans="1:3" x14ac:dyDescent="0.2">
      <c r="A402" s="1181" t="s">
        <v>1850</v>
      </c>
      <c r="B402" s="1357" t="s">
        <v>1461</v>
      </c>
      <c r="C402" s="1357" t="s">
        <v>3502</v>
      </c>
    </row>
    <row r="403" spans="1:3" x14ac:dyDescent="0.2">
      <c r="A403" s="1181" t="s">
        <v>1851</v>
      </c>
      <c r="B403" s="1357" t="s">
        <v>1461</v>
      </c>
      <c r="C403" s="1357" t="s">
        <v>3503</v>
      </c>
    </row>
    <row r="404" spans="1:3" x14ac:dyDescent="0.2">
      <c r="A404" s="1181" t="s">
        <v>1852</v>
      </c>
      <c r="B404" s="1357" t="s">
        <v>1461</v>
      </c>
      <c r="C404" s="1357" t="s">
        <v>3504</v>
      </c>
    </row>
    <row r="405" spans="1:3" x14ac:dyDescent="0.2">
      <c r="A405" s="1181" t="s">
        <v>1853</v>
      </c>
      <c r="B405" s="1357" t="s">
        <v>1461</v>
      </c>
      <c r="C405" s="1357" t="s">
        <v>3505</v>
      </c>
    </row>
    <row r="406" spans="1:3" x14ac:dyDescent="0.2">
      <c r="A406" s="1181" t="s">
        <v>1854</v>
      </c>
      <c r="B406" s="1357" t="s">
        <v>1461</v>
      </c>
      <c r="C406" s="1357" t="s">
        <v>3506</v>
      </c>
    </row>
    <row r="407" spans="1:3" x14ac:dyDescent="0.2">
      <c r="A407" s="1181" t="s">
        <v>1855</v>
      </c>
      <c r="B407" s="1357" t="s">
        <v>1461</v>
      </c>
      <c r="C407" s="1357" t="s">
        <v>479</v>
      </c>
    </row>
    <row r="408" spans="1:3" x14ac:dyDescent="0.2">
      <c r="A408" s="1181" t="s">
        <v>1856</v>
      </c>
      <c r="B408" s="1357" t="s">
        <v>1461</v>
      </c>
      <c r="C408" s="1357" t="s">
        <v>3507</v>
      </c>
    </row>
    <row r="409" spans="1:3" x14ac:dyDescent="0.2">
      <c r="A409" s="1181" t="s">
        <v>1857</v>
      </c>
      <c r="B409" s="1357" t="s">
        <v>1461</v>
      </c>
      <c r="C409" s="1357" t="s">
        <v>3508</v>
      </c>
    </row>
    <row r="410" spans="1:3" x14ac:dyDescent="0.2">
      <c r="A410" s="1181" t="s">
        <v>1858</v>
      </c>
      <c r="B410" s="1357" t="s">
        <v>1461</v>
      </c>
      <c r="C410" s="1357" t="s">
        <v>3509</v>
      </c>
    </row>
    <row r="411" spans="1:3" x14ac:dyDescent="0.2">
      <c r="A411" s="1181" t="s">
        <v>1859</v>
      </c>
      <c r="B411" s="1357" t="s">
        <v>1461</v>
      </c>
      <c r="C411" s="1357" t="s">
        <v>3510</v>
      </c>
    </row>
    <row r="412" spans="1:3" x14ac:dyDescent="0.2">
      <c r="A412" s="1181" t="s">
        <v>1860</v>
      </c>
      <c r="B412" s="1357" t="s">
        <v>1461</v>
      </c>
      <c r="C412" s="1357" t="s">
        <v>3511</v>
      </c>
    </row>
    <row r="413" spans="1:3" x14ac:dyDescent="0.2">
      <c r="A413" s="1181" t="s">
        <v>1861</v>
      </c>
      <c r="B413" s="1357" t="s">
        <v>1461</v>
      </c>
      <c r="C413" s="1357" t="s">
        <v>3512</v>
      </c>
    </row>
    <row r="414" spans="1:3" x14ac:dyDescent="0.2">
      <c r="A414" s="1181" t="s">
        <v>1862</v>
      </c>
      <c r="B414" s="1357" t="s">
        <v>1461</v>
      </c>
      <c r="C414" s="1357" t="s">
        <v>3513</v>
      </c>
    </row>
    <row r="415" spans="1:3" x14ac:dyDescent="0.2">
      <c r="A415" s="1181" t="s">
        <v>1863</v>
      </c>
      <c r="B415" s="1357" t="s">
        <v>1461</v>
      </c>
      <c r="C415" s="1357" t="s">
        <v>3514</v>
      </c>
    </row>
    <row r="416" spans="1:3" x14ac:dyDescent="0.2">
      <c r="A416" s="1181" t="s">
        <v>1864</v>
      </c>
      <c r="B416" s="1357" t="s">
        <v>1461</v>
      </c>
      <c r="C416" s="1357" t="s">
        <v>3515</v>
      </c>
    </row>
    <row r="417" spans="1:3" x14ac:dyDescent="0.2">
      <c r="A417" s="1181" t="s">
        <v>1865</v>
      </c>
      <c r="B417" s="1357" t="s">
        <v>1461</v>
      </c>
      <c r="C417" s="1357" t="s">
        <v>3516</v>
      </c>
    </row>
    <row r="418" spans="1:3" x14ac:dyDescent="0.2">
      <c r="A418" s="1181" t="s">
        <v>1866</v>
      </c>
      <c r="B418" s="1357" t="s">
        <v>1461</v>
      </c>
      <c r="C418" s="1357" t="s">
        <v>3517</v>
      </c>
    </row>
    <row r="419" spans="1:3" x14ac:dyDescent="0.2">
      <c r="A419" s="1181" t="s">
        <v>1867</v>
      </c>
      <c r="B419" s="1357" t="s">
        <v>1461</v>
      </c>
      <c r="C419" s="1357" t="s">
        <v>3518</v>
      </c>
    </row>
    <row r="420" spans="1:3" x14ac:dyDescent="0.2">
      <c r="A420" s="1181" t="s">
        <v>1868</v>
      </c>
      <c r="B420" s="1357" t="s">
        <v>1461</v>
      </c>
      <c r="C420" s="1357" t="s">
        <v>3519</v>
      </c>
    </row>
    <row r="421" spans="1:3" x14ac:dyDescent="0.2">
      <c r="A421" s="1181" t="s">
        <v>1869</v>
      </c>
      <c r="B421" s="1357" t="s">
        <v>1461</v>
      </c>
      <c r="C421" s="1357" t="s">
        <v>3520</v>
      </c>
    </row>
    <row r="422" spans="1:3" x14ac:dyDescent="0.2">
      <c r="A422" s="1181" t="s">
        <v>1870</v>
      </c>
      <c r="B422" s="1357" t="s">
        <v>1461</v>
      </c>
      <c r="C422" s="1357" t="s">
        <v>3521</v>
      </c>
    </row>
    <row r="423" spans="1:3" x14ac:dyDescent="0.2">
      <c r="A423" s="1181" t="s">
        <v>1871</v>
      </c>
      <c r="B423" s="1357" t="s">
        <v>1461</v>
      </c>
      <c r="C423" s="1357" t="s">
        <v>3522</v>
      </c>
    </row>
    <row r="424" spans="1:3" x14ac:dyDescent="0.2">
      <c r="A424" s="1181" t="s">
        <v>1872</v>
      </c>
      <c r="B424" s="1357" t="s">
        <v>1461</v>
      </c>
      <c r="C424" s="1357" t="s">
        <v>3523</v>
      </c>
    </row>
    <row r="425" spans="1:3" x14ac:dyDescent="0.2">
      <c r="A425" s="1181" t="s">
        <v>1873</v>
      </c>
      <c r="B425" s="1357" t="s">
        <v>1461</v>
      </c>
      <c r="C425" s="1357" t="s">
        <v>3524</v>
      </c>
    </row>
    <row r="426" spans="1:3" x14ac:dyDescent="0.2">
      <c r="A426" s="1181" t="s">
        <v>1874</v>
      </c>
      <c r="B426" s="1357" t="s">
        <v>1461</v>
      </c>
      <c r="C426" s="1357" t="s">
        <v>3525</v>
      </c>
    </row>
    <row r="427" spans="1:3" x14ac:dyDescent="0.2">
      <c r="A427" s="1181" t="s">
        <v>1875</v>
      </c>
      <c r="B427" s="1357" t="s">
        <v>1461</v>
      </c>
      <c r="C427" s="1357" t="s">
        <v>646</v>
      </c>
    </row>
    <row r="428" spans="1:3" x14ac:dyDescent="0.2">
      <c r="A428" s="1181" t="s">
        <v>1876</v>
      </c>
      <c r="B428" s="1357" t="s">
        <v>1461</v>
      </c>
      <c r="C428" s="1357" t="s">
        <v>3526</v>
      </c>
    </row>
    <row r="429" spans="1:3" x14ac:dyDescent="0.2">
      <c r="A429" s="1181" t="s">
        <v>1877</v>
      </c>
      <c r="B429" s="1357" t="s">
        <v>1461</v>
      </c>
      <c r="C429" s="1357" t="s">
        <v>3527</v>
      </c>
    </row>
    <row r="430" spans="1:3" x14ac:dyDescent="0.2">
      <c r="A430" s="1181" t="s">
        <v>1878</v>
      </c>
      <c r="B430" s="1357" t="s">
        <v>1461</v>
      </c>
      <c r="C430" s="1357" t="s">
        <v>3528</v>
      </c>
    </row>
    <row r="431" spans="1:3" x14ac:dyDescent="0.2">
      <c r="A431" s="1181" t="s">
        <v>1879</v>
      </c>
      <c r="B431" s="1357" t="s">
        <v>1461</v>
      </c>
      <c r="C431" s="1357" t="s">
        <v>3529</v>
      </c>
    </row>
    <row r="432" spans="1:3" x14ac:dyDescent="0.2">
      <c r="A432" s="1181" t="s">
        <v>1880</v>
      </c>
      <c r="B432" s="1357" t="s">
        <v>1461</v>
      </c>
      <c r="C432" s="1357" t="s">
        <v>3530</v>
      </c>
    </row>
    <row r="433" spans="1:3" x14ac:dyDescent="0.2">
      <c r="A433" s="1181" t="s">
        <v>1881</v>
      </c>
      <c r="B433" s="1357" t="s">
        <v>1461</v>
      </c>
      <c r="C433" s="1357" t="s">
        <v>3531</v>
      </c>
    </row>
    <row r="434" spans="1:3" x14ac:dyDescent="0.2">
      <c r="A434" s="1181" t="s">
        <v>1882</v>
      </c>
      <c r="B434" s="1357" t="s">
        <v>1461</v>
      </c>
      <c r="C434" s="1357" t="s">
        <v>3532</v>
      </c>
    </row>
    <row r="435" spans="1:3" x14ac:dyDescent="0.2">
      <c r="A435" s="1181" t="s">
        <v>1883</v>
      </c>
      <c r="B435" s="1357" t="s">
        <v>1461</v>
      </c>
      <c r="C435" s="1357" t="s">
        <v>3533</v>
      </c>
    </row>
    <row r="436" spans="1:3" x14ac:dyDescent="0.2">
      <c r="A436" s="1181" t="s">
        <v>1884</v>
      </c>
      <c r="B436" s="1357" t="s">
        <v>1461</v>
      </c>
      <c r="C436" s="1357" t="s">
        <v>3534</v>
      </c>
    </row>
    <row r="437" spans="1:3" x14ac:dyDescent="0.2">
      <c r="A437" s="1181" t="s">
        <v>1885</v>
      </c>
      <c r="B437" s="1357" t="s">
        <v>1461</v>
      </c>
      <c r="C437" s="1357" t="s">
        <v>3535</v>
      </c>
    </row>
    <row r="438" spans="1:3" x14ac:dyDescent="0.2">
      <c r="A438" s="1181" t="s">
        <v>1886</v>
      </c>
      <c r="B438" s="1357" t="s">
        <v>1461</v>
      </c>
      <c r="C438" s="1357" t="s">
        <v>3536</v>
      </c>
    </row>
    <row r="439" spans="1:3" x14ac:dyDescent="0.2">
      <c r="A439" s="1181" t="s">
        <v>1887</v>
      </c>
      <c r="B439" s="1357" t="s">
        <v>1461</v>
      </c>
      <c r="C439" s="1357" t="s">
        <v>3537</v>
      </c>
    </row>
    <row r="440" spans="1:3" x14ac:dyDescent="0.2">
      <c r="A440" s="1181" t="s">
        <v>1888</v>
      </c>
      <c r="B440" s="1357" t="s">
        <v>1461</v>
      </c>
      <c r="C440" s="1357" t="s">
        <v>3538</v>
      </c>
    </row>
    <row r="441" spans="1:3" x14ac:dyDescent="0.2">
      <c r="A441" s="1181" t="s">
        <v>1889</v>
      </c>
      <c r="B441" s="1357" t="s">
        <v>1461</v>
      </c>
      <c r="C441" s="1357" t="s">
        <v>3539</v>
      </c>
    </row>
    <row r="442" spans="1:3" x14ac:dyDescent="0.2">
      <c r="A442" s="1181" t="s">
        <v>1890</v>
      </c>
      <c r="B442" s="1357" t="s">
        <v>1461</v>
      </c>
      <c r="C442" s="1357" t="s">
        <v>3540</v>
      </c>
    </row>
    <row r="443" spans="1:3" x14ac:dyDescent="0.2">
      <c r="A443" s="1181" t="s">
        <v>1891</v>
      </c>
      <c r="B443" s="1357" t="s">
        <v>1461</v>
      </c>
      <c r="C443" s="1357" t="s">
        <v>3541</v>
      </c>
    </row>
    <row r="444" spans="1:3" x14ac:dyDescent="0.2">
      <c r="A444" s="1181" t="s">
        <v>1892</v>
      </c>
      <c r="B444" s="1357" t="s">
        <v>1461</v>
      </c>
      <c r="C444" s="1357" t="s">
        <v>3542</v>
      </c>
    </row>
    <row r="445" spans="1:3" x14ac:dyDescent="0.2">
      <c r="A445" s="1181" t="s">
        <v>1893</v>
      </c>
      <c r="B445" s="1357" t="s">
        <v>1461</v>
      </c>
      <c r="C445" s="1357" t="s">
        <v>3543</v>
      </c>
    </row>
    <row r="446" spans="1:3" x14ac:dyDescent="0.2">
      <c r="A446" s="1181" t="s">
        <v>1894</v>
      </c>
      <c r="B446" s="1357" t="s">
        <v>1461</v>
      </c>
      <c r="C446" s="1357" t="s">
        <v>3544</v>
      </c>
    </row>
    <row r="447" spans="1:3" x14ac:dyDescent="0.2">
      <c r="A447" s="1181" t="s">
        <v>1895</v>
      </c>
      <c r="B447" s="1357" t="s">
        <v>1461</v>
      </c>
      <c r="C447" s="1357" t="s">
        <v>3545</v>
      </c>
    </row>
    <row r="448" spans="1:3" x14ac:dyDescent="0.2">
      <c r="A448" s="1181" t="s">
        <v>1896</v>
      </c>
      <c r="B448" s="1357" t="s">
        <v>1461</v>
      </c>
      <c r="C448" s="1357" t="s">
        <v>3546</v>
      </c>
    </row>
    <row r="449" spans="1:3" x14ac:dyDescent="0.2">
      <c r="A449" s="1181" t="s">
        <v>1897</v>
      </c>
      <c r="B449" s="1357" t="s">
        <v>1461</v>
      </c>
      <c r="C449" s="1357" t="s">
        <v>3547</v>
      </c>
    </row>
    <row r="450" spans="1:3" x14ac:dyDescent="0.2">
      <c r="A450" s="1181" t="s">
        <v>1898</v>
      </c>
      <c r="B450" s="1357" t="s">
        <v>1461</v>
      </c>
      <c r="C450" s="1357" t="s">
        <v>3548</v>
      </c>
    </row>
    <row r="451" spans="1:3" x14ac:dyDescent="0.2">
      <c r="A451" s="1181" t="s">
        <v>1899</v>
      </c>
      <c r="B451" s="1357" t="s">
        <v>1461</v>
      </c>
      <c r="C451" s="1357" t="s">
        <v>3549</v>
      </c>
    </row>
    <row r="452" spans="1:3" x14ac:dyDescent="0.2">
      <c r="A452" s="1181" t="s">
        <v>1900</v>
      </c>
      <c r="B452" s="1357" t="s">
        <v>1461</v>
      </c>
      <c r="C452" s="1357" t="s">
        <v>3550</v>
      </c>
    </row>
    <row r="453" spans="1:3" x14ac:dyDescent="0.2">
      <c r="A453" s="1181" t="s">
        <v>1901</v>
      </c>
      <c r="B453" s="1357" t="s">
        <v>1461</v>
      </c>
      <c r="C453" s="1357" t="s">
        <v>3551</v>
      </c>
    </row>
    <row r="454" spans="1:3" x14ac:dyDescent="0.2">
      <c r="A454" s="1181" t="s">
        <v>1902</v>
      </c>
      <c r="B454" s="1357" t="s">
        <v>1461</v>
      </c>
      <c r="C454" s="1357" t="s">
        <v>3552</v>
      </c>
    </row>
    <row r="455" spans="1:3" x14ac:dyDescent="0.2">
      <c r="A455" s="1181" t="s">
        <v>1903</v>
      </c>
      <c r="B455" s="1357" t="s">
        <v>1462</v>
      </c>
      <c r="C455" s="1357" t="s">
        <v>3553</v>
      </c>
    </row>
    <row r="456" spans="1:3" x14ac:dyDescent="0.2">
      <c r="A456" s="1181" t="s">
        <v>1904</v>
      </c>
      <c r="B456" s="1357" t="s">
        <v>1462</v>
      </c>
      <c r="C456" s="1357" t="s">
        <v>3554</v>
      </c>
    </row>
    <row r="457" spans="1:3" x14ac:dyDescent="0.2">
      <c r="A457" s="1181" t="s">
        <v>1905</v>
      </c>
      <c r="B457" s="1357" t="s">
        <v>1462</v>
      </c>
      <c r="C457" s="1357" t="s">
        <v>3555</v>
      </c>
    </row>
    <row r="458" spans="1:3" x14ac:dyDescent="0.2">
      <c r="A458" s="1181" t="s">
        <v>1906</v>
      </c>
      <c r="B458" s="1357" t="s">
        <v>1462</v>
      </c>
      <c r="C458" s="1357" t="s">
        <v>3556</v>
      </c>
    </row>
    <row r="459" spans="1:3" x14ac:dyDescent="0.2">
      <c r="A459" s="1181" t="s">
        <v>1907</v>
      </c>
      <c r="B459" s="1357" t="s">
        <v>1462</v>
      </c>
      <c r="C459" s="1357" t="s">
        <v>3557</v>
      </c>
    </row>
    <row r="460" spans="1:3" x14ac:dyDescent="0.2">
      <c r="A460" s="1181" t="s">
        <v>1908</v>
      </c>
      <c r="B460" s="1357" t="s">
        <v>1462</v>
      </c>
      <c r="C460" s="1357" t="s">
        <v>3558</v>
      </c>
    </row>
    <row r="461" spans="1:3" x14ac:dyDescent="0.2">
      <c r="A461" s="1181" t="s">
        <v>1909</v>
      </c>
      <c r="B461" s="1357" t="s">
        <v>1462</v>
      </c>
      <c r="C461" s="1357" t="s">
        <v>3559</v>
      </c>
    </row>
    <row r="462" spans="1:3" x14ac:dyDescent="0.2">
      <c r="A462" s="1181" t="s">
        <v>1910</v>
      </c>
      <c r="B462" s="1357" t="s">
        <v>1462</v>
      </c>
      <c r="C462" s="1357" t="s">
        <v>3560</v>
      </c>
    </row>
    <row r="463" spans="1:3" x14ac:dyDescent="0.2">
      <c r="A463" s="1181" t="s">
        <v>1911</v>
      </c>
      <c r="B463" s="1357" t="s">
        <v>1462</v>
      </c>
      <c r="C463" s="1357" t="s">
        <v>3561</v>
      </c>
    </row>
    <row r="464" spans="1:3" x14ac:dyDescent="0.2">
      <c r="A464" s="1181" t="s">
        <v>1912</v>
      </c>
      <c r="B464" s="1357" t="s">
        <v>1462</v>
      </c>
      <c r="C464" s="1357" t="s">
        <v>3562</v>
      </c>
    </row>
    <row r="465" spans="1:3" x14ac:dyDescent="0.2">
      <c r="A465" s="1181" t="s">
        <v>1913</v>
      </c>
      <c r="B465" s="1357" t="s">
        <v>1462</v>
      </c>
      <c r="C465" s="1357" t="s">
        <v>3563</v>
      </c>
    </row>
    <row r="466" spans="1:3" x14ac:dyDescent="0.2">
      <c r="A466" s="1181" t="s">
        <v>1914</v>
      </c>
      <c r="B466" s="1357" t="s">
        <v>1462</v>
      </c>
      <c r="C466" s="1357" t="s">
        <v>3564</v>
      </c>
    </row>
    <row r="467" spans="1:3" x14ac:dyDescent="0.2">
      <c r="A467" s="1181" t="s">
        <v>1915</v>
      </c>
      <c r="B467" s="1357" t="s">
        <v>1462</v>
      </c>
      <c r="C467" s="1357" t="s">
        <v>3565</v>
      </c>
    </row>
    <row r="468" spans="1:3" x14ac:dyDescent="0.2">
      <c r="A468" s="1181" t="s">
        <v>1916</v>
      </c>
      <c r="B468" s="1357" t="s">
        <v>1462</v>
      </c>
      <c r="C468" s="1357" t="s">
        <v>3566</v>
      </c>
    </row>
    <row r="469" spans="1:3" x14ac:dyDescent="0.2">
      <c r="A469" s="1181" t="s">
        <v>1917</v>
      </c>
      <c r="B469" s="1357" t="s">
        <v>1462</v>
      </c>
      <c r="C469" s="1357" t="s">
        <v>3567</v>
      </c>
    </row>
    <row r="470" spans="1:3" x14ac:dyDescent="0.2">
      <c r="A470" s="1181" t="s">
        <v>1918</v>
      </c>
      <c r="B470" s="1357" t="s">
        <v>1462</v>
      </c>
      <c r="C470" s="1357" t="s">
        <v>3568</v>
      </c>
    </row>
    <row r="471" spans="1:3" x14ac:dyDescent="0.2">
      <c r="A471" s="1181" t="s">
        <v>1919</v>
      </c>
      <c r="B471" s="1357" t="s">
        <v>1462</v>
      </c>
      <c r="C471" s="1357" t="s">
        <v>3569</v>
      </c>
    </row>
    <row r="472" spans="1:3" x14ac:dyDescent="0.2">
      <c r="A472" s="1181" t="s">
        <v>1920</v>
      </c>
      <c r="B472" s="1357" t="s">
        <v>1462</v>
      </c>
      <c r="C472" s="1357" t="s">
        <v>3570</v>
      </c>
    </row>
    <row r="473" spans="1:3" x14ac:dyDescent="0.2">
      <c r="A473" s="1181" t="s">
        <v>1921</v>
      </c>
      <c r="B473" s="1357" t="s">
        <v>1462</v>
      </c>
      <c r="C473" s="1357" t="s">
        <v>3571</v>
      </c>
    </row>
    <row r="474" spans="1:3" x14ac:dyDescent="0.2">
      <c r="A474" s="1181" t="s">
        <v>1922</v>
      </c>
      <c r="B474" s="1357" t="s">
        <v>1462</v>
      </c>
      <c r="C474" s="1357" t="s">
        <v>3572</v>
      </c>
    </row>
    <row r="475" spans="1:3" x14ac:dyDescent="0.2">
      <c r="A475" s="1181" t="s">
        <v>1923</v>
      </c>
      <c r="B475" s="1357" t="s">
        <v>1462</v>
      </c>
      <c r="C475" s="1357" t="s">
        <v>3573</v>
      </c>
    </row>
    <row r="476" spans="1:3" x14ac:dyDescent="0.2">
      <c r="A476" s="1181" t="s">
        <v>1924</v>
      </c>
      <c r="B476" s="1357" t="s">
        <v>1462</v>
      </c>
      <c r="C476" s="1357" t="s">
        <v>3574</v>
      </c>
    </row>
    <row r="477" spans="1:3" x14ac:dyDescent="0.2">
      <c r="A477" s="1181" t="s">
        <v>1925</v>
      </c>
      <c r="B477" s="1357" t="s">
        <v>1462</v>
      </c>
      <c r="C477" s="1357" t="s">
        <v>3575</v>
      </c>
    </row>
    <row r="478" spans="1:3" x14ac:dyDescent="0.2">
      <c r="A478" s="1181" t="s">
        <v>1926</v>
      </c>
      <c r="B478" s="1357" t="s">
        <v>1462</v>
      </c>
      <c r="C478" s="1357" t="s">
        <v>3576</v>
      </c>
    </row>
    <row r="479" spans="1:3" x14ac:dyDescent="0.2">
      <c r="A479" s="1181" t="s">
        <v>1927</v>
      </c>
      <c r="B479" s="1357" t="s">
        <v>1462</v>
      </c>
      <c r="C479" s="1357" t="s">
        <v>3577</v>
      </c>
    </row>
    <row r="480" spans="1:3" x14ac:dyDescent="0.2">
      <c r="A480" s="1181" t="s">
        <v>1928</v>
      </c>
      <c r="B480" s="1357" t="s">
        <v>1462</v>
      </c>
      <c r="C480" s="1357" t="s">
        <v>3578</v>
      </c>
    </row>
    <row r="481" spans="1:3" x14ac:dyDescent="0.2">
      <c r="A481" s="1181" t="s">
        <v>1929</v>
      </c>
      <c r="B481" s="1357" t="s">
        <v>1462</v>
      </c>
      <c r="C481" s="1357" t="s">
        <v>3579</v>
      </c>
    </row>
    <row r="482" spans="1:3" x14ac:dyDescent="0.2">
      <c r="A482" s="1181" t="s">
        <v>1930</v>
      </c>
      <c r="B482" s="1357" t="s">
        <v>1462</v>
      </c>
      <c r="C482" s="1357" t="s">
        <v>3580</v>
      </c>
    </row>
    <row r="483" spans="1:3" x14ac:dyDescent="0.2">
      <c r="A483" s="1181" t="s">
        <v>1931</v>
      </c>
      <c r="B483" s="1357" t="s">
        <v>1462</v>
      </c>
      <c r="C483" s="1357" t="s">
        <v>3581</v>
      </c>
    </row>
    <row r="484" spans="1:3" x14ac:dyDescent="0.2">
      <c r="A484" s="1181" t="s">
        <v>1932</v>
      </c>
      <c r="B484" s="1357" t="s">
        <v>1462</v>
      </c>
      <c r="C484" s="1357" t="s">
        <v>3582</v>
      </c>
    </row>
    <row r="485" spans="1:3" x14ac:dyDescent="0.2">
      <c r="A485" s="1181" t="s">
        <v>1933</v>
      </c>
      <c r="B485" s="1357" t="s">
        <v>1462</v>
      </c>
      <c r="C485" s="1357" t="s">
        <v>3583</v>
      </c>
    </row>
    <row r="486" spans="1:3" x14ac:dyDescent="0.2">
      <c r="A486" s="1181" t="s">
        <v>1934</v>
      </c>
      <c r="B486" s="1357" t="s">
        <v>1462</v>
      </c>
      <c r="C486" s="1357" t="s">
        <v>3584</v>
      </c>
    </row>
    <row r="487" spans="1:3" x14ac:dyDescent="0.2">
      <c r="A487" s="1181" t="s">
        <v>1935</v>
      </c>
      <c r="B487" s="1357" t="s">
        <v>1462</v>
      </c>
      <c r="C487" s="1357" t="s">
        <v>3585</v>
      </c>
    </row>
    <row r="488" spans="1:3" x14ac:dyDescent="0.2">
      <c r="A488" s="1181" t="s">
        <v>1936</v>
      </c>
      <c r="B488" s="1357" t="s">
        <v>1462</v>
      </c>
      <c r="C488" s="1357" t="s">
        <v>3586</v>
      </c>
    </row>
    <row r="489" spans="1:3" x14ac:dyDescent="0.2">
      <c r="A489" s="1181" t="s">
        <v>1937</v>
      </c>
      <c r="B489" s="1357" t="s">
        <v>1462</v>
      </c>
      <c r="C489" s="1357" t="s">
        <v>3587</v>
      </c>
    </row>
    <row r="490" spans="1:3" x14ac:dyDescent="0.2">
      <c r="A490" s="1181" t="s">
        <v>1938</v>
      </c>
      <c r="B490" s="1357" t="s">
        <v>1462</v>
      </c>
      <c r="C490" s="1357" t="s">
        <v>3588</v>
      </c>
    </row>
    <row r="491" spans="1:3" x14ac:dyDescent="0.2">
      <c r="A491" s="1181" t="s">
        <v>1939</v>
      </c>
      <c r="B491" s="1357" t="s">
        <v>1462</v>
      </c>
      <c r="C491" s="1357" t="s">
        <v>3589</v>
      </c>
    </row>
    <row r="492" spans="1:3" x14ac:dyDescent="0.2">
      <c r="A492" s="1181" t="s">
        <v>1940</v>
      </c>
      <c r="B492" s="1357" t="s">
        <v>1462</v>
      </c>
      <c r="C492" s="1357" t="s">
        <v>3590</v>
      </c>
    </row>
    <row r="493" spans="1:3" x14ac:dyDescent="0.2">
      <c r="A493" s="1181" t="s">
        <v>1941</v>
      </c>
      <c r="B493" s="1357" t="s">
        <v>1462</v>
      </c>
      <c r="C493" s="1357" t="s">
        <v>3591</v>
      </c>
    </row>
    <row r="494" spans="1:3" x14ac:dyDescent="0.2">
      <c r="A494" s="1181" t="s">
        <v>1942</v>
      </c>
      <c r="B494" s="1357" t="s">
        <v>1462</v>
      </c>
      <c r="C494" s="1357" t="s">
        <v>3592</v>
      </c>
    </row>
    <row r="495" spans="1:3" x14ac:dyDescent="0.2">
      <c r="A495" s="1181" t="s">
        <v>1943</v>
      </c>
      <c r="B495" s="1357" t="s">
        <v>1462</v>
      </c>
      <c r="C495" s="1357" t="s">
        <v>3593</v>
      </c>
    </row>
    <row r="496" spans="1:3" x14ac:dyDescent="0.2">
      <c r="A496" s="1181" t="s">
        <v>1944</v>
      </c>
      <c r="B496" s="1357" t="s">
        <v>1462</v>
      </c>
      <c r="C496" s="1357" t="s">
        <v>3594</v>
      </c>
    </row>
    <row r="497" spans="1:3" x14ac:dyDescent="0.2">
      <c r="A497" s="1181" t="s">
        <v>1945</v>
      </c>
      <c r="B497" s="1357" t="s">
        <v>1462</v>
      </c>
      <c r="C497" s="1357" t="s">
        <v>3595</v>
      </c>
    </row>
    <row r="498" spans="1:3" x14ac:dyDescent="0.2">
      <c r="A498" s="1181" t="s">
        <v>1946</v>
      </c>
      <c r="B498" s="1357" t="s">
        <v>1462</v>
      </c>
      <c r="C498" s="1357" t="s">
        <v>3596</v>
      </c>
    </row>
    <row r="499" spans="1:3" x14ac:dyDescent="0.2">
      <c r="A499" s="1181" t="s">
        <v>1947</v>
      </c>
      <c r="B499" s="1357" t="s">
        <v>1463</v>
      </c>
      <c r="C499" s="1357" t="s">
        <v>3597</v>
      </c>
    </row>
    <row r="500" spans="1:3" x14ac:dyDescent="0.2">
      <c r="A500" s="1181" t="s">
        <v>1948</v>
      </c>
      <c r="B500" s="1357" t="s">
        <v>1463</v>
      </c>
      <c r="C500" s="1357" t="s">
        <v>663</v>
      </c>
    </row>
    <row r="501" spans="1:3" x14ac:dyDescent="0.2">
      <c r="A501" s="1181" t="s">
        <v>1949</v>
      </c>
      <c r="B501" s="1357" t="s">
        <v>1463</v>
      </c>
      <c r="C501" s="1357" t="s">
        <v>664</v>
      </c>
    </row>
    <row r="502" spans="1:3" x14ac:dyDescent="0.2">
      <c r="A502" s="1181" t="s">
        <v>1950</v>
      </c>
      <c r="B502" s="1357" t="s">
        <v>1463</v>
      </c>
      <c r="C502" s="1357" t="s">
        <v>665</v>
      </c>
    </row>
    <row r="503" spans="1:3" x14ac:dyDescent="0.2">
      <c r="A503" s="1181" t="s">
        <v>1951</v>
      </c>
      <c r="B503" s="1357" t="s">
        <v>1463</v>
      </c>
      <c r="C503" s="1357" t="s">
        <v>666</v>
      </c>
    </row>
    <row r="504" spans="1:3" x14ac:dyDescent="0.2">
      <c r="A504" s="1181" t="s">
        <v>1952</v>
      </c>
      <c r="B504" s="1357" t="s">
        <v>1463</v>
      </c>
      <c r="C504" s="1357" t="s">
        <v>667</v>
      </c>
    </row>
    <row r="505" spans="1:3" x14ac:dyDescent="0.2">
      <c r="A505" s="1181" t="s">
        <v>1953</v>
      </c>
      <c r="B505" s="1357" t="s">
        <v>1463</v>
      </c>
      <c r="C505" s="1357" t="s">
        <v>668</v>
      </c>
    </row>
    <row r="506" spans="1:3" x14ac:dyDescent="0.2">
      <c r="A506" s="1181" t="s">
        <v>1954</v>
      </c>
      <c r="B506" s="1357" t="s">
        <v>1463</v>
      </c>
      <c r="C506" s="1357" t="s">
        <v>669</v>
      </c>
    </row>
    <row r="507" spans="1:3" x14ac:dyDescent="0.2">
      <c r="A507" s="1181" t="s">
        <v>1955</v>
      </c>
      <c r="B507" s="1357" t="s">
        <v>1463</v>
      </c>
      <c r="C507" s="1357" t="s">
        <v>670</v>
      </c>
    </row>
    <row r="508" spans="1:3" x14ac:dyDescent="0.2">
      <c r="A508" s="1181" t="s">
        <v>1956</v>
      </c>
      <c r="B508" s="1357" t="s">
        <v>1463</v>
      </c>
      <c r="C508" s="1357" t="s">
        <v>671</v>
      </c>
    </row>
    <row r="509" spans="1:3" x14ac:dyDescent="0.2">
      <c r="A509" s="1181" t="s">
        <v>1957</v>
      </c>
      <c r="B509" s="1357" t="s">
        <v>1463</v>
      </c>
      <c r="C509" s="1357" t="s">
        <v>3598</v>
      </c>
    </row>
    <row r="510" spans="1:3" x14ac:dyDescent="0.2">
      <c r="A510" s="1181" t="s">
        <v>1958</v>
      </c>
      <c r="B510" s="1357" t="s">
        <v>1463</v>
      </c>
      <c r="C510" s="1357" t="s">
        <v>3599</v>
      </c>
    </row>
    <row r="511" spans="1:3" x14ac:dyDescent="0.2">
      <c r="A511" s="1181" t="s">
        <v>1959</v>
      </c>
      <c r="B511" s="1357" t="s">
        <v>1463</v>
      </c>
      <c r="C511" s="1357" t="s">
        <v>3600</v>
      </c>
    </row>
    <row r="512" spans="1:3" x14ac:dyDescent="0.2">
      <c r="A512" s="1181" t="s">
        <v>1960</v>
      </c>
      <c r="B512" s="1357" t="s">
        <v>1463</v>
      </c>
      <c r="C512" s="1357" t="s">
        <v>3601</v>
      </c>
    </row>
    <row r="513" spans="1:3" x14ac:dyDescent="0.2">
      <c r="A513" s="1181" t="s">
        <v>1961</v>
      </c>
      <c r="B513" s="1357" t="s">
        <v>1463</v>
      </c>
      <c r="C513" s="1357" t="s">
        <v>672</v>
      </c>
    </row>
    <row r="514" spans="1:3" x14ac:dyDescent="0.2">
      <c r="A514" s="1181" t="s">
        <v>1962</v>
      </c>
      <c r="B514" s="1357" t="s">
        <v>1463</v>
      </c>
      <c r="C514" s="1357" t="s">
        <v>674</v>
      </c>
    </row>
    <row r="515" spans="1:3" x14ac:dyDescent="0.2">
      <c r="A515" s="1181" t="s">
        <v>1963</v>
      </c>
      <c r="B515" s="1357" t="s">
        <v>1463</v>
      </c>
      <c r="C515" s="1357" t="s">
        <v>675</v>
      </c>
    </row>
    <row r="516" spans="1:3" x14ac:dyDescent="0.2">
      <c r="A516" s="1181" t="s">
        <v>1964</v>
      </c>
      <c r="B516" s="1357" t="s">
        <v>1463</v>
      </c>
      <c r="C516" s="1357" t="s">
        <v>676</v>
      </c>
    </row>
    <row r="517" spans="1:3" x14ac:dyDescent="0.2">
      <c r="A517" s="1181" t="s">
        <v>1965</v>
      </c>
      <c r="B517" s="1357" t="s">
        <v>1463</v>
      </c>
      <c r="C517" s="1357" t="s">
        <v>677</v>
      </c>
    </row>
    <row r="518" spans="1:3" x14ac:dyDescent="0.2">
      <c r="A518" s="1181" t="s">
        <v>1966</v>
      </c>
      <c r="B518" s="1357" t="s">
        <v>1463</v>
      </c>
      <c r="C518" s="1357" t="s">
        <v>678</v>
      </c>
    </row>
    <row r="519" spans="1:3" x14ac:dyDescent="0.2">
      <c r="A519" s="1181" t="s">
        <v>1967</v>
      </c>
      <c r="B519" s="1357" t="s">
        <v>1463</v>
      </c>
      <c r="C519" s="1357" t="s">
        <v>679</v>
      </c>
    </row>
    <row r="520" spans="1:3" x14ac:dyDescent="0.2">
      <c r="A520" s="1181" t="s">
        <v>1968</v>
      </c>
      <c r="B520" s="1357" t="s">
        <v>1463</v>
      </c>
      <c r="C520" s="1357" t="s">
        <v>680</v>
      </c>
    </row>
    <row r="521" spans="1:3" x14ac:dyDescent="0.2">
      <c r="A521" s="1181" t="s">
        <v>1969</v>
      </c>
      <c r="B521" s="1357" t="s">
        <v>1463</v>
      </c>
      <c r="C521" s="1357" t="s">
        <v>681</v>
      </c>
    </row>
    <row r="522" spans="1:3" x14ac:dyDescent="0.2">
      <c r="A522" s="1181" t="s">
        <v>1970</v>
      </c>
      <c r="B522" s="1357" t="s">
        <v>1463</v>
      </c>
      <c r="C522" s="1357" t="s">
        <v>682</v>
      </c>
    </row>
    <row r="523" spans="1:3" x14ac:dyDescent="0.2">
      <c r="A523" s="1181" t="s">
        <v>1971</v>
      </c>
      <c r="B523" s="1357" t="s">
        <v>1463</v>
      </c>
      <c r="C523" s="1357" t="s">
        <v>683</v>
      </c>
    </row>
    <row r="524" spans="1:3" x14ac:dyDescent="0.2">
      <c r="A524" s="1181" t="s">
        <v>1976</v>
      </c>
      <c r="B524" s="1357" t="s">
        <v>1464</v>
      </c>
      <c r="C524" s="1357" t="s">
        <v>3602</v>
      </c>
    </row>
    <row r="525" spans="1:3" x14ac:dyDescent="0.2">
      <c r="A525" s="1181" t="s">
        <v>1977</v>
      </c>
      <c r="B525" s="1357" t="s">
        <v>1464</v>
      </c>
      <c r="C525" s="1357" t="s">
        <v>3603</v>
      </c>
    </row>
    <row r="526" spans="1:3" x14ac:dyDescent="0.2">
      <c r="A526" s="1181" t="s">
        <v>1978</v>
      </c>
      <c r="B526" s="1357" t="s">
        <v>1464</v>
      </c>
      <c r="C526" s="1357" t="s">
        <v>3604</v>
      </c>
    </row>
    <row r="527" spans="1:3" x14ac:dyDescent="0.2">
      <c r="A527" s="1181" t="s">
        <v>1979</v>
      </c>
      <c r="B527" s="1357" t="s">
        <v>1464</v>
      </c>
      <c r="C527" s="1357" t="s">
        <v>3605</v>
      </c>
    </row>
    <row r="528" spans="1:3" x14ac:dyDescent="0.2">
      <c r="A528" s="1181" t="s">
        <v>1980</v>
      </c>
      <c r="B528" s="1357" t="s">
        <v>1464</v>
      </c>
      <c r="C528" s="1357" t="s">
        <v>3606</v>
      </c>
    </row>
    <row r="529" spans="1:3" x14ac:dyDescent="0.2">
      <c r="A529" s="1181" t="s">
        <v>1981</v>
      </c>
      <c r="B529" s="1357" t="s">
        <v>1464</v>
      </c>
      <c r="C529" s="1357" t="s">
        <v>3607</v>
      </c>
    </row>
    <row r="530" spans="1:3" x14ac:dyDescent="0.2">
      <c r="A530" s="1181" t="s">
        <v>1982</v>
      </c>
      <c r="B530" s="1357" t="s">
        <v>1464</v>
      </c>
      <c r="C530" s="1357" t="s">
        <v>3608</v>
      </c>
    </row>
    <row r="531" spans="1:3" x14ac:dyDescent="0.2">
      <c r="A531" s="1181" t="s">
        <v>1983</v>
      </c>
      <c r="B531" s="1357" t="s">
        <v>1464</v>
      </c>
      <c r="C531" s="1357" t="s">
        <v>3609</v>
      </c>
    </row>
    <row r="532" spans="1:3" x14ac:dyDescent="0.2">
      <c r="A532" s="1181" t="s">
        <v>1984</v>
      </c>
      <c r="B532" s="1357" t="s">
        <v>1464</v>
      </c>
      <c r="C532" s="1357" t="s">
        <v>3610</v>
      </c>
    </row>
    <row r="533" spans="1:3" x14ac:dyDescent="0.2">
      <c r="A533" s="1181" t="s">
        <v>1985</v>
      </c>
      <c r="B533" s="1357" t="s">
        <v>1464</v>
      </c>
      <c r="C533" s="1357" t="s">
        <v>3611</v>
      </c>
    </row>
    <row r="534" spans="1:3" x14ac:dyDescent="0.2">
      <c r="A534" s="1181" t="s">
        <v>1986</v>
      </c>
      <c r="B534" s="1357" t="s">
        <v>1464</v>
      </c>
      <c r="C534" s="1357" t="s">
        <v>3612</v>
      </c>
    </row>
    <row r="535" spans="1:3" x14ac:dyDescent="0.2">
      <c r="A535" s="1181" t="s">
        <v>1987</v>
      </c>
      <c r="B535" s="1357" t="s">
        <v>1464</v>
      </c>
      <c r="C535" s="1357" t="s">
        <v>3613</v>
      </c>
    </row>
    <row r="536" spans="1:3" x14ac:dyDescent="0.2">
      <c r="A536" s="1181" t="s">
        <v>1988</v>
      </c>
      <c r="B536" s="1357" t="s">
        <v>1464</v>
      </c>
      <c r="C536" s="1357" t="s">
        <v>3614</v>
      </c>
    </row>
    <row r="537" spans="1:3" x14ac:dyDescent="0.2">
      <c r="A537" s="1181" t="s">
        <v>1989</v>
      </c>
      <c r="B537" s="1357" t="s">
        <v>1464</v>
      </c>
      <c r="C537" s="1357" t="s">
        <v>3615</v>
      </c>
    </row>
    <row r="538" spans="1:3" x14ac:dyDescent="0.2">
      <c r="A538" s="1181" t="s">
        <v>1990</v>
      </c>
      <c r="B538" s="1357" t="s">
        <v>1464</v>
      </c>
      <c r="C538" s="1357" t="s">
        <v>3616</v>
      </c>
    </row>
    <row r="539" spans="1:3" x14ac:dyDescent="0.2">
      <c r="A539" s="1181" t="s">
        <v>1991</v>
      </c>
      <c r="B539" s="1357" t="s">
        <v>1464</v>
      </c>
      <c r="C539" s="1357" t="s">
        <v>3617</v>
      </c>
    </row>
    <row r="540" spans="1:3" x14ac:dyDescent="0.2">
      <c r="A540" s="1181" t="s">
        <v>1992</v>
      </c>
      <c r="B540" s="1357" t="s">
        <v>1464</v>
      </c>
      <c r="C540" s="1357" t="s">
        <v>3618</v>
      </c>
    </row>
    <row r="541" spans="1:3" x14ac:dyDescent="0.2">
      <c r="A541" s="1181" t="s">
        <v>1993</v>
      </c>
      <c r="B541" s="1357" t="s">
        <v>1464</v>
      </c>
      <c r="C541" s="1357" t="s">
        <v>685</v>
      </c>
    </row>
    <row r="542" spans="1:3" x14ac:dyDescent="0.2">
      <c r="A542" s="1181" t="s">
        <v>1994</v>
      </c>
      <c r="B542" s="1357" t="s">
        <v>1464</v>
      </c>
      <c r="C542" s="1357" t="s">
        <v>3619</v>
      </c>
    </row>
    <row r="543" spans="1:3" x14ac:dyDescent="0.2">
      <c r="A543" s="1181" t="s">
        <v>1995</v>
      </c>
      <c r="B543" s="1357" t="s">
        <v>1464</v>
      </c>
      <c r="C543" s="1357" t="s">
        <v>3620</v>
      </c>
    </row>
    <row r="544" spans="1:3" x14ac:dyDescent="0.2">
      <c r="A544" s="1181" t="s">
        <v>1996</v>
      </c>
      <c r="B544" s="1357" t="s">
        <v>1464</v>
      </c>
      <c r="C544" s="1357" t="s">
        <v>3621</v>
      </c>
    </row>
    <row r="545" spans="1:3" x14ac:dyDescent="0.2">
      <c r="A545" s="1181" t="s">
        <v>1997</v>
      </c>
      <c r="B545" s="1357" t="s">
        <v>1464</v>
      </c>
      <c r="C545" s="1357" t="s">
        <v>3622</v>
      </c>
    </row>
    <row r="546" spans="1:3" x14ac:dyDescent="0.2">
      <c r="A546" s="1181" t="s">
        <v>1998</v>
      </c>
      <c r="B546" s="1357" t="s">
        <v>1464</v>
      </c>
      <c r="C546" s="1357" t="s">
        <v>3623</v>
      </c>
    </row>
    <row r="547" spans="1:3" x14ac:dyDescent="0.2">
      <c r="A547" s="1181" t="s">
        <v>1999</v>
      </c>
      <c r="B547" s="1357" t="s">
        <v>1464</v>
      </c>
      <c r="C547" s="1357" t="s">
        <v>686</v>
      </c>
    </row>
    <row r="548" spans="1:3" x14ac:dyDescent="0.2">
      <c r="A548" s="1181" t="s">
        <v>2000</v>
      </c>
      <c r="B548" s="1357" t="s">
        <v>1464</v>
      </c>
      <c r="C548" s="1357" t="s">
        <v>3624</v>
      </c>
    </row>
    <row r="549" spans="1:3" x14ac:dyDescent="0.2">
      <c r="A549" s="1181" t="s">
        <v>2001</v>
      </c>
      <c r="B549" s="1357" t="s">
        <v>1464</v>
      </c>
      <c r="C549" s="1357" t="s">
        <v>3625</v>
      </c>
    </row>
    <row r="550" spans="1:3" x14ac:dyDescent="0.2">
      <c r="A550" s="1181" t="s">
        <v>2002</v>
      </c>
      <c r="B550" s="1357" t="s">
        <v>1464</v>
      </c>
      <c r="C550" s="1357" t="s">
        <v>3626</v>
      </c>
    </row>
    <row r="551" spans="1:3" x14ac:dyDescent="0.2">
      <c r="A551" s="1181" t="s">
        <v>2003</v>
      </c>
      <c r="B551" s="1357" t="s">
        <v>1464</v>
      </c>
      <c r="C551" s="1357" t="s">
        <v>3526</v>
      </c>
    </row>
    <row r="552" spans="1:3" x14ac:dyDescent="0.2">
      <c r="A552" s="1181" t="s">
        <v>2004</v>
      </c>
      <c r="B552" s="1357" t="s">
        <v>1464</v>
      </c>
      <c r="C552" s="1357" t="s">
        <v>3627</v>
      </c>
    </row>
    <row r="553" spans="1:3" x14ac:dyDescent="0.2">
      <c r="A553" s="1181" t="s">
        <v>2005</v>
      </c>
      <c r="B553" s="1357" t="s">
        <v>1464</v>
      </c>
      <c r="C553" s="1357" t="s">
        <v>3628</v>
      </c>
    </row>
    <row r="554" spans="1:3" x14ac:dyDescent="0.2">
      <c r="A554" s="1181" t="s">
        <v>2006</v>
      </c>
      <c r="B554" s="1357" t="s">
        <v>1464</v>
      </c>
      <c r="C554" s="1357" t="s">
        <v>3629</v>
      </c>
    </row>
    <row r="555" spans="1:3" x14ac:dyDescent="0.2">
      <c r="A555" s="1181" t="s">
        <v>2007</v>
      </c>
      <c r="B555" s="1357" t="s">
        <v>1464</v>
      </c>
      <c r="C555" s="1357" t="s">
        <v>687</v>
      </c>
    </row>
    <row r="556" spans="1:3" x14ac:dyDescent="0.2">
      <c r="A556" s="1181" t="s">
        <v>2008</v>
      </c>
      <c r="B556" s="1357" t="s">
        <v>1464</v>
      </c>
      <c r="C556" s="1357" t="s">
        <v>3630</v>
      </c>
    </row>
    <row r="557" spans="1:3" x14ac:dyDescent="0.2">
      <c r="A557" s="1181" t="s">
        <v>2009</v>
      </c>
      <c r="B557" s="1357" t="s">
        <v>1464</v>
      </c>
      <c r="C557" s="1357" t="s">
        <v>3631</v>
      </c>
    </row>
    <row r="558" spans="1:3" x14ac:dyDescent="0.2">
      <c r="A558" s="1181" t="s">
        <v>2010</v>
      </c>
      <c r="B558" s="1357" t="s">
        <v>1464</v>
      </c>
      <c r="C558" s="1357" t="s">
        <v>3632</v>
      </c>
    </row>
    <row r="559" spans="1:3" x14ac:dyDescent="0.2">
      <c r="A559" s="1181" t="s">
        <v>2011</v>
      </c>
      <c r="B559" s="1357" t="s">
        <v>1465</v>
      </c>
      <c r="C559" s="1357" t="s">
        <v>689</v>
      </c>
    </row>
    <row r="560" spans="1:3" x14ac:dyDescent="0.2">
      <c r="A560" s="1181" t="s">
        <v>2012</v>
      </c>
      <c r="B560" s="1357" t="s">
        <v>1465</v>
      </c>
      <c r="C560" s="1357" t="s">
        <v>690</v>
      </c>
    </row>
    <row r="561" spans="1:3" x14ac:dyDescent="0.2">
      <c r="A561" s="1181" t="s">
        <v>2013</v>
      </c>
      <c r="B561" s="1357" t="s">
        <v>1465</v>
      </c>
      <c r="C561" s="1357" t="s">
        <v>691</v>
      </c>
    </row>
    <row r="562" spans="1:3" x14ac:dyDescent="0.2">
      <c r="A562" s="1181" t="s">
        <v>2014</v>
      </c>
      <c r="B562" s="1357" t="s">
        <v>1465</v>
      </c>
      <c r="C562" s="1357" t="s">
        <v>692</v>
      </c>
    </row>
    <row r="563" spans="1:3" x14ac:dyDescent="0.2">
      <c r="A563" s="1181" t="s">
        <v>2015</v>
      </c>
      <c r="B563" s="1357" t="s">
        <v>1465</v>
      </c>
      <c r="C563" s="1357" t="s">
        <v>693</v>
      </c>
    </row>
    <row r="564" spans="1:3" x14ac:dyDescent="0.2">
      <c r="A564" s="1181" t="s">
        <v>2016</v>
      </c>
      <c r="B564" s="1357" t="s">
        <v>1465</v>
      </c>
      <c r="C564" s="1357" t="s">
        <v>694</v>
      </c>
    </row>
    <row r="565" spans="1:3" x14ac:dyDescent="0.2">
      <c r="A565" s="1181" t="s">
        <v>2017</v>
      </c>
      <c r="B565" s="1357" t="s">
        <v>1465</v>
      </c>
      <c r="C565" s="1357" t="s">
        <v>695</v>
      </c>
    </row>
    <row r="566" spans="1:3" x14ac:dyDescent="0.2">
      <c r="A566" s="1181" t="s">
        <v>2018</v>
      </c>
      <c r="B566" s="1357" t="s">
        <v>1465</v>
      </c>
      <c r="C566" s="1357" t="s">
        <v>696</v>
      </c>
    </row>
    <row r="567" spans="1:3" x14ac:dyDescent="0.2">
      <c r="A567" s="1181" t="s">
        <v>2019</v>
      </c>
      <c r="B567" s="1357" t="s">
        <v>1465</v>
      </c>
      <c r="C567" s="1357" t="s">
        <v>697</v>
      </c>
    </row>
    <row r="568" spans="1:3" x14ac:dyDescent="0.2">
      <c r="A568" s="1181" t="s">
        <v>2020</v>
      </c>
      <c r="B568" s="1357" t="s">
        <v>1465</v>
      </c>
      <c r="C568" s="1357" t="s">
        <v>698</v>
      </c>
    </row>
    <row r="569" spans="1:3" x14ac:dyDescent="0.2">
      <c r="A569" s="1181" t="s">
        <v>2021</v>
      </c>
      <c r="B569" s="1357" t="s">
        <v>1465</v>
      </c>
      <c r="C569" s="1357" t="s">
        <v>699</v>
      </c>
    </row>
    <row r="570" spans="1:3" x14ac:dyDescent="0.2">
      <c r="A570" s="1181" t="s">
        <v>2022</v>
      </c>
      <c r="B570" s="1357" t="s">
        <v>1465</v>
      </c>
      <c r="C570" s="1357" t="s">
        <v>700</v>
      </c>
    </row>
    <row r="571" spans="1:3" x14ac:dyDescent="0.2">
      <c r="A571" s="1181" t="s">
        <v>2023</v>
      </c>
      <c r="B571" s="1357" t="s">
        <v>1465</v>
      </c>
      <c r="C571" s="1357" t="s">
        <v>701</v>
      </c>
    </row>
    <row r="572" spans="1:3" x14ac:dyDescent="0.2">
      <c r="A572" s="1181" t="s">
        <v>2024</v>
      </c>
      <c r="B572" s="1357" t="s">
        <v>1465</v>
      </c>
      <c r="C572" s="1357" t="s">
        <v>702</v>
      </c>
    </row>
    <row r="573" spans="1:3" x14ac:dyDescent="0.2">
      <c r="A573" s="1181" t="s">
        <v>2025</v>
      </c>
      <c r="B573" s="1357" t="s">
        <v>1465</v>
      </c>
      <c r="C573" s="1357" t="s">
        <v>703</v>
      </c>
    </row>
    <row r="574" spans="1:3" x14ac:dyDescent="0.2">
      <c r="A574" s="1181" t="s">
        <v>2026</v>
      </c>
      <c r="B574" s="1357" t="s">
        <v>1465</v>
      </c>
      <c r="C574" s="1357" t="s">
        <v>704</v>
      </c>
    </row>
    <row r="575" spans="1:3" x14ac:dyDescent="0.2">
      <c r="A575" s="1181" t="s">
        <v>2027</v>
      </c>
      <c r="B575" s="1357" t="s">
        <v>1465</v>
      </c>
      <c r="C575" s="1357" t="s">
        <v>705</v>
      </c>
    </row>
    <row r="576" spans="1:3" x14ac:dyDescent="0.2">
      <c r="A576" s="1181" t="s">
        <v>2028</v>
      </c>
      <c r="B576" s="1357" t="s">
        <v>1465</v>
      </c>
      <c r="C576" s="1357" t="s">
        <v>706</v>
      </c>
    </row>
    <row r="577" spans="1:3" x14ac:dyDescent="0.2">
      <c r="A577" s="1181" t="s">
        <v>2029</v>
      </c>
      <c r="B577" s="1357" t="s">
        <v>1465</v>
      </c>
      <c r="C577" s="1357" t="s">
        <v>707</v>
      </c>
    </row>
    <row r="578" spans="1:3" x14ac:dyDescent="0.2">
      <c r="A578" s="1181" t="s">
        <v>2030</v>
      </c>
      <c r="B578" s="1357" t="s">
        <v>1465</v>
      </c>
      <c r="C578" s="1357" t="s">
        <v>708</v>
      </c>
    </row>
    <row r="579" spans="1:3" x14ac:dyDescent="0.2">
      <c r="A579" s="1181" t="s">
        <v>2031</v>
      </c>
      <c r="B579" s="1357" t="s">
        <v>1465</v>
      </c>
      <c r="C579" s="1357" t="s">
        <v>709</v>
      </c>
    </row>
    <row r="580" spans="1:3" x14ac:dyDescent="0.2">
      <c r="A580" s="1181" t="s">
        <v>2032</v>
      </c>
      <c r="B580" s="1357" t="s">
        <v>1465</v>
      </c>
      <c r="C580" s="1357" t="s">
        <v>710</v>
      </c>
    </row>
    <row r="581" spans="1:3" x14ac:dyDescent="0.2">
      <c r="A581" s="1181" t="s">
        <v>2033</v>
      </c>
      <c r="B581" s="1357" t="s">
        <v>1465</v>
      </c>
      <c r="C581" s="1357" t="s">
        <v>711</v>
      </c>
    </row>
    <row r="582" spans="1:3" x14ac:dyDescent="0.2">
      <c r="A582" s="1181" t="s">
        <v>2034</v>
      </c>
      <c r="B582" s="1357" t="s">
        <v>1465</v>
      </c>
      <c r="C582" s="1357" t="s">
        <v>712</v>
      </c>
    </row>
    <row r="583" spans="1:3" x14ac:dyDescent="0.2">
      <c r="A583" s="1181" t="s">
        <v>2035</v>
      </c>
      <c r="B583" s="1357" t="s">
        <v>1465</v>
      </c>
      <c r="C583" s="1357" t="s">
        <v>713</v>
      </c>
    </row>
    <row r="584" spans="1:3" x14ac:dyDescent="0.2">
      <c r="A584" s="1181" t="s">
        <v>2036</v>
      </c>
      <c r="B584" s="1357" t="s">
        <v>1465</v>
      </c>
      <c r="C584" s="1357" t="s">
        <v>714</v>
      </c>
    </row>
    <row r="585" spans="1:3" x14ac:dyDescent="0.2">
      <c r="A585" s="1181" t="s">
        <v>2037</v>
      </c>
      <c r="B585" s="1357" t="s">
        <v>1465</v>
      </c>
      <c r="C585" s="1357" t="s">
        <v>715</v>
      </c>
    </row>
    <row r="586" spans="1:3" x14ac:dyDescent="0.2">
      <c r="A586" s="1181" t="s">
        <v>2038</v>
      </c>
      <c r="B586" s="1357" t="s">
        <v>1465</v>
      </c>
      <c r="C586" s="1357" t="s">
        <v>716</v>
      </c>
    </row>
    <row r="587" spans="1:3" x14ac:dyDescent="0.2">
      <c r="A587" s="1181" t="s">
        <v>2039</v>
      </c>
      <c r="B587" s="1357" t="s">
        <v>1465</v>
      </c>
      <c r="C587" s="1357" t="s">
        <v>717</v>
      </c>
    </row>
    <row r="588" spans="1:3" x14ac:dyDescent="0.2">
      <c r="A588" s="1181" t="s">
        <v>2040</v>
      </c>
      <c r="B588" s="1357" t="s">
        <v>1465</v>
      </c>
      <c r="C588" s="1357" t="s">
        <v>718</v>
      </c>
    </row>
    <row r="589" spans="1:3" x14ac:dyDescent="0.2">
      <c r="A589" s="1181" t="s">
        <v>2041</v>
      </c>
      <c r="B589" s="1357" t="s">
        <v>1465</v>
      </c>
      <c r="C589" s="1357" t="s">
        <v>719</v>
      </c>
    </row>
    <row r="590" spans="1:3" x14ac:dyDescent="0.2">
      <c r="A590" s="1181" t="s">
        <v>2042</v>
      </c>
      <c r="B590" s="1357" t="s">
        <v>1465</v>
      </c>
      <c r="C590" s="1357" t="s">
        <v>720</v>
      </c>
    </row>
    <row r="591" spans="1:3" x14ac:dyDescent="0.2">
      <c r="A591" s="1181" t="s">
        <v>2043</v>
      </c>
      <c r="B591" s="1357" t="s">
        <v>1465</v>
      </c>
      <c r="C591" s="1357" t="s">
        <v>721</v>
      </c>
    </row>
    <row r="592" spans="1:3" x14ac:dyDescent="0.2">
      <c r="A592" s="1181" t="s">
        <v>2044</v>
      </c>
      <c r="B592" s="1357" t="s">
        <v>1465</v>
      </c>
      <c r="C592" s="1357" t="s">
        <v>722</v>
      </c>
    </row>
    <row r="593" spans="1:3" x14ac:dyDescent="0.2">
      <c r="A593" s="1181" t="s">
        <v>2045</v>
      </c>
      <c r="B593" s="1357" t="s">
        <v>1465</v>
      </c>
      <c r="C593" s="1357" t="s">
        <v>723</v>
      </c>
    </row>
    <row r="594" spans="1:3" x14ac:dyDescent="0.2">
      <c r="A594" s="1181" t="s">
        <v>2046</v>
      </c>
      <c r="B594" s="1357" t="s">
        <v>1465</v>
      </c>
      <c r="C594" s="1357" t="s">
        <v>4348</v>
      </c>
    </row>
    <row r="595" spans="1:3" x14ac:dyDescent="0.2">
      <c r="A595" s="1181" t="s">
        <v>2047</v>
      </c>
      <c r="B595" s="1357" t="s">
        <v>1465</v>
      </c>
      <c r="C595" s="1357" t="s">
        <v>724</v>
      </c>
    </row>
    <row r="596" spans="1:3" x14ac:dyDescent="0.2">
      <c r="A596" s="1181" t="s">
        <v>2048</v>
      </c>
      <c r="B596" s="1357" t="s">
        <v>1465</v>
      </c>
      <c r="C596" s="1357" t="s">
        <v>725</v>
      </c>
    </row>
    <row r="597" spans="1:3" x14ac:dyDescent="0.2">
      <c r="A597" s="1181" t="s">
        <v>2049</v>
      </c>
      <c r="B597" s="1357" t="s">
        <v>1465</v>
      </c>
      <c r="C597" s="1357" t="s">
        <v>3633</v>
      </c>
    </row>
    <row r="598" spans="1:3" x14ac:dyDescent="0.2">
      <c r="A598" s="1182" t="s">
        <v>3355</v>
      </c>
      <c r="B598" s="1357" t="s">
        <v>1465</v>
      </c>
      <c r="C598" s="1357" t="s">
        <v>3634</v>
      </c>
    </row>
    <row r="599" spans="1:3" x14ac:dyDescent="0.2">
      <c r="A599" s="1181" t="s">
        <v>2050</v>
      </c>
      <c r="B599" s="1357" t="s">
        <v>1465</v>
      </c>
      <c r="C599" s="1357" t="s">
        <v>726</v>
      </c>
    </row>
    <row r="600" spans="1:3" x14ac:dyDescent="0.2">
      <c r="A600" s="1181" t="s">
        <v>2051</v>
      </c>
      <c r="B600" s="1357" t="s">
        <v>1465</v>
      </c>
      <c r="C600" s="1357" t="s">
        <v>727</v>
      </c>
    </row>
    <row r="601" spans="1:3" x14ac:dyDescent="0.2">
      <c r="A601" s="1181" t="s">
        <v>2052</v>
      </c>
      <c r="B601" s="1357" t="s">
        <v>1465</v>
      </c>
      <c r="C601" s="1357" t="s">
        <v>728</v>
      </c>
    </row>
    <row r="602" spans="1:3" x14ac:dyDescent="0.2">
      <c r="A602" s="1181" t="s">
        <v>2053</v>
      </c>
      <c r="B602" s="1357" t="s">
        <v>1465</v>
      </c>
      <c r="C602" s="1357" t="s">
        <v>729</v>
      </c>
    </row>
    <row r="603" spans="1:3" x14ac:dyDescent="0.2">
      <c r="A603" s="1181" t="s">
        <v>2054</v>
      </c>
      <c r="B603" s="1357" t="s">
        <v>1465</v>
      </c>
      <c r="C603" s="1357" t="s">
        <v>730</v>
      </c>
    </row>
    <row r="604" spans="1:3" x14ac:dyDescent="0.2">
      <c r="A604" s="1181" t="s">
        <v>2055</v>
      </c>
      <c r="B604" s="1357" t="s">
        <v>1465</v>
      </c>
      <c r="C604" s="1357" t="s">
        <v>731</v>
      </c>
    </row>
    <row r="605" spans="1:3" x14ac:dyDescent="0.2">
      <c r="A605" s="1181" t="s">
        <v>2056</v>
      </c>
      <c r="B605" s="1357" t="s">
        <v>1465</v>
      </c>
      <c r="C605" s="1357" t="s">
        <v>732</v>
      </c>
    </row>
    <row r="606" spans="1:3" x14ac:dyDescent="0.2">
      <c r="A606" s="1181" t="s">
        <v>2057</v>
      </c>
      <c r="B606" s="1357" t="s">
        <v>1465</v>
      </c>
      <c r="C606" s="1357" t="s">
        <v>733</v>
      </c>
    </row>
    <row r="607" spans="1:3" x14ac:dyDescent="0.2">
      <c r="A607" s="1181" t="s">
        <v>2058</v>
      </c>
      <c r="B607" s="1357" t="s">
        <v>1465</v>
      </c>
      <c r="C607" s="1357" t="s">
        <v>734</v>
      </c>
    </row>
    <row r="608" spans="1:3" x14ac:dyDescent="0.2">
      <c r="A608" s="1181" t="s">
        <v>2059</v>
      </c>
      <c r="B608" s="1357" t="s">
        <v>1465</v>
      </c>
      <c r="C608" s="1357" t="s">
        <v>735</v>
      </c>
    </row>
    <row r="609" spans="1:3" x14ac:dyDescent="0.2">
      <c r="A609" s="1181" t="s">
        <v>2060</v>
      </c>
      <c r="B609" s="1357" t="s">
        <v>1465</v>
      </c>
      <c r="C609" s="1357" t="s">
        <v>3635</v>
      </c>
    </row>
    <row r="610" spans="1:3" x14ac:dyDescent="0.2">
      <c r="A610" s="1181" t="s">
        <v>2061</v>
      </c>
      <c r="B610" s="1357" t="s">
        <v>1465</v>
      </c>
      <c r="C610" s="1357" t="s">
        <v>736</v>
      </c>
    </row>
    <row r="611" spans="1:3" x14ac:dyDescent="0.2">
      <c r="A611" s="1181" t="s">
        <v>2062</v>
      </c>
      <c r="B611" s="1357" t="s">
        <v>1465</v>
      </c>
      <c r="C611" s="1357" t="s">
        <v>737</v>
      </c>
    </row>
    <row r="612" spans="1:3" x14ac:dyDescent="0.2">
      <c r="A612" s="1181" t="s">
        <v>2063</v>
      </c>
      <c r="B612" s="1357" t="s">
        <v>1465</v>
      </c>
      <c r="C612" s="1357" t="s">
        <v>738</v>
      </c>
    </row>
    <row r="613" spans="1:3" x14ac:dyDescent="0.2">
      <c r="A613" s="1181" t="s">
        <v>2064</v>
      </c>
      <c r="B613" s="1357" t="s">
        <v>1465</v>
      </c>
      <c r="C613" s="1357" t="s">
        <v>739</v>
      </c>
    </row>
    <row r="614" spans="1:3" x14ac:dyDescent="0.2">
      <c r="A614" s="1181" t="s">
        <v>2065</v>
      </c>
      <c r="B614" s="1357" t="s">
        <v>1465</v>
      </c>
      <c r="C614" s="1357" t="s">
        <v>740</v>
      </c>
    </row>
    <row r="615" spans="1:3" x14ac:dyDescent="0.2">
      <c r="A615" s="1181" t="s">
        <v>2066</v>
      </c>
      <c r="B615" s="1357" t="s">
        <v>1465</v>
      </c>
      <c r="C615" s="1357" t="s">
        <v>623</v>
      </c>
    </row>
    <row r="616" spans="1:3" x14ac:dyDescent="0.2">
      <c r="A616" s="1181" t="s">
        <v>2067</v>
      </c>
      <c r="B616" s="1357" t="s">
        <v>1465</v>
      </c>
      <c r="C616" s="1357" t="s">
        <v>741</v>
      </c>
    </row>
    <row r="617" spans="1:3" x14ac:dyDescent="0.2">
      <c r="A617" s="1181" t="s">
        <v>2068</v>
      </c>
      <c r="B617" s="1357" t="s">
        <v>1465</v>
      </c>
      <c r="C617" s="1357" t="s">
        <v>742</v>
      </c>
    </row>
    <row r="618" spans="1:3" x14ac:dyDescent="0.2">
      <c r="A618" s="1181" t="s">
        <v>2069</v>
      </c>
      <c r="B618" s="1357" t="s">
        <v>1465</v>
      </c>
      <c r="C618" s="1357" t="s">
        <v>743</v>
      </c>
    </row>
    <row r="619" spans="1:3" x14ac:dyDescent="0.2">
      <c r="A619" s="1181" t="s">
        <v>2070</v>
      </c>
      <c r="B619" s="1357" t="s">
        <v>1465</v>
      </c>
      <c r="C619" s="1357" t="s">
        <v>744</v>
      </c>
    </row>
    <row r="620" spans="1:3" x14ac:dyDescent="0.2">
      <c r="A620" s="1181" t="s">
        <v>2071</v>
      </c>
      <c r="B620" s="1357" t="s">
        <v>1465</v>
      </c>
      <c r="C620" s="1357" t="s">
        <v>745</v>
      </c>
    </row>
    <row r="621" spans="1:3" x14ac:dyDescent="0.2">
      <c r="A621" s="1181" t="s">
        <v>2072</v>
      </c>
      <c r="B621" s="1357" t="s">
        <v>1465</v>
      </c>
      <c r="C621" s="1357" t="s">
        <v>746</v>
      </c>
    </row>
    <row r="622" spans="1:3" x14ac:dyDescent="0.2">
      <c r="A622" s="1181" t="s">
        <v>2073</v>
      </c>
      <c r="B622" s="1357" t="s">
        <v>1466</v>
      </c>
      <c r="C622" s="1357" t="s">
        <v>748</v>
      </c>
    </row>
    <row r="623" spans="1:3" x14ac:dyDescent="0.2">
      <c r="A623" s="1181" t="s">
        <v>2074</v>
      </c>
      <c r="B623" s="1357" t="s">
        <v>1466</v>
      </c>
      <c r="C623" s="1357" t="s">
        <v>749</v>
      </c>
    </row>
    <row r="624" spans="1:3" x14ac:dyDescent="0.2">
      <c r="A624" s="1181" t="s">
        <v>2075</v>
      </c>
      <c r="B624" s="1357" t="s">
        <v>1466</v>
      </c>
      <c r="C624" s="1357" t="s">
        <v>750</v>
      </c>
    </row>
    <row r="625" spans="1:3" x14ac:dyDescent="0.2">
      <c r="A625" s="1181" t="s">
        <v>2076</v>
      </c>
      <c r="B625" s="1357" t="s">
        <v>1466</v>
      </c>
      <c r="C625" s="1357" t="s">
        <v>751</v>
      </c>
    </row>
    <row r="626" spans="1:3" x14ac:dyDescent="0.2">
      <c r="A626" s="1181" t="s">
        <v>2077</v>
      </c>
      <c r="B626" s="1357" t="s">
        <v>1466</v>
      </c>
      <c r="C626" s="1357" t="s">
        <v>752</v>
      </c>
    </row>
    <row r="627" spans="1:3" x14ac:dyDescent="0.2">
      <c r="A627" s="1181" t="s">
        <v>2078</v>
      </c>
      <c r="B627" s="1357" t="s">
        <v>1466</v>
      </c>
      <c r="C627" s="1357" t="s">
        <v>753</v>
      </c>
    </row>
    <row r="628" spans="1:3" x14ac:dyDescent="0.2">
      <c r="A628" s="1181" t="s">
        <v>2079</v>
      </c>
      <c r="B628" s="1357" t="s">
        <v>1466</v>
      </c>
      <c r="C628" s="1357" t="s">
        <v>754</v>
      </c>
    </row>
    <row r="629" spans="1:3" x14ac:dyDescent="0.2">
      <c r="A629" s="1181" t="s">
        <v>2080</v>
      </c>
      <c r="B629" s="1357" t="s">
        <v>1466</v>
      </c>
      <c r="C629" s="1357" t="s">
        <v>755</v>
      </c>
    </row>
    <row r="630" spans="1:3" x14ac:dyDescent="0.2">
      <c r="A630" s="1181" t="s">
        <v>2081</v>
      </c>
      <c r="B630" s="1357" t="s">
        <v>1466</v>
      </c>
      <c r="C630" s="1357" t="s">
        <v>756</v>
      </c>
    </row>
    <row r="631" spans="1:3" x14ac:dyDescent="0.2">
      <c r="A631" s="1181" t="s">
        <v>2082</v>
      </c>
      <c r="B631" s="1357" t="s">
        <v>1466</v>
      </c>
      <c r="C631" s="1357" t="s">
        <v>757</v>
      </c>
    </row>
    <row r="632" spans="1:3" x14ac:dyDescent="0.2">
      <c r="A632" s="1181" t="s">
        <v>2083</v>
      </c>
      <c r="B632" s="1357" t="s">
        <v>1466</v>
      </c>
      <c r="C632" s="1357" t="s">
        <v>758</v>
      </c>
    </row>
    <row r="633" spans="1:3" x14ac:dyDescent="0.2">
      <c r="A633" s="1181" t="s">
        <v>2084</v>
      </c>
      <c r="B633" s="1357" t="s">
        <v>1466</v>
      </c>
      <c r="C633" s="1357" t="s">
        <v>759</v>
      </c>
    </row>
    <row r="634" spans="1:3" x14ac:dyDescent="0.2">
      <c r="A634" s="1181" t="s">
        <v>2085</v>
      </c>
      <c r="B634" s="1357" t="s">
        <v>1466</v>
      </c>
      <c r="C634" s="1357" t="s">
        <v>760</v>
      </c>
    </row>
    <row r="635" spans="1:3" x14ac:dyDescent="0.2">
      <c r="A635" s="1181" t="s">
        <v>2086</v>
      </c>
      <c r="B635" s="1357" t="s">
        <v>1466</v>
      </c>
      <c r="C635" s="1357" t="s">
        <v>761</v>
      </c>
    </row>
    <row r="636" spans="1:3" x14ac:dyDescent="0.2">
      <c r="A636" s="1181" t="s">
        <v>2087</v>
      </c>
      <c r="B636" s="1357" t="s">
        <v>1466</v>
      </c>
      <c r="C636" s="1357" t="s">
        <v>762</v>
      </c>
    </row>
    <row r="637" spans="1:3" x14ac:dyDescent="0.2">
      <c r="A637" s="1181" t="s">
        <v>2088</v>
      </c>
      <c r="B637" s="1357" t="s">
        <v>1466</v>
      </c>
      <c r="C637" s="1357" t="s">
        <v>763</v>
      </c>
    </row>
    <row r="638" spans="1:3" x14ac:dyDescent="0.2">
      <c r="A638" s="1181" t="s">
        <v>2089</v>
      </c>
      <c r="B638" s="1357" t="s">
        <v>1466</v>
      </c>
      <c r="C638" s="1357" t="s">
        <v>764</v>
      </c>
    </row>
    <row r="639" spans="1:3" x14ac:dyDescent="0.2">
      <c r="A639" s="1181" t="s">
        <v>2090</v>
      </c>
      <c r="B639" s="1357" t="s">
        <v>1466</v>
      </c>
      <c r="C639" s="1357" t="s">
        <v>765</v>
      </c>
    </row>
    <row r="640" spans="1:3" x14ac:dyDescent="0.2">
      <c r="A640" s="1181" t="s">
        <v>2091</v>
      </c>
      <c r="B640" s="1357" t="s">
        <v>1466</v>
      </c>
      <c r="C640" s="1357" t="s">
        <v>766</v>
      </c>
    </row>
    <row r="641" spans="1:3" x14ac:dyDescent="0.2">
      <c r="A641" s="1181" t="s">
        <v>2092</v>
      </c>
      <c r="B641" s="1357" t="s">
        <v>1466</v>
      </c>
      <c r="C641" s="1357" t="s">
        <v>767</v>
      </c>
    </row>
    <row r="642" spans="1:3" x14ac:dyDescent="0.2">
      <c r="A642" s="1181" t="s">
        <v>2093</v>
      </c>
      <c r="B642" s="1357" t="s">
        <v>1466</v>
      </c>
      <c r="C642" s="1357" t="s">
        <v>768</v>
      </c>
    </row>
    <row r="643" spans="1:3" x14ac:dyDescent="0.2">
      <c r="A643" s="1181" t="s">
        <v>2094</v>
      </c>
      <c r="B643" s="1357" t="s">
        <v>1466</v>
      </c>
      <c r="C643" s="1357" t="s">
        <v>1500</v>
      </c>
    </row>
    <row r="644" spans="1:3" x14ac:dyDescent="0.2">
      <c r="A644" s="1181" t="s">
        <v>2095</v>
      </c>
      <c r="B644" s="1357" t="s">
        <v>1466</v>
      </c>
      <c r="C644" s="1357" t="s">
        <v>769</v>
      </c>
    </row>
    <row r="645" spans="1:3" x14ac:dyDescent="0.2">
      <c r="A645" s="1181" t="s">
        <v>2096</v>
      </c>
      <c r="B645" s="1357" t="s">
        <v>1466</v>
      </c>
      <c r="C645" s="1357" t="s">
        <v>770</v>
      </c>
    </row>
    <row r="646" spans="1:3" x14ac:dyDescent="0.2">
      <c r="A646" s="1181" t="s">
        <v>2097</v>
      </c>
      <c r="B646" s="1357" t="s">
        <v>1466</v>
      </c>
      <c r="C646" s="1357" t="s">
        <v>771</v>
      </c>
    </row>
    <row r="647" spans="1:3" x14ac:dyDescent="0.2">
      <c r="A647" s="1181" t="s">
        <v>2098</v>
      </c>
      <c r="B647" s="1357" t="s">
        <v>1466</v>
      </c>
      <c r="C647" s="1357" t="s">
        <v>772</v>
      </c>
    </row>
    <row r="648" spans="1:3" x14ac:dyDescent="0.2">
      <c r="A648" s="1181" t="s">
        <v>2099</v>
      </c>
      <c r="B648" s="1357" t="s">
        <v>1466</v>
      </c>
      <c r="C648" s="1357" t="s">
        <v>3636</v>
      </c>
    </row>
    <row r="649" spans="1:3" x14ac:dyDescent="0.2">
      <c r="A649" s="1181" t="s">
        <v>2100</v>
      </c>
      <c r="B649" s="1357" t="s">
        <v>1466</v>
      </c>
      <c r="C649" s="1357" t="s">
        <v>773</v>
      </c>
    </row>
    <row r="650" spans="1:3" x14ac:dyDescent="0.2">
      <c r="A650" s="1181" t="s">
        <v>2101</v>
      </c>
      <c r="B650" s="1357" t="s">
        <v>1466</v>
      </c>
      <c r="C650" s="1357" t="s">
        <v>774</v>
      </c>
    </row>
    <row r="651" spans="1:3" x14ac:dyDescent="0.2">
      <c r="A651" s="1181" t="s">
        <v>2102</v>
      </c>
      <c r="B651" s="1357" t="s">
        <v>1466</v>
      </c>
      <c r="C651" s="1357" t="s">
        <v>3637</v>
      </c>
    </row>
    <row r="652" spans="1:3" x14ac:dyDescent="0.2">
      <c r="A652" s="1181" t="s">
        <v>2103</v>
      </c>
      <c r="B652" s="1357" t="s">
        <v>1466</v>
      </c>
      <c r="C652" s="1357" t="s">
        <v>3638</v>
      </c>
    </row>
    <row r="653" spans="1:3" x14ac:dyDescent="0.2">
      <c r="A653" s="1181" t="s">
        <v>2104</v>
      </c>
      <c r="B653" s="1357" t="s">
        <v>1466</v>
      </c>
      <c r="C653" s="1357" t="s">
        <v>3639</v>
      </c>
    </row>
    <row r="654" spans="1:3" x14ac:dyDescent="0.2">
      <c r="A654" s="1181" t="s">
        <v>2105</v>
      </c>
      <c r="B654" s="1357" t="s">
        <v>1466</v>
      </c>
      <c r="C654" s="1357" t="s">
        <v>3640</v>
      </c>
    </row>
    <row r="655" spans="1:3" x14ac:dyDescent="0.2">
      <c r="A655" s="1181" t="s">
        <v>2106</v>
      </c>
      <c r="B655" s="1357" t="s">
        <v>1466</v>
      </c>
      <c r="C655" s="1357" t="s">
        <v>3641</v>
      </c>
    </row>
    <row r="656" spans="1:3" x14ac:dyDescent="0.2">
      <c r="A656" s="1181" t="s">
        <v>2107</v>
      </c>
      <c r="B656" s="1357" t="s">
        <v>1466</v>
      </c>
      <c r="C656" s="1357" t="s">
        <v>3642</v>
      </c>
    </row>
    <row r="657" spans="1:3" x14ac:dyDescent="0.2">
      <c r="A657" s="1181" t="s">
        <v>2108</v>
      </c>
      <c r="B657" s="1357" t="s">
        <v>1466</v>
      </c>
      <c r="C657" s="1357" t="s">
        <v>3643</v>
      </c>
    </row>
    <row r="658" spans="1:3" x14ac:dyDescent="0.2">
      <c r="A658" s="1182" t="s">
        <v>3356</v>
      </c>
      <c r="B658" s="1357" t="s">
        <v>3253</v>
      </c>
      <c r="C658" s="1357" t="s">
        <v>3644</v>
      </c>
    </row>
    <row r="659" spans="1:3" x14ac:dyDescent="0.2">
      <c r="A659" s="1181" t="s">
        <v>2109</v>
      </c>
      <c r="B659" s="1357" t="s">
        <v>1466</v>
      </c>
      <c r="C659" s="1357" t="s">
        <v>775</v>
      </c>
    </row>
    <row r="660" spans="1:3" x14ac:dyDescent="0.2">
      <c r="A660" s="1181" t="s">
        <v>2110</v>
      </c>
      <c r="B660" s="1357" t="s">
        <v>1466</v>
      </c>
      <c r="C660" s="1357" t="s">
        <v>776</v>
      </c>
    </row>
    <row r="661" spans="1:3" x14ac:dyDescent="0.2">
      <c r="A661" s="1181" t="s">
        <v>2111</v>
      </c>
      <c r="B661" s="1357" t="s">
        <v>1466</v>
      </c>
      <c r="C661" s="1357" t="s">
        <v>777</v>
      </c>
    </row>
    <row r="662" spans="1:3" x14ac:dyDescent="0.2">
      <c r="A662" s="1181" t="s">
        <v>2112</v>
      </c>
      <c r="B662" s="1357" t="s">
        <v>1466</v>
      </c>
      <c r="C662" s="1357" t="s">
        <v>778</v>
      </c>
    </row>
    <row r="663" spans="1:3" x14ac:dyDescent="0.2">
      <c r="A663" s="1181" t="s">
        <v>2113</v>
      </c>
      <c r="B663" s="1357" t="s">
        <v>1466</v>
      </c>
      <c r="C663" s="1357" t="s">
        <v>779</v>
      </c>
    </row>
    <row r="664" spans="1:3" x14ac:dyDescent="0.2">
      <c r="A664" s="1181" t="s">
        <v>2114</v>
      </c>
      <c r="B664" s="1357" t="s">
        <v>1466</v>
      </c>
      <c r="C664" s="1357" t="s">
        <v>780</v>
      </c>
    </row>
    <row r="665" spans="1:3" x14ac:dyDescent="0.2">
      <c r="A665" s="1181" t="s">
        <v>2115</v>
      </c>
      <c r="B665" s="1357" t="s">
        <v>1466</v>
      </c>
      <c r="C665" s="1357" t="s">
        <v>781</v>
      </c>
    </row>
    <row r="666" spans="1:3" x14ac:dyDescent="0.2">
      <c r="A666" s="1181" t="s">
        <v>2116</v>
      </c>
      <c r="B666" s="1357" t="s">
        <v>1466</v>
      </c>
      <c r="C666" s="1357" t="s">
        <v>3645</v>
      </c>
    </row>
    <row r="667" spans="1:3" x14ac:dyDescent="0.2">
      <c r="A667" s="1181" t="s">
        <v>2117</v>
      </c>
      <c r="B667" s="1357" t="s">
        <v>1466</v>
      </c>
      <c r="C667" s="1357" t="s">
        <v>782</v>
      </c>
    </row>
    <row r="668" spans="1:3" x14ac:dyDescent="0.2">
      <c r="A668" s="1181" t="s">
        <v>2118</v>
      </c>
      <c r="B668" s="1357" t="s">
        <v>1466</v>
      </c>
      <c r="C668" s="1357" t="s">
        <v>783</v>
      </c>
    </row>
    <row r="669" spans="1:3" x14ac:dyDescent="0.2">
      <c r="A669" s="1181" t="s">
        <v>2119</v>
      </c>
      <c r="B669" s="1357" t="s">
        <v>1466</v>
      </c>
      <c r="C669" s="1357" t="s">
        <v>784</v>
      </c>
    </row>
    <row r="670" spans="1:3" x14ac:dyDescent="0.2">
      <c r="A670" s="1181" t="s">
        <v>2120</v>
      </c>
      <c r="B670" s="1357" t="s">
        <v>1466</v>
      </c>
      <c r="C670" s="1357" t="s">
        <v>785</v>
      </c>
    </row>
    <row r="671" spans="1:3" x14ac:dyDescent="0.2">
      <c r="A671" s="1181" t="s">
        <v>2121</v>
      </c>
      <c r="B671" s="1357" t="s">
        <v>1466</v>
      </c>
      <c r="C671" s="1357" t="s">
        <v>786</v>
      </c>
    </row>
    <row r="672" spans="1:3" x14ac:dyDescent="0.2">
      <c r="A672" s="1181" t="s">
        <v>2122</v>
      </c>
      <c r="B672" s="1357" t="s">
        <v>1466</v>
      </c>
      <c r="C672" s="1357" t="s">
        <v>787</v>
      </c>
    </row>
    <row r="673" spans="1:3" x14ac:dyDescent="0.2">
      <c r="A673" s="1181" t="s">
        <v>2123</v>
      </c>
      <c r="B673" s="1357" t="s">
        <v>1466</v>
      </c>
      <c r="C673" s="1357" t="s">
        <v>788</v>
      </c>
    </row>
    <row r="674" spans="1:3" x14ac:dyDescent="0.2">
      <c r="A674" s="1181" t="s">
        <v>2124</v>
      </c>
      <c r="B674" s="1357" t="s">
        <v>1466</v>
      </c>
      <c r="C674" s="1357" t="s">
        <v>789</v>
      </c>
    </row>
    <row r="675" spans="1:3" x14ac:dyDescent="0.2">
      <c r="A675" s="1181" t="s">
        <v>2125</v>
      </c>
      <c r="B675" s="1357" t="s">
        <v>1466</v>
      </c>
      <c r="C675" s="1357" t="s">
        <v>790</v>
      </c>
    </row>
    <row r="676" spans="1:3" x14ac:dyDescent="0.2">
      <c r="A676" s="1181" t="s">
        <v>2126</v>
      </c>
      <c r="B676" s="1357" t="s">
        <v>1467</v>
      </c>
      <c r="C676" s="1357" t="s">
        <v>3646</v>
      </c>
    </row>
    <row r="677" spans="1:3" x14ac:dyDescent="0.2">
      <c r="A677" s="1181" t="s">
        <v>2127</v>
      </c>
      <c r="B677" s="1357" t="s">
        <v>1467</v>
      </c>
      <c r="C677" s="1357" t="s">
        <v>3647</v>
      </c>
    </row>
    <row r="678" spans="1:3" x14ac:dyDescent="0.2">
      <c r="A678" s="1181" t="s">
        <v>2128</v>
      </c>
      <c r="B678" s="1357" t="s">
        <v>1467</v>
      </c>
      <c r="C678" s="1357" t="s">
        <v>3648</v>
      </c>
    </row>
    <row r="679" spans="1:3" x14ac:dyDescent="0.2">
      <c r="A679" s="1181" t="s">
        <v>2129</v>
      </c>
      <c r="B679" s="1357" t="s">
        <v>1467</v>
      </c>
      <c r="C679" s="1357" t="s">
        <v>3649</v>
      </c>
    </row>
    <row r="680" spans="1:3" x14ac:dyDescent="0.2">
      <c r="A680" s="1181" t="s">
        <v>2130</v>
      </c>
      <c r="B680" s="1357" t="s">
        <v>1467</v>
      </c>
      <c r="C680" s="1357" t="s">
        <v>3650</v>
      </c>
    </row>
    <row r="681" spans="1:3" x14ac:dyDescent="0.2">
      <c r="A681" s="1181" t="s">
        <v>2131</v>
      </c>
      <c r="B681" s="1357" t="s">
        <v>1467</v>
      </c>
      <c r="C681" s="1357" t="s">
        <v>3651</v>
      </c>
    </row>
    <row r="682" spans="1:3" x14ac:dyDescent="0.2">
      <c r="A682" s="1181" t="s">
        <v>2132</v>
      </c>
      <c r="B682" s="1357" t="s">
        <v>1467</v>
      </c>
      <c r="C682" s="1357" t="s">
        <v>3652</v>
      </c>
    </row>
    <row r="683" spans="1:3" x14ac:dyDescent="0.2">
      <c r="A683" s="1181" t="s">
        <v>2133</v>
      </c>
      <c r="B683" s="1357" t="s">
        <v>1467</v>
      </c>
      <c r="C683" s="1357" t="s">
        <v>3653</v>
      </c>
    </row>
    <row r="684" spans="1:3" x14ac:dyDescent="0.2">
      <c r="A684" s="1181" t="s">
        <v>2134</v>
      </c>
      <c r="B684" s="1357" t="s">
        <v>1467</v>
      </c>
      <c r="C684" s="1357" t="s">
        <v>3654</v>
      </c>
    </row>
    <row r="685" spans="1:3" x14ac:dyDescent="0.2">
      <c r="A685" s="1181" t="s">
        <v>2135</v>
      </c>
      <c r="B685" s="1357" t="s">
        <v>1467</v>
      </c>
      <c r="C685" s="1357" t="s">
        <v>3655</v>
      </c>
    </row>
    <row r="686" spans="1:3" x14ac:dyDescent="0.2">
      <c r="A686" s="1181" t="s">
        <v>2136</v>
      </c>
      <c r="B686" s="1357" t="s">
        <v>1467</v>
      </c>
      <c r="C686" s="1357" t="s">
        <v>3656</v>
      </c>
    </row>
    <row r="687" spans="1:3" x14ac:dyDescent="0.2">
      <c r="A687" s="1181" t="s">
        <v>2137</v>
      </c>
      <c r="B687" s="1357" t="s">
        <v>1467</v>
      </c>
      <c r="C687" s="1357" t="s">
        <v>3657</v>
      </c>
    </row>
    <row r="688" spans="1:3" x14ac:dyDescent="0.2">
      <c r="A688" s="1181" t="s">
        <v>2138</v>
      </c>
      <c r="B688" s="1357" t="s">
        <v>1467</v>
      </c>
      <c r="C688" s="1357" t="s">
        <v>3658</v>
      </c>
    </row>
    <row r="689" spans="1:3" x14ac:dyDescent="0.2">
      <c r="A689" s="1181" t="s">
        <v>2139</v>
      </c>
      <c r="B689" s="1357" t="s">
        <v>1467</v>
      </c>
      <c r="C689" s="1357" t="s">
        <v>3659</v>
      </c>
    </row>
    <row r="690" spans="1:3" x14ac:dyDescent="0.2">
      <c r="A690" s="1181" t="s">
        <v>2140</v>
      </c>
      <c r="B690" s="1357" t="s">
        <v>1467</v>
      </c>
      <c r="C690" s="1357" t="s">
        <v>3660</v>
      </c>
    </row>
    <row r="691" spans="1:3" x14ac:dyDescent="0.2">
      <c r="A691" s="1181" t="s">
        <v>2141</v>
      </c>
      <c r="B691" s="1357" t="s">
        <v>1467</v>
      </c>
      <c r="C691" s="1357" t="s">
        <v>3661</v>
      </c>
    </row>
    <row r="692" spans="1:3" x14ac:dyDescent="0.2">
      <c r="A692" s="1181" t="s">
        <v>2142</v>
      </c>
      <c r="B692" s="1357" t="s">
        <v>1467</v>
      </c>
      <c r="C692" s="1357" t="s">
        <v>3662</v>
      </c>
    </row>
    <row r="693" spans="1:3" x14ac:dyDescent="0.2">
      <c r="A693" s="1181" t="s">
        <v>2143</v>
      </c>
      <c r="B693" s="1357" t="s">
        <v>1467</v>
      </c>
      <c r="C693" s="1357" t="s">
        <v>3663</v>
      </c>
    </row>
    <row r="694" spans="1:3" x14ac:dyDescent="0.2">
      <c r="A694" s="1181" t="s">
        <v>2144</v>
      </c>
      <c r="B694" s="1357" t="s">
        <v>1467</v>
      </c>
      <c r="C694" s="1357" t="s">
        <v>3664</v>
      </c>
    </row>
    <row r="695" spans="1:3" x14ac:dyDescent="0.2">
      <c r="A695" s="1181" t="s">
        <v>2145</v>
      </c>
      <c r="B695" s="1357" t="s">
        <v>1467</v>
      </c>
      <c r="C695" s="1357" t="s">
        <v>3665</v>
      </c>
    </row>
    <row r="696" spans="1:3" x14ac:dyDescent="0.2">
      <c r="A696" s="1181" t="s">
        <v>2146</v>
      </c>
      <c r="B696" s="1357" t="s">
        <v>1467</v>
      </c>
      <c r="C696" s="1357" t="s">
        <v>3666</v>
      </c>
    </row>
    <row r="697" spans="1:3" x14ac:dyDescent="0.2">
      <c r="A697" s="1181" t="s">
        <v>2147</v>
      </c>
      <c r="B697" s="1357" t="s">
        <v>1467</v>
      </c>
      <c r="C697" s="1357" t="s">
        <v>3667</v>
      </c>
    </row>
    <row r="698" spans="1:3" x14ac:dyDescent="0.2">
      <c r="A698" s="1181" t="s">
        <v>2148</v>
      </c>
      <c r="B698" s="1357" t="s">
        <v>1467</v>
      </c>
      <c r="C698" s="1357" t="s">
        <v>3668</v>
      </c>
    </row>
    <row r="699" spans="1:3" x14ac:dyDescent="0.2">
      <c r="A699" s="1181" t="s">
        <v>2149</v>
      </c>
      <c r="B699" s="1357" t="s">
        <v>1467</v>
      </c>
      <c r="C699" s="1357" t="s">
        <v>3669</v>
      </c>
    </row>
    <row r="700" spans="1:3" x14ac:dyDescent="0.2">
      <c r="A700" s="1181" t="s">
        <v>2150</v>
      </c>
      <c r="B700" s="1357" t="s">
        <v>1467</v>
      </c>
      <c r="C700" s="1357" t="s">
        <v>3670</v>
      </c>
    </row>
    <row r="701" spans="1:3" x14ac:dyDescent="0.2">
      <c r="A701" s="1181" t="s">
        <v>2151</v>
      </c>
      <c r="B701" s="1357" t="s">
        <v>1467</v>
      </c>
      <c r="C701" s="1357" t="s">
        <v>3671</v>
      </c>
    </row>
    <row r="702" spans="1:3" x14ac:dyDescent="0.2">
      <c r="A702" s="1181" t="s">
        <v>2152</v>
      </c>
      <c r="B702" s="1357" t="s">
        <v>1467</v>
      </c>
      <c r="C702" s="1357" t="s">
        <v>3672</v>
      </c>
    </row>
    <row r="703" spans="1:3" x14ac:dyDescent="0.2">
      <c r="A703" s="1181" t="s">
        <v>2153</v>
      </c>
      <c r="B703" s="1357" t="s">
        <v>1467</v>
      </c>
      <c r="C703" s="1357" t="s">
        <v>3673</v>
      </c>
    </row>
    <row r="704" spans="1:3" x14ac:dyDescent="0.2">
      <c r="A704" s="1181" t="s">
        <v>2154</v>
      </c>
      <c r="B704" s="1357" t="s">
        <v>1467</v>
      </c>
      <c r="C704" s="1357" t="s">
        <v>3674</v>
      </c>
    </row>
    <row r="705" spans="1:3" x14ac:dyDescent="0.2">
      <c r="A705" s="1181" t="s">
        <v>2155</v>
      </c>
      <c r="B705" s="1357" t="s">
        <v>1467</v>
      </c>
      <c r="C705" s="1357" t="s">
        <v>3675</v>
      </c>
    </row>
    <row r="706" spans="1:3" x14ac:dyDescent="0.2">
      <c r="A706" s="1181" t="s">
        <v>2156</v>
      </c>
      <c r="B706" s="1357" t="s">
        <v>1467</v>
      </c>
      <c r="C706" s="1357" t="s">
        <v>3676</v>
      </c>
    </row>
    <row r="707" spans="1:3" x14ac:dyDescent="0.2">
      <c r="A707" s="1181" t="s">
        <v>2157</v>
      </c>
      <c r="B707" s="1357" t="s">
        <v>1467</v>
      </c>
      <c r="C707" s="1357" t="s">
        <v>3677</v>
      </c>
    </row>
    <row r="708" spans="1:3" x14ac:dyDescent="0.2">
      <c r="A708" s="1181" t="s">
        <v>2158</v>
      </c>
      <c r="B708" s="1357" t="s">
        <v>1467</v>
      </c>
      <c r="C708" s="1357" t="s">
        <v>3678</v>
      </c>
    </row>
    <row r="709" spans="1:3" x14ac:dyDescent="0.2">
      <c r="A709" s="1181" t="s">
        <v>2159</v>
      </c>
      <c r="B709" s="1357" t="s">
        <v>1467</v>
      </c>
      <c r="C709" s="1357" t="s">
        <v>3679</v>
      </c>
    </row>
    <row r="710" spans="1:3" x14ac:dyDescent="0.2">
      <c r="A710" s="1181" t="s">
        <v>2160</v>
      </c>
      <c r="B710" s="1357" t="s">
        <v>1467</v>
      </c>
      <c r="C710" s="1357" t="s">
        <v>3680</v>
      </c>
    </row>
    <row r="711" spans="1:3" x14ac:dyDescent="0.2">
      <c r="A711" s="1181" t="s">
        <v>2161</v>
      </c>
      <c r="B711" s="1357" t="s">
        <v>1467</v>
      </c>
      <c r="C711" s="1357" t="s">
        <v>3681</v>
      </c>
    </row>
    <row r="712" spans="1:3" x14ac:dyDescent="0.2">
      <c r="A712" s="1181" t="s">
        <v>2162</v>
      </c>
      <c r="B712" s="1357" t="s">
        <v>1467</v>
      </c>
      <c r="C712" s="1357" t="s">
        <v>3682</v>
      </c>
    </row>
    <row r="713" spans="1:3" x14ac:dyDescent="0.2">
      <c r="A713" s="1181" t="s">
        <v>2163</v>
      </c>
      <c r="B713" s="1357" t="s">
        <v>1467</v>
      </c>
      <c r="C713" s="1357" t="s">
        <v>3683</v>
      </c>
    </row>
    <row r="714" spans="1:3" x14ac:dyDescent="0.2">
      <c r="A714" s="1181" t="s">
        <v>2164</v>
      </c>
      <c r="B714" s="1357" t="s">
        <v>1467</v>
      </c>
      <c r="C714" s="1357" t="s">
        <v>3684</v>
      </c>
    </row>
    <row r="715" spans="1:3" x14ac:dyDescent="0.2">
      <c r="A715" s="1181" t="s">
        <v>2165</v>
      </c>
      <c r="B715" s="1357" t="s">
        <v>1467</v>
      </c>
      <c r="C715" s="1357" t="s">
        <v>3685</v>
      </c>
    </row>
    <row r="716" spans="1:3" x14ac:dyDescent="0.2">
      <c r="A716" s="1181" t="s">
        <v>2166</v>
      </c>
      <c r="B716" s="1357" t="s">
        <v>1467</v>
      </c>
      <c r="C716" s="1357" t="s">
        <v>3686</v>
      </c>
    </row>
    <row r="717" spans="1:3" x14ac:dyDescent="0.2">
      <c r="A717" s="1181" t="s">
        <v>2167</v>
      </c>
      <c r="B717" s="1357" t="s">
        <v>1467</v>
      </c>
      <c r="C717" s="1357" t="s">
        <v>3687</v>
      </c>
    </row>
    <row r="718" spans="1:3" x14ac:dyDescent="0.2">
      <c r="A718" s="1181" t="s">
        <v>2168</v>
      </c>
      <c r="B718" s="1357" t="s">
        <v>1467</v>
      </c>
      <c r="C718" s="1357" t="s">
        <v>3688</v>
      </c>
    </row>
    <row r="719" spans="1:3" x14ac:dyDescent="0.2">
      <c r="A719" s="1181" t="s">
        <v>2169</v>
      </c>
      <c r="B719" s="1357" t="s">
        <v>1467</v>
      </c>
      <c r="C719" s="1357" t="s">
        <v>3689</v>
      </c>
    </row>
    <row r="720" spans="1:3" x14ac:dyDescent="0.2">
      <c r="A720" s="1181" t="s">
        <v>2170</v>
      </c>
      <c r="B720" s="1357" t="s">
        <v>1467</v>
      </c>
      <c r="C720" s="1357" t="s">
        <v>3690</v>
      </c>
    </row>
    <row r="721" spans="1:3" x14ac:dyDescent="0.2">
      <c r="A721" s="1181" t="s">
        <v>2171</v>
      </c>
      <c r="B721" s="1357" t="s">
        <v>1467</v>
      </c>
      <c r="C721" s="1357" t="s">
        <v>3691</v>
      </c>
    </row>
    <row r="722" spans="1:3" x14ac:dyDescent="0.2">
      <c r="A722" s="1181" t="s">
        <v>2172</v>
      </c>
      <c r="B722" s="1357" t="s">
        <v>1467</v>
      </c>
      <c r="C722" s="1357" t="s">
        <v>3692</v>
      </c>
    </row>
    <row r="723" spans="1:3" x14ac:dyDescent="0.2">
      <c r="A723" s="1181" t="s">
        <v>2173</v>
      </c>
      <c r="B723" s="1357" t="s">
        <v>1467</v>
      </c>
      <c r="C723" s="1357" t="s">
        <v>3693</v>
      </c>
    </row>
    <row r="724" spans="1:3" x14ac:dyDescent="0.2">
      <c r="A724" s="1181" t="s">
        <v>2174</v>
      </c>
      <c r="B724" s="1357" t="s">
        <v>1467</v>
      </c>
      <c r="C724" s="1357" t="s">
        <v>3694</v>
      </c>
    </row>
    <row r="725" spans="1:3" x14ac:dyDescent="0.2">
      <c r="A725" s="1181" t="s">
        <v>2175</v>
      </c>
      <c r="B725" s="1357" t="s">
        <v>1467</v>
      </c>
      <c r="C725" s="1357" t="s">
        <v>3695</v>
      </c>
    </row>
    <row r="726" spans="1:3" x14ac:dyDescent="0.2">
      <c r="A726" s="1181" t="s">
        <v>2176</v>
      </c>
      <c r="B726" s="1357" t="s">
        <v>1467</v>
      </c>
      <c r="C726" s="1357" t="s">
        <v>3696</v>
      </c>
    </row>
    <row r="727" spans="1:3" x14ac:dyDescent="0.2">
      <c r="A727" s="1181" t="s">
        <v>2177</v>
      </c>
      <c r="B727" s="1357" t="s">
        <v>1467</v>
      </c>
      <c r="C727" s="1357" t="s">
        <v>3697</v>
      </c>
    </row>
    <row r="728" spans="1:3" x14ac:dyDescent="0.2">
      <c r="A728" s="1181" t="s">
        <v>2178</v>
      </c>
      <c r="B728" s="1357" t="s">
        <v>1467</v>
      </c>
      <c r="C728" s="1357" t="s">
        <v>3698</v>
      </c>
    </row>
    <row r="729" spans="1:3" x14ac:dyDescent="0.2">
      <c r="A729" s="1181" t="s">
        <v>2179</v>
      </c>
      <c r="B729" s="1357" t="s">
        <v>1467</v>
      </c>
      <c r="C729" s="1357" t="s">
        <v>3699</v>
      </c>
    </row>
    <row r="730" spans="1:3" x14ac:dyDescent="0.2">
      <c r="A730" s="1181" t="s">
        <v>2180</v>
      </c>
      <c r="B730" s="1357" t="s">
        <v>1467</v>
      </c>
      <c r="C730" s="1357" t="s">
        <v>3700</v>
      </c>
    </row>
    <row r="731" spans="1:3" x14ac:dyDescent="0.2">
      <c r="A731" s="1181" t="s">
        <v>2181</v>
      </c>
      <c r="B731" s="1357" t="s">
        <v>1467</v>
      </c>
      <c r="C731" s="1357" t="s">
        <v>3701</v>
      </c>
    </row>
    <row r="732" spans="1:3" x14ac:dyDescent="0.2">
      <c r="A732" s="1181" t="s">
        <v>2182</v>
      </c>
      <c r="B732" s="1357" t="s">
        <v>1467</v>
      </c>
      <c r="C732" s="1357" t="s">
        <v>3702</v>
      </c>
    </row>
    <row r="733" spans="1:3" x14ac:dyDescent="0.2">
      <c r="A733" s="1181" t="s">
        <v>2183</v>
      </c>
      <c r="B733" s="1357" t="s">
        <v>1467</v>
      </c>
      <c r="C733" s="1357" t="s">
        <v>3703</v>
      </c>
    </row>
    <row r="734" spans="1:3" x14ac:dyDescent="0.2">
      <c r="A734" s="1181" t="s">
        <v>2184</v>
      </c>
      <c r="B734" s="1357" t="s">
        <v>1467</v>
      </c>
      <c r="C734" s="1357" t="s">
        <v>3704</v>
      </c>
    </row>
    <row r="735" spans="1:3" x14ac:dyDescent="0.2">
      <c r="A735" s="1181" t="s">
        <v>2185</v>
      </c>
      <c r="B735" s="1357" t="s">
        <v>1467</v>
      </c>
      <c r="C735" s="1357" t="s">
        <v>3705</v>
      </c>
    </row>
    <row r="736" spans="1:3" x14ac:dyDescent="0.2">
      <c r="A736" s="1181" t="s">
        <v>2186</v>
      </c>
      <c r="B736" s="1357" t="s">
        <v>1467</v>
      </c>
      <c r="C736" s="1357" t="s">
        <v>4349</v>
      </c>
    </row>
    <row r="737" spans="1:3" x14ac:dyDescent="0.2">
      <c r="A737" s="1181" t="s">
        <v>2187</v>
      </c>
      <c r="B737" s="1357" t="s">
        <v>1467</v>
      </c>
      <c r="C737" s="1357" t="s">
        <v>3706</v>
      </c>
    </row>
    <row r="738" spans="1:3" x14ac:dyDescent="0.2">
      <c r="A738" s="1181" t="s">
        <v>2188</v>
      </c>
      <c r="B738" s="1357" t="s">
        <v>1468</v>
      </c>
      <c r="C738" s="1357" t="s">
        <v>793</v>
      </c>
    </row>
    <row r="739" spans="1:3" x14ac:dyDescent="0.2">
      <c r="A739" s="1181" t="s">
        <v>2189</v>
      </c>
      <c r="B739" s="1357" t="s">
        <v>1468</v>
      </c>
      <c r="C739" s="1357" t="s">
        <v>794</v>
      </c>
    </row>
    <row r="740" spans="1:3" x14ac:dyDescent="0.2">
      <c r="A740" s="1181" t="s">
        <v>2190</v>
      </c>
      <c r="B740" s="1357" t="s">
        <v>1468</v>
      </c>
      <c r="C740" s="1357" t="s">
        <v>802</v>
      </c>
    </row>
    <row r="741" spans="1:3" x14ac:dyDescent="0.2">
      <c r="A741" s="1181" t="s">
        <v>2191</v>
      </c>
      <c r="B741" s="1357" t="s">
        <v>1468</v>
      </c>
      <c r="C741" s="1357" t="s">
        <v>795</v>
      </c>
    </row>
    <row r="742" spans="1:3" x14ac:dyDescent="0.2">
      <c r="A742" s="1181" t="s">
        <v>2192</v>
      </c>
      <c r="B742" s="1357" t="s">
        <v>1468</v>
      </c>
      <c r="C742" s="1357" t="s">
        <v>796</v>
      </c>
    </row>
    <row r="743" spans="1:3" x14ac:dyDescent="0.2">
      <c r="A743" s="1181" t="s">
        <v>2193</v>
      </c>
      <c r="B743" s="1357" t="s">
        <v>1468</v>
      </c>
      <c r="C743" s="1357" t="s">
        <v>797</v>
      </c>
    </row>
    <row r="744" spans="1:3" x14ac:dyDescent="0.2">
      <c r="A744" s="1181" t="s">
        <v>2194</v>
      </c>
      <c r="B744" s="1357" t="s">
        <v>1468</v>
      </c>
      <c r="C744" s="1357" t="s">
        <v>798</v>
      </c>
    </row>
    <row r="745" spans="1:3" x14ac:dyDescent="0.2">
      <c r="A745" s="1181" t="s">
        <v>2195</v>
      </c>
      <c r="B745" s="1357" t="s">
        <v>1468</v>
      </c>
      <c r="C745" s="1357" t="s">
        <v>799</v>
      </c>
    </row>
    <row r="746" spans="1:3" x14ac:dyDescent="0.2">
      <c r="A746" s="1181" t="s">
        <v>2196</v>
      </c>
      <c r="B746" s="1357" t="s">
        <v>1468</v>
      </c>
      <c r="C746" s="1357" t="s">
        <v>800</v>
      </c>
    </row>
    <row r="747" spans="1:3" x14ac:dyDescent="0.2">
      <c r="A747" s="1181" t="s">
        <v>2197</v>
      </c>
      <c r="B747" s="1357" t="s">
        <v>1468</v>
      </c>
      <c r="C747" s="1357" t="s">
        <v>801</v>
      </c>
    </row>
    <row r="748" spans="1:3" x14ac:dyDescent="0.2">
      <c r="A748" s="1181" t="s">
        <v>2198</v>
      </c>
      <c r="B748" s="1357" t="s">
        <v>1468</v>
      </c>
      <c r="C748" s="1357" t="s">
        <v>803</v>
      </c>
    </row>
    <row r="749" spans="1:3" x14ac:dyDescent="0.2">
      <c r="A749" s="1181" t="s">
        <v>2199</v>
      </c>
      <c r="B749" s="1357" t="s">
        <v>1468</v>
      </c>
      <c r="C749" s="1357" t="s">
        <v>804</v>
      </c>
    </row>
    <row r="750" spans="1:3" x14ac:dyDescent="0.2">
      <c r="A750" s="1181" t="s">
        <v>2200</v>
      </c>
      <c r="B750" s="1357" t="s">
        <v>1468</v>
      </c>
      <c r="C750" s="1357" t="s">
        <v>805</v>
      </c>
    </row>
    <row r="751" spans="1:3" x14ac:dyDescent="0.2">
      <c r="A751" s="1181" t="s">
        <v>2201</v>
      </c>
      <c r="B751" s="1357" t="s">
        <v>1468</v>
      </c>
      <c r="C751" s="1357" t="s">
        <v>806</v>
      </c>
    </row>
    <row r="752" spans="1:3" x14ac:dyDescent="0.2">
      <c r="A752" s="1181" t="s">
        <v>2202</v>
      </c>
      <c r="B752" s="1357" t="s">
        <v>1468</v>
      </c>
      <c r="C752" s="1357" t="s">
        <v>807</v>
      </c>
    </row>
    <row r="753" spans="1:3" x14ac:dyDescent="0.2">
      <c r="A753" s="1181" t="s">
        <v>2203</v>
      </c>
      <c r="B753" s="1357" t="s">
        <v>1468</v>
      </c>
      <c r="C753" s="1357" t="s">
        <v>808</v>
      </c>
    </row>
    <row r="754" spans="1:3" x14ac:dyDescent="0.2">
      <c r="A754" s="1181" t="s">
        <v>2204</v>
      </c>
      <c r="B754" s="1357" t="s">
        <v>1468</v>
      </c>
      <c r="C754" s="1357" t="s">
        <v>809</v>
      </c>
    </row>
    <row r="755" spans="1:3" x14ac:dyDescent="0.2">
      <c r="A755" s="1181" t="s">
        <v>2205</v>
      </c>
      <c r="B755" s="1357" t="s">
        <v>1468</v>
      </c>
      <c r="C755" s="1357" t="s">
        <v>810</v>
      </c>
    </row>
    <row r="756" spans="1:3" x14ac:dyDescent="0.2">
      <c r="A756" s="1181" t="s">
        <v>2206</v>
      </c>
      <c r="B756" s="1357" t="s">
        <v>1468</v>
      </c>
      <c r="C756" s="1357" t="s">
        <v>811</v>
      </c>
    </row>
    <row r="757" spans="1:3" x14ac:dyDescent="0.2">
      <c r="A757" s="1181" t="s">
        <v>2207</v>
      </c>
      <c r="B757" s="1357" t="s">
        <v>1468</v>
      </c>
      <c r="C757" s="1357" t="s">
        <v>812</v>
      </c>
    </row>
    <row r="758" spans="1:3" x14ac:dyDescent="0.2">
      <c r="A758" s="1181" t="s">
        <v>2208</v>
      </c>
      <c r="B758" s="1357" t="s">
        <v>1468</v>
      </c>
      <c r="C758" s="1357" t="s">
        <v>813</v>
      </c>
    </row>
    <row r="759" spans="1:3" x14ac:dyDescent="0.2">
      <c r="A759" s="1181" t="s">
        <v>2209</v>
      </c>
      <c r="B759" s="1357" t="s">
        <v>1468</v>
      </c>
      <c r="C759" s="1357" t="s">
        <v>814</v>
      </c>
    </row>
    <row r="760" spans="1:3" x14ac:dyDescent="0.2">
      <c r="A760" s="1181" t="s">
        <v>2210</v>
      </c>
      <c r="B760" s="1357" t="s">
        <v>1468</v>
      </c>
      <c r="C760" s="1357" t="s">
        <v>673</v>
      </c>
    </row>
    <row r="761" spans="1:3" x14ac:dyDescent="0.2">
      <c r="A761" s="1181" t="s">
        <v>2211</v>
      </c>
      <c r="B761" s="1357" t="s">
        <v>1468</v>
      </c>
      <c r="C761" s="1357" t="s">
        <v>815</v>
      </c>
    </row>
    <row r="762" spans="1:3" x14ac:dyDescent="0.2">
      <c r="A762" s="1181" t="s">
        <v>2212</v>
      </c>
      <c r="B762" s="1357" t="s">
        <v>1468</v>
      </c>
      <c r="C762" s="1357" t="s">
        <v>816</v>
      </c>
    </row>
    <row r="763" spans="1:3" x14ac:dyDescent="0.2">
      <c r="A763" s="1181" t="s">
        <v>2213</v>
      </c>
      <c r="B763" s="1357" t="s">
        <v>1468</v>
      </c>
      <c r="C763" s="1357" t="s">
        <v>817</v>
      </c>
    </row>
    <row r="764" spans="1:3" x14ac:dyDescent="0.2">
      <c r="A764" s="1181" t="s">
        <v>2214</v>
      </c>
      <c r="B764" s="1357" t="s">
        <v>1468</v>
      </c>
      <c r="C764" s="1357" t="s">
        <v>818</v>
      </c>
    </row>
    <row r="765" spans="1:3" x14ac:dyDescent="0.2">
      <c r="A765" s="1181" t="s">
        <v>2215</v>
      </c>
      <c r="B765" s="1357" t="s">
        <v>1468</v>
      </c>
      <c r="C765" s="1357" t="s">
        <v>819</v>
      </c>
    </row>
    <row r="766" spans="1:3" x14ac:dyDescent="0.2">
      <c r="A766" s="1181" t="s">
        <v>2216</v>
      </c>
      <c r="B766" s="1357" t="s">
        <v>1468</v>
      </c>
      <c r="C766" s="1357" t="s">
        <v>820</v>
      </c>
    </row>
    <row r="767" spans="1:3" x14ac:dyDescent="0.2">
      <c r="A767" s="1181" t="s">
        <v>2217</v>
      </c>
      <c r="B767" s="1357" t="s">
        <v>1468</v>
      </c>
      <c r="C767" s="1357" t="s">
        <v>821</v>
      </c>
    </row>
    <row r="768" spans="1:3" x14ac:dyDescent="0.2">
      <c r="A768" s="1181" t="s">
        <v>2218</v>
      </c>
      <c r="B768" s="1357" t="s">
        <v>1468</v>
      </c>
      <c r="C768" s="1357" t="s">
        <v>822</v>
      </c>
    </row>
    <row r="769" spans="1:3" x14ac:dyDescent="0.2">
      <c r="A769" s="1181" t="s">
        <v>2219</v>
      </c>
      <c r="B769" s="1357" t="s">
        <v>1468</v>
      </c>
      <c r="C769" s="1357" t="s">
        <v>823</v>
      </c>
    </row>
    <row r="770" spans="1:3" x14ac:dyDescent="0.2">
      <c r="A770" s="1181" t="s">
        <v>2220</v>
      </c>
      <c r="B770" s="1357" t="s">
        <v>1468</v>
      </c>
      <c r="C770" s="1357" t="s">
        <v>824</v>
      </c>
    </row>
    <row r="771" spans="1:3" x14ac:dyDescent="0.2">
      <c r="A771" s="1181" t="s">
        <v>2221</v>
      </c>
      <c r="B771" s="1357" t="s">
        <v>1469</v>
      </c>
      <c r="C771" s="1357" t="s">
        <v>826</v>
      </c>
    </row>
    <row r="772" spans="1:3" x14ac:dyDescent="0.2">
      <c r="A772" s="1181" t="s">
        <v>2222</v>
      </c>
      <c r="B772" s="1357" t="s">
        <v>1469</v>
      </c>
      <c r="C772" s="1357" t="s">
        <v>827</v>
      </c>
    </row>
    <row r="773" spans="1:3" x14ac:dyDescent="0.2">
      <c r="A773" s="1181" t="s">
        <v>2223</v>
      </c>
      <c r="B773" s="1357" t="s">
        <v>1469</v>
      </c>
      <c r="C773" s="1357" t="s">
        <v>828</v>
      </c>
    </row>
    <row r="774" spans="1:3" x14ac:dyDescent="0.2">
      <c r="A774" s="1181" t="s">
        <v>2224</v>
      </c>
      <c r="B774" s="1357" t="s">
        <v>1469</v>
      </c>
      <c r="C774" s="1357" t="s">
        <v>829</v>
      </c>
    </row>
    <row r="775" spans="1:3" x14ac:dyDescent="0.2">
      <c r="A775" s="1181" t="s">
        <v>2225</v>
      </c>
      <c r="B775" s="1357" t="s">
        <v>1469</v>
      </c>
      <c r="C775" s="1357" t="s">
        <v>830</v>
      </c>
    </row>
    <row r="776" spans="1:3" x14ac:dyDescent="0.2">
      <c r="A776" s="1181" t="s">
        <v>2226</v>
      </c>
      <c r="B776" s="1357" t="s">
        <v>1469</v>
      </c>
      <c r="C776" s="1357" t="s">
        <v>831</v>
      </c>
    </row>
    <row r="777" spans="1:3" x14ac:dyDescent="0.2">
      <c r="A777" s="1181" t="s">
        <v>2227</v>
      </c>
      <c r="B777" s="1357" t="s">
        <v>1469</v>
      </c>
      <c r="C777" s="1357" t="s">
        <v>832</v>
      </c>
    </row>
    <row r="778" spans="1:3" x14ac:dyDescent="0.2">
      <c r="A778" s="1181" t="s">
        <v>2228</v>
      </c>
      <c r="B778" s="1357" t="s">
        <v>1469</v>
      </c>
      <c r="C778" s="1357" t="s">
        <v>833</v>
      </c>
    </row>
    <row r="779" spans="1:3" x14ac:dyDescent="0.2">
      <c r="A779" s="1181" t="s">
        <v>2229</v>
      </c>
      <c r="B779" s="1357" t="s">
        <v>1469</v>
      </c>
      <c r="C779" s="1357" t="s">
        <v>834</v>
      </c>
    </row>
    <row r="780" spans="1:3" x14ac:dyDescent="0.2">
      <c r="A780" s="1181" t="s">
        <v>2230</v>
      </c>
      <c r="B780" s="1357" t="s">
        <v>1469</v>
      </c>
      <c r="C780" s="1357" t="s">
        <v>835</v>
      </c>
    </row>
    <row r="781" spans="1:3" x14ac:dyDescent="0.2">
      <c r="A781" s="1181" t="s">
        <v>2231</v>
      </c>
      <c r="B781" s="1357" t="s">
        <v>1469</v>
      </c>
      <c r="C781" s="1357" t="s">
        <v>836</v>
      </c>
    </row>
    <row r="782" spans="1:3" x14ac:dyDescent="0.2">
      <c r="A782" s="1181" t="s">
        <v>2232</v>
      </c>
      <c r="B782" s="1357" t="s">
        <v>1469</v>
      </c>
      <c r="C782" s="1357" t="s">
        <v>837</v>
      </c>
    </row>
    <row r="783" spans="1:3" x14ac:dyDescent="0.2">
      <c r="A783" s="1181" t="s">
        <v>2233</v>
      </c>
      <c r="B783" s="1357" t="s">
        <v>1469</v>
      </c>
      <c r="C783" s="1357" t="s">
        <v>3707</v>
      </c>
    </row>
    <row r="784" spans="1:3" x14ac:dyDescent="0.2">
      <c r="A784" s="1181" t="s">
        <v>2234</v>
      </c>
      <c r="B784" s="1357" t="s">
        <v>1469</v>
      </c>
      <c r="C784" s="1357" t="s">
        <v>838</v>
      </c>
    </row>
    <row r="785" spans="1:3" x14ac:dyDescent="0.2">
      <c r="A785" s="1181" t="s">
        <v>2235</v>
      </c>
      <c r="B785" s="1357" t="s">
        <v>1469</v>
      </c>
      <c r="C785" s="1357" t="s">
        <v>839</v>
      </c>
    </row>
    <row r="786" spans="1:3" x14ac:dyDescent="0.2">
      <c r="A786" s="1181" t="s">
        <v>2236</v>
      </c>
      <c r="B786" s="1357" t="s">
        <v>1469</v>
      </c>
      <c r="C786" s="1357" t="s">
        <v>840</v>
      </c>
    </row>
    <row r="787" spans="1:3" x14ac:dyDescent="0.2">
      <c r="A787" s="1181" t="s">
        <v>2237</v>
      </c>
      <c r="B787" s="1357" t="s">
        <v>1469</v>
      </c>
      <c r="C787" s="1357" t="s">
        <v>841</v>
      </c>
    </row>
    <row r="788" spans="1:3" x14ac:dyDescent="0.2">
      <c r="A788" s="1181" t="s">
        <v>2238</v>
      </c>
      <c r="B788" s="1357" t="s">
        <v>1469</v>
      </c>
      <c r="C788" s="1357" t="s">
        <v>3708</v>
      </c>
    </row>
    <row r="789" spans="1:3" x14ac:dyDescent="0.2">
      <c r="A789" s="1181" t="s">
        <v>2239</v>
      </c>
      <c r="B789" s="1357" t="s">
        <v>1469</v>
      </c>
      <c r="C789" s="1357" t="s">
        <v>3709</v>
      </c>
    </row>
    <row r="790" spans="1:3" x14ac:dyDescent="0.2">
      <c r="A790" s="1181" t="s">
        <v>2240</v>
      </c>
      <c r="B790" s="1357" t="s">
        <v>1469</v>
      </c>
      <c r="C790" s="1357" t="s">
        <v>3710</v>
      </c>
    </row>
    <row r="791" spans="1:3" x14ac:dyDescent="0.2">
      <c r="A791" s="1181" t="s">
        <v>2241</v>
      </c>
      <c r="B791" s="1357" t="s">
        <v>1469</v>
      </c>
      <c r="C791" s="1357" t="s">
        <v>842</v>
      </c>
    </row>
    <row r="792" spans="1:3" x14ac:dyDescent="0.2">
      <c r="A792" s="1181" t="s">
        <v>2242</v>
      </c>
      <c r="B792" s="1357" t="s">
        <v>1469</v>
      </c>
      <c r="C792" s="1357" t="s">
        <v>843</v>
      </c>
    </row>
    <row r="793" spans="1:3" x14ac:dyDescent="0.2">
      <c r="A793" s="1181" t="s">
        <v>2243</v>
      </c>
      <c r="B793" s="1357" t="s">
        <v>1469</v>
      </c>
      <c r="C793" s="1357" t="s">
        <v>844</v>
      </c>
    </row>
    <row r="794" spans="1:3" x14ac:dyDescent="0.2">
      <c r="A794" s="1181" t="s">
        <v>2244</v>
      </c>
      <c r="B794" s="1357" t="s">
        <v>1469</v>
      </c>
      <c r="C794" s="1357" t="s">
        <v>3711</v>
      </c>
    </row>
    <row r="795" spans="1:3" x14ac:dyDescent="0.2">
      <c r="A795" s="1181" t="s">
        <v>2245</v>
      </c>
      <c r="B795" s="1357" t="s">
        <v>1469</v>
      </c>
      <c r="C795" s="1357" t="s">
        <v>845</v>
      </c>
    </row>
    <row r="796" spans="1:3" x14ac:dyDescent="0.2">
      <c r="A796" s="1181" t="s">
        <v>2246</v>
      </c>
      <c r="B796" s="1357" t="s">
        <v>1469</v>
      </c>
      <c r="C796" s="1357" t="s">
        <v>846</v>
      </c>
    </row>
    <row r="797" spans="1:3" x14ac:dyDescent="0.2">
      <c r="A797" s="1181" t="s">
        <v>2247</v>
      </c>
      <c r="B797" s="1357" t="s">
        <v>1469</v>
      </c>
      <c r="C797" s="1357" t="s">
        <v>847</v>
      </c>
    </row>
    <row r="798" spans="1:3" x14ac:dyDescent="0.2">
      <c r="A798" s="1181" t="s">
        <v>2248</v>
      </c>
      <c r="B798" s="1357" t="s">
        <v>1469</v>
      </c>
      <c r="C798" s="1357" t="s">
        <v>848</v>
      </c>
    </row>
    <row r="799" spans="1:3" x14ac:dyDescent="0.2">
      <c r="A799" s="1181" t="s">
        <v>2249</v>
      </c>
      <c r="B799" s="1357" t="s">
        <v>1469</v>
      </c>
      <c r="C799" s="1357" t="s">
        <v>849</v>
      </c>
    </row>
    <row r="800" spans="1:3" x14ac:dyDescent="0.2">
      <c r="A800" s="1181" t="s">
        <v>2250</v>
      </c>
      <c r="B800" s="1357" t="s">
        <v>1469</v>
      </c>
      <c r="C800" s="1357" t="s">
        <v>851</v>
      </c>
    </row>
    <row r="801" spans="1:3" x14ac:dyDescent="0.2">
      <c r="A801" s="1181" t="s">
        <v>2251</v>
      </c>
      <c r="B801" s="1357" t="s">
        <v>1470</v>
      </c>
      <c r="C801" s="1357" t="s">
        <v>3712</v>
      </c>
    </row>
    <row r="802" spans="1:3" x14ac:dyDescent="0.2">
      <c r="A802" s="1181" t="s">
        <v>2252</v>
      </c>
      <c r="B802" s="1357" t="s">
        <v>1470</v>
      </c>
      <c r="C802" s="1357" t="s">
        <v>3713</v>
      </c>
    </row>
    <row r="803" spans="1:3" x14ac:dyDescent="0.2">
      <c r="A803" s="1181" t="s">
        <v>2253</v>
      </c>
      <c r="B803" s="1357" t="s">
        <v>1470</v>
      </c>
      <c r="C803" s="1357" t="s">
        <v>3714</v>
      </c>
    </row>
    <row r="804" spans="1:3" x14ac:dyDescent="0.2">
      <c r="A804" s="1181" t="s">
        <v>2254</v>
      </c>
      <c r="B804" s="1357" t="s">
        <v>1470</v>
      </c>
      <c r="C804" s="1357" t="s">
        <v>3715</v>
      </c>
    </row>
    <row r="805" spans="1:3" x14ac:dyDescent="0.2">
      <c r="A805" s="1181" t="s">
        <v>2255</v>
      </c>
      <c r="B805" s="1357" t="s">
        <v>1470</v>
      </c>
      <c r="C805" s="1357" t="s">
        <v>3716</v>
      </c>
    </row>
    <row r="806" spans="1:3" x14ac:dyDescent="0.2">
      <c r="A806" s="1181" t="s">
        <v>2256</v>
      </c>
      <c r="B806" s="1357" t="s">
        <v>1470</v>
      </c>
      <c r="C806" s="1357" t="s">
        <v>3717</v>
      </c>
    </row>
    <row r="807" spans="1:3" x14ac:dyDescent="0.2">
      <c r="A807" s="1181" t="s">
        <v>2257</v>
      </c>
      <c r="B807" s="1357" t="s">
        <v>1470</v>
      </c>
      <c r="C807" s="1357" t="s">
        <v>3718</v>
      </c>
    </row>
    <row r="808" spans="1:3" x14ac:dyDescent="0.2">
      <c r="A808" s="1181" t="s">
        <v>2258</v>
      </c>
      <c r="B808" s="1357" t="s">
        <v>1470</v>
      </c>
      <c r="C808" s="1357" t="s">
        <v>3719</v>
      </c>
    </row>
    <row r="809" spans="1:3" x14ac:dyDescent="0.2">
      <c r="A809" s="1181" t="s">
        <v>2259</v>
      </c>
      <c r="B809" s="1357" t="s">
        <v>1470</v>
      </c>
      <c r="C809" s="1357" t="s">
        <v>3720</v>
      </c>
    </row>
    <row r="810" spans="1:3" x14ac:dyDescent="0.2">
      <c r="A810" s="1181" t="s">
        <v>2260</v>
      </c>
      <c r="B810" s="1357" t="s">
        <v>1470</v>
      </c>
      <c r="C810" s="1357" t="s">
        <v>3721</v>
      </c>
    </row>
    <row r="811" spans="1:3" x14ac:dyDescent="0.2">
      <c r="A811" s="1181" t="s">
        <v>2261</v>
      </c>
      <c r="B811" s="1357" t="s">
        <v>1470</v>
      </c>
      <c r="C811" s="1357" t="s">
        <v>3722</v>
      </c>
    </row>
    <row r="812" spans="1:3" x14ac:dyDescent="0.2">
      <c r="A812" s="1181" t="s">
        <v>2262</v>
      </c>
      <c r="B812" s="1357" t="s">
        <v>1470</v>
      </c>
      <c r="C812" s="1357" t="s">
        <v>3723</v>
      </c>
    </row>
    <row r="813" spans="1:3" x14ac:dyDescent="0.2">
      <c r="A813" s="1181" t="s">
        <v>2263</v>
      </c>
      <c r="B813" s="1357" t="s">
        <v>1470</v>
      </c>
      <c r="C813" s="1357" t="s">
        <v>3724</v>
      </c>
    </row>
    <row r="814" spans="1:3" x14ac:dyDescent="0.2">
      <c r="A814" s="1181" t="s">
        <v>2264</v>
      </c>
      <c r="B814" s="1357" t="s">
        <v>1470</v>
      </c>
      <c r="C814" s="1357" t="s">
        <v>3725</v>
      </c>
    </row>
    <row r="815" spans="1:3" x14ac:dyDescent="0.2">
      <c r="A815" s="1181" t="s">
        <v>2265</v>
      </c>
      <c r="B815" s="1357" t="s">
        <v>1470</v>
      </c>
      <c r="C815" s="1357" t="s">
        <v>644</v>
      </c>
    </row>
    <row r="816" spans="1:3" x14ac:dyDescent="0.2">
      <c r="A816" s="1181" t="s">
        <v>2266</v>
      </c>
      <c r="B816" s="1357" t="s">
        <v>1471</v>
      </c>
      <c r="C816" s="1357" t="s">
        <v>3726</v>
      </c>
    </row>
    <row r="817" spans="1:3" x14ac:dyDescent="0.2">
      <c r="A817" s="1181" t="s">
        <v>2267</v>
      </c>
      <c r="B817" s="1357" t="s">
        <v>1471</v>
      </c>
      <c r="C817" s="1357" t="s">
        <v>3727</v>
      </c>
    </row>
    <row r="818" spans="1:3" x14ac:dyDescent="0.2">
      <c r="A818" s="1181" t="s">
        <v>2268</v>
      </c>
      <c r="B818" s="1357" t="s">
        <v>853</v>
      </c>
      <c r="C818" s="1357" t="s">
        <v>3728</v>
      </c>
    </row>
    <row r="819" spans="1:3" x14ac:dyDescent="0.2">
      <c r="A819" s="1181" t="s">
        <v>2269</v>
      </c>
      <c r="B819" s="1357" t="s">
        <v>853</v>
      </c>
      <c r="C819" s="1357" t="s">
        <v>3729</v>
      </c>
    </row>
    <row r="820" spans="1:3" x14ac:dyDescent="0.2">
      <c r="A820" s="1181" t="s">
        <v>2270</v>
      </c>
      <c r="B820" s="1357" t="s">
        <v>853</v>
      </c>
      <c r="C820" s="1357" t="s">
        <v>3730</v>
      </c>
    </row>
    <row r="821" spans="1:3" x14ac:dyDescent="0.2">
      <c r="A821" s="1181" t="s">
        <v>2271</v>
      </c>
      <c r="B821" s="1357" t="s">
        <v>853</v>
      </c>
      <c r="C821" s="1357" t="s">
        <v>3731</v>
      </c>
    </row>
    <row r="822" spans="1:3" x14ac:dyDescent="0.2">
      <c r="A822" s="1181" t="s">
        <v>2272</v>
      </c>
      <c r="B822" s="1357" t="s">
        <v>853</v>
      </c>
      <c r="C822" s="1357" t="s">
        <v>3732</v>
      </c>
    </row>
    <row r="823" spans="1:3" x14ac:dyDescent="0.2">
      <c r="A823" s="1181" t="s">
        <v>2273</v>
      </c>
      <c r="B823" s="1357" t="s">
        <v>853</v>
      </c>
      <c r="C823" s="1357" t="s">
        <v>3733</v>
      </c>
    </row>
    <row r="824" spans="1:3" x14ac:dyDescent="0.2">
      <c r="A824" s="1181" t="s">
        <v>2274</v>
      </c>
      <c r="B824" s="1357" t="s">
        <v>853</v>
      </c>
      <c r="C824" s="1357" t="s">
        <v>3734</v>
      </c>
    </row>
    <row r="825" spans="1:3" x14ac:dyDescent="0.2">
      <c r="A825" s="1181" t="s">
        <v>2275</v>
      </c>
      <c r="B825" s="1357" t="s">
        <v>853</v>
      </c>
      <c r="C825" s="1357" t="s">
        <v>3735</v>
      </c>
    </row>
    <row r="826" spans="1:3" x14ac:dyDescent="0.2">
      <c r="A826" s="1182" t="s">
        <v>3357</v>
      </c>
      <c r="B826" s="1357" t="s">
        <v>853</v>
      </c>
      <c r="C826" s="1357" t="s">
        <v>3249</v>
      </c>
    </row>
    <row r="827" spans="1:3" x14ac:dyDescent="0.2">
      <c r="A827" s="1181" t="s">
        <v>2276</v>
      </c>
      <c r="B827" s="1357" t="s">
        <v>853</v>
      </c>
      <c r="C827" s="1357" t="s">
        <v>3736</v>
      </c>
    </row>
    <row r="828" spans="1:3" x14ac:dyDescent="0.2">
      <c r="A828" s="1181" t="s">
        <v>2277</v>
      </c>
      <c r="B828" s="1357" t="s">
        <v>853</v>
      </c>
      <c r="C828" s="1357" t="s">
        <v>3737</v>
      </c>
    </row>
    <row r="829" spans="1:3" x14ac:dyDescent="0.2">
      <c r="A829" s="1181" t="s">
        <v>2278</v>
      </c>
      <c r="B829" s="1357" t="s">
        <v>853</v>
      </c>
      <c r="C829" s="1357" t="s">
        <v>3738</v>
      </c>
    </row>
    <row r="830" spans="1:3" x14ac:dyDescent="0.2">
      <c r="A830" s="1181" t="s">
        <v>2279</v>
      </c>
      <c r="B830" s="1357" t="s">
        <v>853</v>
      </c>
      <c r="C830" s="1357" t="s">
        <v>3739</v>
      </c>
    </row>
    <row r="831" spans="1:3" x14ac:dyDescent="0.2">
      <c r="A831" s="1181" t="s">
        <v>2280</v>
      </c>
      <c r="B831" s="1357" t="s">
        <v>853</v>
      </c>
      <c r="C831" s="1357" t="s">
        <v>854</v>
      </c>
    </row>
    <row r="832" spans="1:3" x14ac:dyDescent="0.2">
      <c r="A832" s="1181" t="s">
        <v>2281</v>
      </c>
      <c r="B832" s="1357" t="s">
        <v>853</v>
      </c>
      <c r="C832" s="1357" t="s">
        <v>3740</v>
      </c>
    </row>
    <row r="833" spans="1:3" x14ac:dyDescent="0.2">
      <c r="A833" s="1181" t="s">
        <v>2282</v>
      </c>
      <c r="B833" s="1357" t="s">
        <v>853</v>
      </c>
      <c r="C833" s="1357" t="s">
        <v>3741</v>
      </c>
    </row>
    <row r="834" spans="1:3" x14ac:dyDescent="0.2">
      <c r="A834" s="1181" t="s">
        <v>2283</v>
      </c>
      <c r="B834" s="1357" t="s">
        <v>853</v>
      </c>
      <c r="C834" s="1357" t="s">
        <v>3742</v>
      </c>
    </row>
    <row r="835" spans="1:3" x14ac:dyDescent="0.2">
      <c r="A835" s="1181" t="s">
        <v>2284</v>
      </c>
      <c r="B835" s="1357" t="s">
        <v>1472</v>
      </c>
      <c r="C835" s="1357" t="s">
        <v>3743</v>
      </c>
    </row>
    <row r="836" spans="1:3" x14ac:dyDescent="0.2">
      <c r="A836" s="1181" t="s">
        <v>2285</v>
      </c>
      <c r="B836" s="1357" t="s">
        <v>1472</v>
      </c>
      <c r="C836" s="1357" t="s">
        <v>3744</v>
      </c>
    </row>
    <row r="837" spans="1:3" x14ac:dyDescent="0.2">
      <c r="A837" s="1181" t="s">
        <v>2286</v>
      </c>
      <c r="B837" s="1357" t="s">
        <v>1472</v>
      </c>
      <c r="C837" s="1357" t="s">
        <v>3745</v>
      </c>
    </row>
    <row r="838" spans="1:3" x14ac:dyDescent="0.2">
      <c r="A838" s="1181" t="s">
        <v>2287</v>
      </c>
      <c r="B838" s="1357" t="s">
        <v>1472</v>
      </c>
      <c r="C838" s="1357" t="s">
        <v>3746</v>
      </c>
    </row>
    <row r="839" spans="1:3" x14ac:dyDescent="0.2">
      <c r="A839" s="1181" t="s">
        <v>2288</v>
      </c>
      <c r="B839" s="1357" t="s">
        <v>1472</v>
      </c>
      <c r="C839" s="1357" t="s">
        <v>3747</v>
      </c>
    </row>
    <row r="840" spans="1:3" x14ac:dyDescent="0.2">
      <c r="A840" s="1181" t="s">
        <v>2289</v>
      </c>
      <c r="B840" s="1357" t="s">
        <v>1472</v>
      </c>
      <c r="C840" s="1357" t="s">
        <v>3748</v>
      </c>
    </row>
    <row r="841" spans="1:3" x14ac:dyDescent="0.2">
      <c r="A841" s="1181" t="s">
        <v>2290</v>
      </c>
      <c r="B841" s="1357" t="s">
        <v>1472</v>
      </c>
      <c r="C841" s="1357" t="s">
        <v>3749</v>
      </c>
    </row>
    <row r="842" spans="1:3" x14ac:dyDescent="0.2">
      <c r="A842" s="1181" t="s">
        <v>2291</v>
      </c>
      <c r="B842" s="1357" t="s">
        <v>1472</v>
      </c>
      <c r="C842" s="1357" t="s">
        <v>3750</v>
      </c>
    </row>
    <row r="843" spans="1:3" x14ac:dyDescent="0.2">
      <c r="A843" s="1181" t="s">
        <v>2292</v>
      </c>
      <c r="B843" s="1357" t="s">
        <v>1472</v>
      </c>
      <c r="C843" s="1357" t="s">
        <v>3751</v>
      </c>
    </row>
    <row r="844" spans="1:3" x14ac:dyDescent="0.2">
      <c r="A844" s="1181" t="s">
        <v>2293</v>
      </c>
      <c r="B844" s="1357" t="s">
        <v>1472</v>
      </c>
      <c r="C844" s="1357" t="s">
        <v>3752</v>
      </c>
    </row>
    <row r="845" spans="1:3" x14ac:dyDescent="0.2">
      <c r="A845" s="1181" t="s">
        <v>2294</v>
      </c>
      <c r="B845" s="1357" t="s">
        <v>1472</v>
      </c>
      <c r="C845" s="1357" t="s">
        <v>602</v>
      </c>
    </row>
    <row r="846" spans="1:3" x14ac:dyDescent="0.2">
      <c r="A846" s="1181" t="s">
        <v>2295</v>
      </c>
      <c r="B846" s="1357" t="s">
        <v>1472</v>
      </c>
      <c r="C846" s="1357" t="s">
        <v>3753</v>
      </c>
    </row>
    <row r="847" spans="1:3" x14ac:dyDescent="0.2">
      <c r="A847" s="1181" t="s">
        <v>2296</v>
      </c>
      <c r="B847" s="1357" t="s">
        <v>1472</v>
      </c>
      <c r="C847" s="1357" t="s">
        <v>3754</v>
      </c>
    </row>
    <row r="848" spans="1:3" x14ac:dyDescent="0.2">
      <c r="A848" s="1181" t="s">
        <v>2297</v>
      </c>
      <c r="B848" s="1357" t="s">
        <v>1472</v>
      </c>
      <c r="C848" s="1357" t="s">
        <v>3755</v>
      </c>
    </row>
    <row r="849" spans="1:3" x14ac:dyDescent="0.2">
      <c r="A849" s="1181" t="s">
        <v>2298</v>
      </c>
      <c r="B849" s="1357" t="s">
        <v>1472</v>
      </c>
      <c r="C849" s="1357" t="s">
        <v>3756</v>
      </c>
    </row>
    <row r="850" spans="1:3" x14ac:dyDescent="0.2">
      <c r="A850" s="1181" t="s">
        <v>2299</v>
      </c>
      <c r="B850" s="1357" t="s">
        <v>1472</v>
      </c>
      <c r="C850" s="1357" t="s">
        <v>3757</v>
      </c>
    </row>
    <row r="851" spans="1:3" x14ac:dyDescent="0.2">
      <c r="A851" s="1181" t="s">
        <v>2300</v>
      </c>
      <c r="B851" s="1357" t="s">
        <v>1472</v>
      </c>
      <c r="C851" s="1357" t="s">
        <v>3758</v>
      </c>
    </row>
    <row r="852" spans="1:3" x14ac:dyDescent="0.2">
      <c r="A852" s="1181" t="s">
        <v>2301</v>
      </c>
      <c r="B852" s="1357" t="s">
        <v>1473</v>
      </c>
      <c r="C852" s="1357" t="s">
        <v>3759</v>
      </c>
    </row>
    <row r="853" spans="1:3" x14ac:dyDescent="0.2">
      <c r="A853" s="1181" t="s">
        <v>2302</v>
      </c>
      <c r="B853" s="1357" t="s">
        <v>1473</v>
      </c>
      <c r="C853" s="1357" t="s">
        <v>3760</v>
      </c>
    </row>
    <row r="854" spans="1:3" x14ac:dyDescent="0.2">
      <c r="A854" s="1181" t="s">
        <v>2303</v>
      </c>
      <c r="B854" s="1357" t="s">
        <v>1473</v>
      </c>
      <c r="C854" s="1357" t="s">
        <v>3761</v>
      </c>
    </row>
    <row r="855" spans="1:3" x14ac:dyDescent="0.2">
      <c r="A855" s="1181" t="s">
        <v>2304</v>
      </c>
      <c r="B855" s="1357" t="s">
        <v>1473</v>
      </c>
      <c r="C855" s="1357" t="s">
        <v>3762</v>
      </c>
    </row>
    <row r="856" spans="1:3" x14ac:dyDescent="0.2">
      <c r="A856" s="1181" t="s">
        <v>2305</v>
      </c>
      <c r="B856" s="1357" t="s">
        <v>1473</v>
      </c>
      <c r="C856" s="1357" t="s">
        <v>3763</v>
      </c>
    </row>
    <row r="857" spans="1:3" x14ac:dyDescent="0.2">
      <c r="A857" s="1181" t="s">
        <v>2306</v>
      </c>
      <c r="B857" s="1357" t="s">
        <v>1473</v>
      </c>
      <c r="C857" s="1357" t="s">
        <v>3764</v>
      </c>
    </row>
    <row r="858" spans="1:3" x14ac:dyDescent="0.2">
      <c r="A858" s="1181" t="s">
        <v>2307</v>
      </c>
      <c r="B858" s="1357" t="s">
        <v>1473</v>
      </c>
      <c r="C858" s="1357" t="s">
        <v>3765</v>
      </c>
    </row>
    <row r="859" spans="1:3" x14ac:dyDescent="0.2">
      <c r="A859" s="1181" t="s">
        <v>2308</v>
      </c>
      <c r="B859" s="1357" t="s">
        <v>1473</v>
      </c>
      <c r="C859" s="1357" t="s">
        <v>3766</v>
      </c>
    </row>
    <row r="860" spans="1:3" x14ac:dyDescent="0.2">
      <c r="A860" s="1181" t="s">
        <v>2309</v>
      </c>
      <c r="B860" s="1357" t="s">
        <v>1473</v>
      </c>
      <c r="C860" s="1357" t="s">
        <v>3767</v>
      </c>
    </row>
    <row r="861" spans="1:3" x14ac:dyDescent="0.2">
      <c r="A861" s="1181" t="s">
        <v>2310</v>
      </c>
      <c r="B861" s="1357" t="s">
        <v>1473</v>
      </c>
      <c r="C861" s="1357" t="s">
        <v>3768</v>
      </c>
    </row>
    <row r="862" spans="1:3" x14ac:dyDescent="0.2">
      <c r="A862" s="1181" t="s">
        <v>2311</v>
      </c>
      <c r="B862" s="1357" t="s">
        <v>1473</v>
      </c>
      <c r="C862" s="1357" t="s">
        <v>3769</v>
      </c>
    </row>
    <row r="863" spans="1:3" x14ac:dyDescent="0.2">
      <c r="A863" s="1181" t="s">
        <v>2312</v>
      </c>
      <c r="B863" s="1357" t="s">
        <v>1473</v>
      </c>
      <c r="C863" s="1357" t="s">
        <v>3770</v>
      </c>
    </row>
    <row r="864" spans="1:3" x14ac:dyDescent="0.2">
      <c r="A864" s="1181" t="s">
        <v>2313</v>
      </c>
      <c r="B864" s="1357" t="s">
        <v>1473</v>
      </c>
      <c r="C864" s="1357" t="s">
        <v>3771</v>
      </c>
    </row>
    <row r="865" spans="1:3" x14ac:dyDescent="0.2">
      <c r="A865" s="1181" t="s">
        <v>2314</v>
      </c>
      <c r="B865" s="1357" t="s">
        <v>1473</v>
      </c>
      <c r="C865" s="1357" t="s">
        <v>3772</v>
      </c>
    </row>
    <row r="866" spans="1:3" x14ac:dyDescent="0.2">
      <c r="A866" s="1181" t="s">
        <v>2315</v>
      </c>
      <c r="B866" s="1357" t="s">
        <v>1473</v>
      </c>
      <c r="C866" s="1357" t="s">
        <v>3773</v>
      </c>
    </row>
    <row r="867" spans="1:3" x14ac:dyDescent="0.2">
      <c r="A867" s="1181" t="s">
        <v>2316</v>
      </c>
      <c r="B867" s="1357" t="s">
        <v>1473</v>
      </c>
      <c r="C867" s="1357" t="s">
        <v>3774</v>
      </c>
    </row>
    <row r="868" spans="1:3" x14ac:dyDescent="0.2">
      <c r="A868" s="1181" t="s">
        <v>2317</v>
      </c>
      <c r="B868" s="1357" t="s">
        <v>1473</v>
      </c>
      <c r="C868" s="1357" t="s">
        <v>3403</v>
      </c>
    </row>
    <row r="869" spans="1:3" x14ac:dyDescent="0.2">
      <c r="A869" s="1181" t="s">
        <v>2318</v>
      </c>
      <c r="B869" s="1357" t="s">
        <v>1473</v>
      </c>
      <c r="C869" s="1357" t="s">
        <v>3775</v>
      </c>
    </row>
    <row r="870" spans="1:3" x14ac:dyDescent="0.2">
      <c r="A870" s="1181" t="s">
        <v>2319</v>
      </c>
      <c r="B870" s="1357" t="s">
        <v>1473</v>
      </c>
      <c r="C870" s="1357" t="s">
        <v>3776</v>
      </c>
    </row>
    <row r="871" spans="1:3" x14ac:dyDescent="0.2">
      <c r="A871" s="1181" t="s">
        <v>2320</v>
      </c>
      <c r="B871" s="1357" t="s">
        <v>1473</v>
      </c>
      <c r="C871" s="1357" t="s">
        <v>3777</v>
      </c>
    </row>
    <row r="872" spans="1:3" x14ac:dyDescent="0.2">
      <c r="A872" s="1181" t="s">
        <v>2321</v>
      </c>
      <c r="B872" s="1357" t="s">
        <v>1473</v>
      </c>
      <c r="C872" s="1357" t="s">
        <v>3778</v>
      </c>
    </row>
    <row r="873" spans="1:3" x14ac:dyDescent="0.2">
      <c r="A873" s="1181" t="s">
        <v>2322</v>
      </c>
      <c r="B873" s="1357" t="s">
        <v>1473</v>
      </c>
      <c r="C873" s="1357" t="s">
        <v>3779</v>
      </c>
    </row>
    <row r="874" spans="1:3" x14ac:dyDescent="0.2">
      <c r="A874" s="1181" t="s">
        <v>2323</v>
      </c>
      <c r="B874" s="1357" t="s">
        <v>1473</v>
      </c>
      <c r="C874" s="1357" t="s">
        <v>3780</v>
      </c>
    </row>
    <row r="875" spans="1:3" x14ac:dyDescent="0.2">
      <c r="A875" s="1181" t="s">
        <v>2324</v>
      </c>
      <c r="B875" s="1357" t="s">
        <v>1473</v>
      </c>
      <c r="C875" s="1357" t="s">
        <v>3781</v>
      </c>
    </row>
    <row r="876" spans="1:3" x14ac:dyDescent="0.2">
      <c r="A876" s="1181" t="s">
        <v>2325</v>
      </c>
      <c r="B876" s="1357" t="s">
        <v>1473</v>
      </c>
      <c r="C876" s="1357" t="s">
        <v>3782</v>
      </c>
    </row>
    <row r="877" spans="1:3" x14ac:dyDescent="0.2">
      <c r="A877" s="1181" t="s">
        <v>2326</v>
      </c>
      <c r="B877" s="1357" t="s">
        <v>1473</v>
      </c>
      <c r="C877" s="1357" t="s">
        <v>3783</v>
      </c>
    </row>
    <row r="878" spans="1:3" x14ac:dyDescent="0.2">
      <c r="A878" s="1181" t="s">
        <v>2327</v>
      </c>
      <c r="B878" s="1357" t="s">
        <v>1473</v>
      </c>
      <c r="C878" s="1357" t="s">
        <v>3784</v>
      </c>
    </row>
    <row r="879" spans="1:3" x14ac:dyDescent="0.2">
      <c r="A879" s="1181" t="s">
        <v>2328</v>
      </c>
      <c r="B879" s="1357" t="s">
        <v>1474</v>
      </c>
      <c r="C879" s="1357" t="s">
        <v>858</v>
      </c>
    </row>
    <row r="880" spans="1:3" x14ac:dyDescent="0.2">
      <c r="A880" s="1181" t="s">
        <v>2329</v>
      </c>
      <c r="B880" s="1357" t="s">
        <v>1474</v>
      </c>
      <c r="C880" s="1357" t="s">
        <v>859</v>
      </c>
    </row>
    <row r="881" spans="1:3" x14ac:dyDescent="0.2">
      <c r="A881" s="1181" t="s">
        <v>2330</v>
      </c>
      <c r="B881" s="1357" t="s">
        <v>1474</v>
      </c>
      <c r="C881" s="1357" t="s">
        <v>860</v>
      </c>
    </row>
    <row r="882" spans="1:3" x14ac:dyDescent="0.2">
      <c r="A882" s="1181" t="s">
        <v>2331</v>
      </c>
      <c r="B882" s="1357" t="s">
        <v>1474</v>
      </c>
      <c r="C882" s="1357" t="s">
        <v>861</v>
      </c>
    </row>
    <row r="883" spans="1:3" x14ac:dyDescent="0.2">
      <c r="A883" s="1181" t="s">
        <v>2332</v>
      </c>
      <c r="B883" s="1357" t="s">
        <v>1474</v>
      </c>
      <c r="C883" s="1357" t="s">
        <v>862</v>
      </c>
    </row>
    <row r="884" spans="1:3" x14ac:dyDescent="0.2">
      <c r="A884" s="1181" t="s">
        <v>2333</v>
      </c>
      <c r="B884" s="1357" t="s">
        <v>1474</v>
      </c>
      <c r="C884" s="1357" t="s">
        <v>863</v>
      </c>
    </row>
    <row r="885" spans="1:3" x14ac:dyDescent="0.2">
      <c r="A885" s="1181" t="s">
        <v>2334</v>
      </c>
      <c r="B885" s="1357" t="s">
        <v>1474</v>
      </c>
      <c r="C885" s="1357" t="s">
        <v>864</v>
      </c>
    </row>
    <row r="886" spans="1:3" x14ac:dyDescent="0.2">
      <c r="A886" s="1181" t="s">
        <v>2335</v>
      </c>
      <c r="B886" s="1357" t="s">
        <v>1474</v>
      </c>
      <c r="C886" s="1357" t="s">
        <v>865</v>
      </c>
    </row>
    <row r="887" spans="1:3" x14ac:dyDescent="0.2">
      <c r="A887" s="1181" t="s">
        <v>2336</v>
      </c>
      <c r="B887" s="1357" t="s">
        <v>1474</v>
      </c>
      <c r="C887" s="1357" t="s">
        <v>866</v>
      </c>
    </row>
    <row r="888" spans="1:3" x14ac:dyDescent="0.2">
      <c r="A888" s="1181" t="s">
        <v>2337</v>
      </c>
      <c r="B888" s="1357" t="s">
        <v>1474</v>
      </c>
      <c r="C888" s="1357" t="s">
        <v>4350</v>
      </c>
    </row>
    <row r="889" spans="1:3" x14ac:dyDescent="0.2">
      <c r="A889" s="1181" t="s">
        <v>2338</v>
      </c>
      <c r="B889" s="1357" t="s">
        <v>1474</v>
      </c>
      <c r="C889" s="1357" t="s">
        <v>867</v>
      </c>
    </row>
    <row r="890" spans="1:3" x14ac:dyDescent="0.2">
      <c r="A890" s="1181" t="s">
        <v>2339</v>
      </c>
      <c r="B890" s="1357" t="s">
        <v>1474</v>
      </c>
      <c r="C890" s="1357" t="s">
        <v>868</v>
      </c>
    </row>
    <row r="891" spans="1:3" x14ac:dyDescent="0.2">
      <c r="A891" s="1181" t="s">
        <v>2340</v>
      </c>
      <c r="B891" s="1357" t="s">
        <v>1474</v>
      </c>
      <c r="C891" s="1357" t="s">
        <v>869</v>
      </c>
    </row>
    <row r="892" spans="1:3" x14ac:dyDescent="0.2">
      <c r="A892" s="1181" t="s">
        <v>2341</v>
      </c>
      <c r="B892" s="1357" t="s">
        <v>1474</v>
      </c>
      <c r="C892" s="1357" t="s">
        <v>870</v>
      </c>
    </row>
    <row r="893" spans="1:3" x14ac:dyDescent="0.2">
      <c r="A893" s="1181" t="s">
        <v>2342</v>
      </c>
      <c r="B893" s="1357" t="s">
        <v>1474</v>
      </c>
      <c r="C893" s="1357" t="s">
        <v>871</v>
      </c>
    </row>
    <row r="894" spans="1:3" x14ac:dyDescent="0.2">
      <c r="A894" s="1181" t="s">
        <v>2343</v>
      </c>
      <c r="B894" s="1357" t="s">
        <v>1474</v>
      </c>
      <c r="C894" s="1357" t="s">
        <v>872</v>
      </c>
    </row>
    <row r="895" spans="1:3" x14ac:dyDescent="0.2">
      <c r="A895" s="1181" t="s">
        <v>2344</v>
      </c>
      <c r="B895" s="1357" t="s">
        <v>1474</v>
      </c>
      <c r="C895" s="1357" t="s">
        <v>873</v>
      </c>
    </row>
    <row r="896" spans="1:3" x14ac:dyDescent="0.2">
      <c r="A896" s="1181" t="s">
        <v>2345</v>
      </c>
      <c r="B896" s="1357" t="s">
        <v>1474</v>
      </c>
      <c r="C896" s="1357" t="s">
        <v>874</v>
      </c>
    </row>
    <row r="897" spans="1:3" x14ac:dyDescent="0.2">
      <c r="A897" s="1181" t="s">
        <v>2346</v>
      </c>
      <c r="B897" s="1357" t="s">
        <v>1474</v>
      </c>
      <c r="C897" s="1357" t="s">
        <v>3785</v>
      </c>
    </row>
    <row r="898" spans="1:3" x14ac:dyDescent="0.2">
      <c r="A898" s="1181" t="s">
        <v>2347</v>
      </c>
      <c r="B898" s="1357" t="s">
        <v>1474</v>
      </c>
      <c r="C898" s="1357" t="s">
        <v>875</v>
      </c>
    </row>
    <row r="899" spans="1:3" x14ac:dyDescent="0.2">
      <c r="A899" s="1181" t="s">
        <v>2348</v>
      </c>
      <c r="B899" s="1357" t="s">
        <v>1474</v>
      </c>
      <c r="C899" s="1357" t="s">
        <v>876</v>
      </c>
    </row>
    <row r="900" spans="1:3" x14ac:dyDescent="0.2">
      <c r="A900" s="1181" t="s">
        <v>2349</v>
      </c>
      <c r="B900" s="1357" t="s">
        <v>1474</v>
      </c>
      <c r="C900" s="1357" t="s">
        <v>685</v>
      </c>
    </row>
    <row r="901" spans="1:3" x14ac:dyDescent="0.2">
      <c r="A901" s="1181" t="s">
        <v>2350</v>
      </c>
      <c r="B901" s="1357" t="s">
        <v>1474</v>
      </c>
      <c r="C901" s="1357" t="s">
        <v>877</v>
      </c>
    </row>
    <row r="902" spans="1:3" x14ac:dyDescent="0.2">
      <c r="A902" s="1181" t="s">
        <v>2351</v>
      </c>
      <c r="B902" s="1357" t="s">
        <v>1474</v>
      </c>
      <c r="C902" s="1357" t="s">
        <v>878</v>
      </c>
    </row>
    <row r="903" spans="1:3" x14ac:dyDescent="0.2">
      <c r="A903" s="1181" t="s">
        <v>2352</v>
      </c>
      <c r="B903" s="1357" t="s">
        <v>1474</v>
      </c>
      <c r="C903" s="1357" t="s">
        <v>879</v>
      </c>
    </row>
    <row r="904" spans="1:3" x14ac:dyDescent="0.2">
      <c r="A904" s="1181" t="s">
        <v>2353</v>
      </c>
      <c r="B904" s="1357" t="s">
        <v>1474</v>
      </c>
      <c r="C904" s="1357" t="s">
        <v>880</v>
      </c>
    </row>
    <row r="905" spans="1:3" x14ac:dyDescent="0.2">
      <c r="A905" s="1181" t="s">
        <v>2354</v>
      </c>
      <c r="B905" s="1357" t="s">
        <v>1474</v>
      </c>
      <c r="C905" s="1357" t="s">
        <v>881</v>
      </c>
    </row>
    <row r="906" spans="1:3" x14ac:dyDescent="0.2">
      <c r="A906" s="1181" t="s">
        <v>2355</v>
      </c>
      <c r="B906" s="1357" t="s">
        <v>1474</v>
      </c>
      <c r="C906" s="1357" t="s">
        <v>882</v>
      </c>
    </row>
    <row r="907" spans="1:3" x14ac:dyDescent="0.2">
      <c r="A907" s="1181" t="s">
        <v>2356</v>
      </c>
      <c r="B907" s="1357" t="s">
        <v>1474</v>
      </c>
      <c r="C907" s="1357" t="s">
        <v>883</v>
      </c>
    </row>
    <row r="908" spans="1:3" x14ac:dyDescent="0.2">
      <c r="A908" s="1181" t="s">
        <v>2357</v>
      </c>
      <c r="B908" s="1357" t="s">
        <v>1474</v>
      </c>
      <c r="C908" s="1357" t="s">
        <v>3786</v>
      </c>
    </row>
    <row r="909" spans="1:3" x14ac:dyDescent="0.2">
      <c r="A909" s="1181" t="s">
        <v>2358</v>
      </c>
      <c r="B909" s="1357" t="s">
        <v>1474</v>
      </c>
      <c r="C909" s="1357" t="s">
        <v>884</v>
      </c>
    </row>
    <row r="910" spans="1:3" x14ac:dyDescent="0.2">
      <c r="A910" s="1181" t="s">
        <v>2359</v>
      </c>
      <c r="B910" s="1357" t="s">
        <v>1474</v>
      </c>
      <c r="C910" s="1357" t="s">
        <v>885</v>
      </c>
    </row>
    <row r="911" spans="1:3" x14ac:dyDescent="0.2">
      <c r="A911" s="1181" t="s">
        <v>2360</v>
      </c>
      <c r="B911" s="1357" t="s">
        <v>1474</v>
      </c>
      <c r="C911" s="1357" t="s">
        <v>886</v>
      </c>
    </row>
    <row r="912" spans="1:3" x14ac:dyDescent="0.2">
      <c r="A912" s="1181" t="s">
        <v>2361</v>
      </c>
      <c r="B912" s="1357" t="s">
        <v>1474</v>
      </c>
      <c r="C912" s="1357" t="s">
        <v>887</v>
      </c>
    </row>
    <row r="913" spans="1:3" x14ac:dyDescent="0.2">
      <c r="A913" s="1181" t="s">
        <v>2362</v>
      </c>
      <c r="B913" s="1357" t="s">
        <v>1474</v>
      </c>
      <c r="C913" s="1357" t="s">
        <v>888</v>
      </c>
    </row>
    <row r="914" spans="1:3" x14ac:dyDescent="0.2">
      <c r="A914" s="1181" t="s">
        <v>2363</v>
      </c>
      <c r="B914" s="1357" t="s">
        <v>1474</v>
      </c>
      <c r="C914" s="1357" t="s">
        <v>889</v>
      </c>
    </row>
    <row r="915" spans="1:3" x14ac:dyDescent="0.2">
      <c r="A915" s="1181" t="s">
        <v>2364</v>
      </c>
      <c r="B915" s="1357" t="s">
        <v>1474</v>
      </c>
      <c r="C915" s="1357" t="s">
        <v>890</v>
      </c>
    </row>
    <row r="916" spans="1:3" x14ac:dyDescent="0.2">
      <c r="A916" s="1181" t="s">
        <v>2365</v>
      </c>
      <c r="B916" s="1357" t="s">
        <v>1474</v>
      </c>
      <c r="C916" s="1357" t="s">
        <v>891</v>
      </c>
    </row>
    <row r="917" spans="1:3" x14ac:dyDescent="0.2">
      <c r="A917" s="1181" t="s">
        <v>2366</v>
      </c>
      <c r="B917" s="1357" t="s">
        <v>1474</v>
      </c>
      <c r="C917" s="1357" t="s">
        <v>892</v>
      </c>
    </row>
    <row r="918" spans="1:3" x14ac:dyDescent="0.2">
      <c r="A918" s="1181" t="s">
        <v>2367</v>
      </c>
      <c r="B918" s="1357" t="s">
        <v>1474</v>
      </c>
      <c r="C918" s="1357" t="s">
        <v>893</v>
      </c>
    </row>
    <row r="919" spans="1:3" x14ac:dyDescent="0.2">
      <c r="A919" s="1181" t="s">
        <v>2368</v>
      </c>
      <c r="B919" s="1357" t="s">
        <v>1474</v>
      </c>
      <c r="C919" s="1357" t="s">
        <v>894</v>
      </c>
    </row>
    <row r="920" spans="1:3" x14ac:dyDescent="0.2">
      <c r="A920" s="1181" t="s">
        <v>2369</v>
      </c>
      <c r="B920" s="1357" t="s">
        <v>1474</v>
      </c>
      <c r="C920" s="1357" t="s">
        <v>895</v>
      </c>
    </row>
    <row r="921" spans="1:3" x14ac:dyDescent="0.2">
      <c r="A921" s="1181" t="s">
        <v>2370</v>
      </c>
      <c r="B921" s="1357" t="s">
        <v>1474</v>
      </c>
      <c r="C921" s="1357" t="s">
        <v>896</v>
      </c>
    </row>
    <row r="922" spans="1:3" x14ac:dyDescent="0.2">
      <c r="A922" s="1181" t="s">
        <v>2371</v>
      </c>
      <c r="B922" s="1357" t="s">
        <v>1474</v>
      </c>
      <c r="C922" s="1357" t="s">
        <v>897</v>
      </c>
    </row>
    <row r="923" spans="1:3" x14ac:dyDescent="0.2">
      <c r="A923" s="1181" t="s">
        <v>2372</v>
      </c>
      <c r="B923" s="1357" t="s">
        <v>1474</v>
      </c>
      <c r="C923" s="1357" t="s">
        <v>898</v>
      </c>
    </row>
    <row r="924" spans="1:3" x14ac:dyDescent="0.2">
      <c r="A924" s="1181" t="s">
        <v>2373</v>
      </c>
      <c r="B924" s="1357" t="s">
        <v>1474</v>
      </c>
      <c r="C924" s="1357" t="s">
        <v>899</v>
      </c>
    </row>
    <row r="925" spans="1:3" x14ac:dyDescent="0.2">
      <c r="A925" s="1181" t="s">
        <v>2374</v>
      </c>
      <c r="B925" s="1357" t="s">
        <v>1474</v>
      </c>
      <c r="C925" s="1357" t="s">
        <v>900</v>
      </c>
    </row>
    <row r="926" spans="1:3" x14ac:dyDescent="0.2">
      <c r="A926" s="1181" t="s">
        <v>2375</v>
      </c>
      <c r="B926" s="1357" t="s">
        <v>1474</v>
      </c>
      <c r="C926" s="1357" t="s">
        <v>901</v>
      </c>
    </row>
    <row r="927" spans="1:3" x14ac:dyDescent="0.2">
      <c r="A927" s="1181" t="s">
        <v>2376</v>
      </c>
      <c r="B927" s="1357" t="s">
        <v>1474</v>
      </c>
      <c r="C927" s="1357" t="s">
        <v>902</v>
      </c>
    </row>
    <row r="928" spans="1:3" x14ac:dyDescent="0.2">
      <c r="A928" s="1181" t="s">
        <v>2377</v>
      </c>
      <c r="B928" s="1357" t="s">
        <v>1474</v>
      </c>
      <c r="C928" s="1357" t="s">
        <v>903</v>
      </c>
    </row>
    <row r="929" spans="1:3" x14ac:dyDescent="0.2">
      <c r="A929" s="1181" t="s">
        <v>2378</v>
      </c>
      <c r="B929" s="1357" t="s">
        <v>1474</v>
      </c>
      <c r="C929" s="1357" t="s">
        <v>904</v>
      </c>
    </row>
    <row r="930" spans="1:3" x14ac:dyDescent="0.2">
      <c r="A930" s="1181" t="s">
        <v>2379</v>
      </c>
      <c r="B930" s="1357" t="s">
        <v>1474</v>
      </c>
      <c r="C930" s="1357" t="s">
        <v>905</v>
      </c>
    </row>
    <row r="931" spans="1:3" x14ac:dyDescent="0.2">
      <c r="A931" s="1181" t="s">
        <v>2380</v>
      </c>
      <c r="B931" s="1357" t="s">
        <v>1474</v>
      </c>
      <c r="C931" s="1357" t="s">
        <v>906</v>
      </c>
    </row>
    <row r="932" spans="1:3" x14ac:dyDescent="0.2">
      <c r="A932" s="1181" t="s">
        <v>2381</v>
      </c>
      <c r="B932" s="1357" t="s">
        <v>1474</v>
      </c>
      <c r="C932" s="1357" t="s">
        <v>907</v>
      </c>
    </row>
    <row r="933" spans="1:3" x14ac:dyDescent="0.2">
      <c r="A933" s="1181" t="s">
        <v>2382</v>
      </c>
      <c r="B933" s="1357" t="s">
        <v>1474</v>
      </c>
      <c r="C933" s="1357" t="s">
        <v>908</v>
      </c>
    </row>
    <row r="934" spans="1:3" x14ac:dyDescent="0.2">
      <c r="A934" s="1181" t="s">
        <v>2383</v>
      </c>
      <c r="B934" s="1357" t="s">
        <v>1474</v>
      </c>
      <c r="C934" s="1357" t="s">
        <v>909</v>
      </c>
    </row>
    <row r="935" spans="1:3" x14ac:dyDescent="0.2">
      <c r="A935" s="1181" t="s">
        <v>2384</v>
      </c>
      <c r="B935" s="1357" t="s">
        <v>1474</v>
      </c>
      <c r="C935" s="1357" t="s">
        <v>910</v>
      </c>
    </row>
    <row r="936" spans="1:3" x14ac:dyDescent="0.2">
      <c r="A936" s="1181" t="s">
        <v>2385</v>
      </c>
      <c r="B936" s="1357" t="s">
        <v>1474</v>
      </c>
      <c r="C936" s="1357" t="s">
        <v>3787</v>
      </c>
    </row>
    <row r="937" spans="1:3" x14ac:dyDescent="0.2">
      <c r="A937" s="1181" t="s">
        <v>2386</v>
      </c>
      <c r="B937" s="1357" t="s">
        <v>1474</v>
      </c>
      <c r="C937" s="1357" t="s">
        <v>911</v>
      </c>
    </row>
    <row r="938" spans="1:3" x14ac:dyDescent="0.2">
      <c r="A938" s="1181" t="s">
        <v>2387</v>
      </c>
      <c r="B938" s="1357" t="s">
        <v>1474</v>
      </c>
      <c r="C938" s="1357" t="s">
        <v>912</v>
      </c>
    </row>
    <row r="939" spans="1:3" x14ac:dyDescent="0.2">
      <c r="A939" s="1181" t="s">
        <v>2388</v>
      </c>
      <c r="B939" s="1357" t="s">
        <v>1474</v>
      </c>
      <c r="C939" s="1357" t="s">
        <v>913</v>
      </c>
    </row>
    <row r="940" spans="1:3" x14ac:dyDescent="0.2">
      <c r="A940" s="1181" t="s">
        <v>2389</v>
      </c>
      <c r="B940" s="1357" t="s">
        <v>1474</v>
      </c>
      <c r="C940" s="1357" t="s">
        <v>850</v>
      </c>
    </row>
    <row r="941" spans="1:3" x14ac:dyDescent="0.2">
      <c r="A941" s="1181" t="s">
        <v>2390</v>
      </c>
      <c r="B941" s="1357" t="s">
        <v>1474</v>
      </c>
      <c r="C941" s="1357" t="s">
        <v>3788</v>
      </c>
    </row>
    <row r="942" spans="1:3" x14ac:dyDescent="0.2">
      <c r="A942" s="1181" t="s">
        <v>2391</v>
      </c>
      <c r="B942" s="1357" t="s">
        <v>1474</v>
      </c>
      <c r="C942" s="1357" t="s">
        <v>602</v>
      </c>
    </row>
    <row r="943" spans="1:3" x14ac:dyDescent="0.2">
      <c r="A943" s="1181" t="s">
        <v>2392</v>
      </c>
      <c r="B943" s="1357" t="s">
        <v>1474</v>
      </c>
      <c r="C943" s="1357" t="s">
        <v>914</v>
      </c>
    </row>
    <row r="944" spans="1:3" x14ac:dyDescent="0.2">
      <c r="A944" s="1181" t="s">
        <v>2393</v>
      </c>
      <c r="B944" s="1357" t="s">
        <v>1474</v>
      </c>
      <c r="C944" s="1357" t="s">
        <v>915</v>
      </c>
    </row>
    <row r="945" spans="1:3" x14ac:dyDescent="0.2">
      <c r="A945" s="1181" t="s">
        <v>2394</v>
      </c>
      <c r="B945" s="1357" t="s">
        <v>1474</v>
      </c>
      <c r="C945" s="1357" t="s">
        <v>916</v>
      </c>
    </row>
    <row r="946" spans="1:3" x14ac:dyDescent="0.2">
      <c r="A946" s="1181" t="s">
        <v>2395</v>
      </c>
      <c r="B946" s="1357" t="s">
        <v>1474</v>
      </c>
      <c r="C946" s="1357" t="s">
        <v>917</v>
      </c>
    </row>
    <row r="947" spans="1:3" x14ac:dyDescent="0.2">
      <c r="A947" s="1181" t="s">
        <v>2396</v>
      </c>
      <c r="B947" s="1357" t="s">
        <v>1474</v>
      </c>
      <c r="C947" s="1357" t="s">
        <v>918</v>
      </c>
    </row>
    <row r="948" spans="1:3" x14ac:dyDescent="0.2">
      <c r="A948" s="1181" t="s">
        <v>2397</v>
      </c>
      <c r="B948" s="1357" t="s">
        <v>1474</v>
      </c>
      <c r="C948" s="1357" t="s">
        <v>686</v>
      </c>
    </row>
    <row r="949" spans="1:3" x14ac:dyDescent="0.2">
      <c r="A949" s="1181" t="s">
        <v>2398</v>
      </c>
      <c r="B949" s="1357" t="s">
        <v>1474</v>
      </c>
      <c r="C949" s="1357" t="s">
        <v>919</v>
      </c>
    </row>
    <row r="950" spans="1:3" x14ac:dyDescent="0.2">
      <c r="A950" s="1181" t="s">
        <v>2399</v>
      </c>
      <c r="B950" s="1357" t="s">
        <v>1474</v>
      </c>
      <c r="C950" s="1357" t="s">
        <v>920</v>
      </c>
    </row>
    <row r="951" spans="1:3" x14ac:dyDescent="0.2">
      <c r="A951" s="1181" t="s">
        <v>2400</v>
      </c>
      <c r="B951" s="1357" t="s">
        <v>1474</v>
      </c>
      <c r="C951" s="1357" t="s">
        <v>921</v>
      </c>
    </row>
    <row r="952" spans="1:3" x14ac:dyDescent="0.2">
      <c r="A952" s="1181" t="s">
        <v>2401</v>
      </c>
      <c r="B952" s="1357" t="s">
        <v>1474</v>
      </c>
      <c r="C952" s="1357" t="s">
        <v>922</v>
      </c>
    </row>
    <row r="953" spans="1:3" x14ac:dyDescent="0.2">
      <c r="A953" s="1181" t="s">
        <v>2402</v>
      </c>
      <c r="B953" s="1357" t="s">
        <v>1474</v>
      </c>
      <c r="C953" s="1357" t="s">
        <v>923</v>
      </c>
    </row>
    <row r="954" spans="1:3" x14ac:dyDescent="0.2">
      <c r="A954" s="1181" t="s">
        <v>2403</v>
      </c>
      <c r="B954" s="1357" t="s">
        <v>857</v>
      </c>
      <c r="C954" s="1357" t="s">
        <v>3789</v>
      </c>
    </row>
    <row r="955" spans="1:3" x14ac:dyDescent="0.2">
      <c r="A955" s="1181" t="s">
        <v>2404</v>
      </c>
      <c r="B955" s="1357" t="s">
        <v>1474</v>
      </c>
      <c r="C955" s="1357" t="s">
        <v>924</v>
      </c>
    </row>
    <row r="956" spans="1:3" x14ac:dyDescent="0.2">
      <c r="A956" s="1181" t="s">
        <v>2405</v>
      </c>
      <c r="B956" s="1357" t="s">
        <v>1475</v>
      </c>
      <c r="C956" s="1357" t="s">
        <v>3790</v>
      </c>
    </row>
    <row r="957" spans="1:3" x14ac:dyDescent="0.2">
      <c r="A957" s="1181" t="s">
        <v>2406</v>
      </c>
      <c r="B957" s="1357" t="s">
        <v>1475</v>
      </c>
      <c r="C957" s="1357" t="s">
        <v>3791</v>
      </c>
    </row>
    <row r="958" spans="1:3" x14ac:dyDescent="0.2">
      <c r="A958" s="1181" t="s">
        <v>2407</v>
      </c>
      <c r="B958" s="1357" t="s">
        <v>1475</v>
      </c>
      <c r="C958" s="1357" t="s">
        <v>3792</v>
      </c>
    </row>
    <row r="959" spans="1:3" x14ac:dyDescent="0.2">
      <c r="A959" s="1181" t="s">
        <v>2408</v>
      </c>
      <c r="B959" s="1357" t="s">
        <v>1475</v>
      </c>
      <c r="C959" s="1357" t="s">
        <v>3793</v>
      </c>
    </row>
    <row r="960" spans="1:3" x14ac:dyDescent="0.2">
      <c r="A960" s="1181" t="s">
        <v>2409</v>
      </c>
      <c r="B960" s="1357" t="s">
        <v>1475</v>
      </c>
      <c r="C960" s="1357" t="s">
        <v>3794</v>
      </c>
    </row>
    <row r="961" spans="1:3" x14ac:dyDescent="0.2">
      <c r="A961" s="1181" t="s">
        <v>2410</v>
      </c>
      <c r="B961" s="1357" t="s">
        <v>1475</v>
      </c>
      <c r="C961" s="1357" t="s">
        <v>3795</v>
      </c>
    </row>
    <row r="962" spans="1:3" x14ac:dyDescent="0.2">
      <c r="A962" s="1181" t="s">
        <v>2411</v>
      </c>
      <c r="B962" s="1357" t="s">
        <v>1475</v>
      </c>
      <c r="C962" s="1357" t="s">
        <v>3796</v>
      </c>
    </row>
    <row r="963" spans="1:3" x14ac:dyDescent="0.2">
      <c r="A963" s="1181" t="s">
        <v>2412</v>
      </c>
      <c r="B963" s="1357" t="s">
        <v>1475</v>
      </c>
      <c r="C963" s="1357" t="s">
        <v>3797</v>
      </c>
    </row>
    <row r="964" spans="1:3" x14ac:dyDescent="0.2">
      <c r="A964" s="1181" t="s">
        <v>2413</v>
      </c>
      <c r="B964" s="1357" t="s">
        <v>1475</v>
      </c>
      <c r="C964" s="1357" t="s">
        <v>3798</v>
      </c>
    </row>
    <row r="965" spans="1:3" x14ac:dyDescent="0.2">
      <c r="A965" s="1181" t="s">
        <v>2414</v>
      </c>
      <c r="B965" s="1357" t="s">
        <v>1475</v>
      </c>
      <c r="C965" s="1357" t="s">
        <v>3799</v>
      </c>
    </row>
    <row r="966" spans="1:3" x14ac:dyDescent="0.2">
      <c r="A966" s="1181" t="s">
        <v>2415</v>
      </c>
      <c r="B966" s="1357" t="s">
        <v>1475</v>
      </c>
      <c r="C966" s="1357" t="s">
        <v>3800</v>
      </c>
    </row>
    <row r="967" spans="1:3" x14ac:dyDescent="0.2">
      <c r="A967" s="1181" t="s">
        <v>2416</v>
      </c>
      <c r="B967" s="1357" t="s">
        <v>1475</v>
      </c>
      <c r="C967" s="1357" t="s">
        <v>3801</v>
      </c>
    </row>
    <row r="968" spans="1:3" x14ac:dyDescent="0.2">
      <c r="A968" s="1181" t="s">
        <v>2417</v>
      </c>
      <c r="B968" s="1357" t="s">
        <v>1475</v>
      </c>
      <c r="C968" s="1357" t="s">
        <v>3802</v>
      </c>
    </row>
    <row r="969" spans="1:3" x14ac:dyDescent="0.2">
      <c r="A969" s="1181" t="s">
        <v>2418</v>
      </c>
      <c r="B969" s="1357" t="s">
        <v>1475</v>
      </c>
      <c r="C969" s="1357" t="s">
        <v>3803</v>
      </c>
    </row>
    <row r="970" spans="1:3" x14ac:dyDescent="0.2">
      <c r="A970" s="1181" t="s">
        <v>2419</v>
      </c>
      <c r="B970" s="1357" t="s">
        <v>1475</v>
      </c>
      <c r="C970" s="1357" t="s">
        <v>3804</v>
      </c>
    </row>
    <row r="971" spans="1:3" x14ac:dyDescent="0.2">
      <c r="A971" s="1181" t="s">
        <v>2420</v>
      </c>
      <c r="B971" s="1357" t="s">
        <v>1475</v>
      </c>
      <c r="C971" s="1357" t="s">
        <v>3805</v>
      </c>
    </row>
    <row r="972" spans="1:3" x14ac:dyDescent="0.2">
      <c r="A972" s="1181" t="s">
        <v>2421</v>
      </c>
      <c r="B972" s="1357" t="s">
        <v>1475</v>
      </c>
      <c r="C972" s="1357" t="s">
        <v>3806</v>
      </c>
    </row>
    <row r="973" spans="1:3" x14ac:dyDescent="0.2">
      <c r="A973" s="1181" t="s">
        <v>2422</v>
      </c>
      <c r="B973" s="1357" t="s">
        <v>1475</v>
      </c>
      <c r="C973" s="1357" t="s">
        <v>3807</v>
      </c>
    </row>
    <row r="974" spans="1:3" x14ac:dyDescent="0.2">
      <c r="A974" s="1181" t="s">
        <v>2423</v>
      </c>
      <c r="B974" s="1357" t="s">
        <v>1475</v>
      </c>
      <c r="C974" s="1357" t="s">
        <v>3808</v>
      </c>
    </row>
    <row r="975" spans="1:3" x14ac:dyDescent="0.2">
      <c r="A975" s="1181" t="s">
        <v>2424</v>
      </c>
      <c r="B975" s="1357" t="s">
        <v>1475</v>
      </c>
      <c r="C975" s="1357" t="s">
        <v>3809</v>
      </c>
    </row>
    <row r="976" spans="1:3" x14ac:dyDescent="0.2">
      <c r="A976" s="1181" t="s">
        <v>2425</v>
      </c>
      <c r="B976" s="1357" t="s">
        <v>1475</v>
      </c>
      <c r="C976" s="1357" t="s">
        <v>3810</v>
      </c>
    </row>
    <row r="977" spans="1:3" x14ac:dyDescent="0.2">
      <c r="A977" s="1181" t="s">
        <v>2426</v>
      </c>
      <c r="B977" s="1357" t="s">
        <v>1475</v>
      </c>
      <c r="C977" s="1357" t="s">
        <v>3811</v>
      </c>
    </row>
    <row r="978" spans="1:3" x14ac:dyDescent="0.2">
      <c r="A978" s="1181" t="s">
        <v>2427</v>
      </c>
      <c r="B978" s="1357" t="s">
        <v>1475</v>
      </c>
      <c r="C978" s="1357" t="s">
        <v>3812</v>
      </c>
    </row>
    <row r="979" spans="1:3" x14ac:dyDescent="0.2">
      <c r="A979" s="1181" t="s">
        <v>2428</v>
      </c>
      <c r="B979" s="1357" t="s">
        <v>1475</v>
      </c>
      <c r="C979" s="1357" t="s">
        <v>3813</v>
      </c>
    </row>
    <row r="980" spans="1:3" x14ac:dyDescent="0.2">
      <c r="A980" s="1181" t="s">
        <v>2429</v>
      </c>
      <c r="B980" s="1357" t="s">
        <v>1475</v>
      </c>
      <c r="C980" s="1357" t="s">
        <v>3814</v>
      </c>
    </row>
    <row r="981" spans="1:3" x14ac:dyDescent="0.2">
      <c r="A981" s="1181" t="s">
        <v>2430</v>
      </c>
      <c r="B981" s="1357" t="s">
        <v>1475</v>
      </c>
      <c r="C981" s="1357" t="s">
        <v>3815</v>
      </c>
    </row>
    <row r="982" spans="1:3" x14ac:dyDescent="0.2">
      <c r="A982" s="1181" t="s">
        <v>2431</v>
      </c>
      <c r="B982" s="1357" t="s">
        <v>1475</v>
      </c>
      <c r="C982" s="1357" t="s">
        <v>3816</v>
      </c>
    </row>
    <row r="983" spans="1:3" x14ac:dyDescent="0.2">
      <c r="A983" s="1181" t="s">
        <v>2432</v>
      </c>
      <c r="B983" s="1357" t="s">
        <v>1475</v>
      </c>
      <c r="C983" s="1357" t="s">
        <v>3817</v>
      </c>
    </row>
    <row r="984" spans="1:3" x14ac:dyDescent="0.2">
      <c r="A984" s="1181" t="s">
        <v>2433</v>
      </c>
      <c r="B984" s="1357" t="s">
        <v>1475</v>
      </c>
      <c r="C984" s="1357" t="s">
        <v>3818</v>
      </c>
    </row>
    <row r="985" spans="1:3" x14ac:dyDescent="0.2">
      <c r="A985" s="1181" t="s">
        <v>2434</v>
      </c>
      <c r="B985" s="1357" t="s">
        <v>1475</v>
      </c>
      <c r="C985" s="1357" t="s">
        <v>3819</v>
      </c>
    </row>
    <row r="986" spans="1:3" x14ac:dyDescent="0.2">
      <c r="A986" s="1181" t="s">
        <v>2435</v>
      </c>
      <c r="B986" s="1357" t="s">
        <v>1475</v>
      </c>
      <c r="C986" s="1357" t="s">
        <v>3820</v>
      </c>
    </row>
    <row r="987" spans="1:3" x14ac:dyDescent="0.2">
      <c r="A987" s="1181" t="s">
        <v>2436</v>
      </c>
      <c r="B987" s="1357" t="s">
        <v>1475</v>
      </c>
      <c r="C987" s="1357" t="s">
        <v>602</v>
      </c>
    </row>
    <row r="988" spans="1:3" x14ac:dyDescent="0.2">
      <c r="A988" s="1181" t="s">
        <v>2437</v>
      </c>
      <c r="B988" s="1357" t="s">
        <v>1475</v>
      </c>
      <c r="C988" s="1357" t="s">
        <v>3821</v>
      </c>
    </row>
    <row r="989" spans="1:3" x14ac:dyDescent="0.2">
      <c r="A989" s="1181" t="s">
        <v>2438</v>
      </c>
      <c r="B989" s="1357" t="s">
        <v>1475</v>
      </c>
      <c r="C989" s="1357" t="s">
        <v>3822</v>
      </c>
    </row>
    <row r="990" spans="1:3" x14ac:dyDescent="0.2">
      <c r="A990" s="1181" t="s">
        <v>2439</v>
      </c>
      <c r="B990" s="1357" t="s">
        <v>1475</v>
      </c>
      <c r="C990" s="1357" t="s">
        <v>3823</v>
      </c>
    </row>
    <row r="991" spans="1:3" x14ac:dyDescent="0.2">
      <c r="A991" s="1181" t="s">
        <v>2440</v>
      </c>
      <c r="B991" s="1357" t="s">
        <v>1475</v>
      </c>
      <c r="C991" s="1357" t="s">
        <v>3824</v>
      </c>
    </row>
    <row r="992" spans="1:3" x14ac:dyDescent="0.2">
      <c r="A992" s="1181" t="s">
        <v>2441</v>
      </c>
      <c r="B992" s="1357" t="s">
        <v>1475</v>
      </c>
      <c r="C992" s="1357" t="s">
        <v>3825</v>
      </c>
    </row>
    <row r="993" spans="1:3" x14ac:dyDescent="0.2">
      <c r="A993" s="1181" t="s">
        <v>2442</v>
      </c>
      <c r="B993" s="1357" t="s">
        <v>1475</v>
      </c>
      <c r="C993" s="1357" t="s">
        <v>3826</v>
      </c>
    </row>
    <row r="994" spans="1:3" x14ac:dyDescent="0.2">
      <c r="A994" s="1181" t="s">
        <v>2443</v>
      </c>
      <c r="B994" s="1357" t="s">
        <v>1475</v>
      </c>
      <c r="C994" s="1357" t="s">
        <v>3827</v>
      </c>
    </row>
    <row r="995" spans="1:3" x14ac:dyDescent="0.2">
      <c r="A995" s="1181" t="s">
        <v>2444</v>
      </c>
      <c r="B995" s="1357" t="s">
        <v>1475</v>
      </c>
      <c r="C995" s="1357" t="s">
        <v>3828</v>
      </c>
    </row>
    <row r="996" spans="1:3" x14ac:dyDescent="0.2">
      <c r="A996" s="1181" t="s">
        <v>2445</v>
      </c>
      <c r="B996" s="1357" t="s">
        <v>1475</v>
      </c>
      <c r="C996" s="1357" t="s">
        <v>3829</v>
      </c>
    </row>
    <row r="997" spans="1:3" x14ac:dyDescent="0.2">
      <c r="A997" s="1181" t="s">
        <v>2446</v>
      </c>
      <c r="B997" s="1357" t="s">
        <v>1475</v>
      </c>
      <c r="C997" s="1357" t="s">
        <v>3830</v>
      </c>
    </row>
    <row r="998" spans="1:3" x14ac:dyDescent="0.2">
      <c r="A998" s="1181" t="s">
        <v>2447</v>
      </c>
      <c r="B998" s="1357" t="s">
        <v>926</v>
      </c>
      <c r="C998" s="1357" t="s">
        <v>927</v>
      </c>
    </row>
    <row r="999" spans="1:3" x14ac:dyDescent="0.2">
      <c r="A999" s="1181" t="s">
        <v>2448</v>
      </c>
      <c r="B999" s="1357" t="s">
        <v>926</v>
      </c>
      <c r="C999" s="1357" t="s">
        <v>928</v>
      </c>
    </row>
    <row r="1000" spans="1:3" x14ac:dyDescent="0.2">
      <c r="A1000" s="1181" t="s">
        <v>2449</v>
      </c>
      <c r="B1000" s="1357" t="s">
        <v>926</v>
      </c>
      <c r="C1000" s="1357" t="s">
        <v>929</v>
      </c>
    </row>
    <row r="1001" spans="1:3" x14ac:dyDescent="0.2">
      <c r="A1001" s="1181" t="s">
        <v>2450</v>
      </c>
      <c r="B1001" s="1357" t="s">
        <v>926</v>
      </c>
      <c r="C1001" s="1357" t="s">
        <v>930</v>
      </c>
    </row>
    <row r="1002" spans="1:3" x14ac:dyDescent="0.2">
      <c r="A1002" s="1181" t="s">
        <v>2451</v>
      </c>
      <c r="B1002" s="1357" t="s">
        <v>926</v>
      </c>
      <c r="C1002" s="1357" t="s">
        <v>931</v>
      </c>
    </row>
    <row r="1003" spans="1:3" x14ac:dyDescent="0.2">
      <c r="A1003" s="1181" t="s">
        <v>2452</v>
      </c>
      <c r="B1003" s="1357" t="s">
        <v>926</v>
      </c>
      <c r="C1003" s="1357" t="s">
        <v>932</v>
      </c>
    </row>
    <row r="1004" spans="1:3" x14ac:dyDescent="0.2">
      <c r="A1004" s="1181" t="s">
        <v>2453</v>
      </c>
      <c r="B1004" s="1357" t="s">
        <v>926</v>
      </c>
      <c r="C1004" s="1357" t="s">
        <v>933</v>
      </c>
    </row>
    <row r="1005" spans="1:3" x14ac:dyDescent="0.2">
      <c r="A1005" s="1181" t="s">
        <v>2454</v>
      </c>
      <c r="B1005" s="1357" t="s">
        <v>926</v>
      </c>
      <c r="C1005" s="1357" t="s">
        <v>934</v>
      </c>
    </row>
    <row r="1006" spans="1:3" x14ac:dyDescent="0.2">
      <c r="A1006" s="1181" t="s">
        <v>2455</v>
      </c>
      <c r="B1006" s="1357" t="s">
        <v>926</v>
      </c>
      <c r="C1006" s="1357" t="s">
        <v>935</v>
      </c>
    </row>
    <row r="1007" spans="1:3" x14ac:dyDescent="0.2">
      <c r="A1007" s="1181" t="s">
        <v>2456</v>
      </c>
      <c r="B1007" s="1357" t="s">
        <v>926</v>
      </c>
      <c r="C1007" s="1357" t="s">
        <v>936</v>
      </c>
    </row>
    <row r="1008" spans="1:3" x14ac:dyDescent="0.2">
      <c r="A1008" s="1181" t="s">
        <v>2457</v>
      </c>
      <c r="B1008" s="1357" t="s">
        <v>926</v>
      </c>
      <c r="C1008" s="1357" t="s">
        <v>937</v>
      </c>
    </row>
    <row r="1009" spans="1:3" x14ac:dyDescent="0.2">
      <c r="A1009" s="1181" t="s">
        <v>2458</v>
      </c>
      <c r="B1009" s="1357" t="s">
        <v>926</v>
      </c>
      <c r="C1009" s="1357" t="s">
        <v>938</v>
      </c>
    </row>
    <row r="1010" spans="1:3" x14ac:dyDescent="0.2">
      <c r="A1010" s="1181" t="s">
        <v>2459</v>
      </c>
      <c r="B1010" s="1357" t="s">
        <v>926</v>
      </c>
      <c r="C1010" s="1357" t="s">
        <v>939</v>
      </c>
    </row>
    <row r="1011" spans="1:3" x14ac:dyDescent="0.2">
      <c r="A1011" s="1181" t="s">
        <v>2460</v>
      </c>
      <c r="B1011" s="1357" t="s">
        <v>926</v>
      </c>
      <c r="C1011" s="1357" t="s">
        <v>940</v>
      </c>
    </row>
    <row r="1012" spans="1:3" x14ac:dyDescent="0.2">
      <c r="A1012" s="1181" t="s">
        <v>2461</v>
      </c>
      <c r="B1012" s="1357" t="s">
        <v>926</v>
      </c>
      <c r="C1012" s="1357" t="s">
        <v>941</v>
      </c>
    </row>
    <row r="1013" spans="1:3" x14ac:dyDescent="0.2">
      <c r="A1013" s="1181" t="s">
        <v>2462</v>
      </c>
      <c r="B1013" s="1357" t="s">
        <v>926</v>
      </c>
      <c r="C1013" s="1357" t="s">
        <v>942</v>
      </c>
    </row>
    <row r="1014" spans="1:3" x14ac:dyDescent="0.2">
      <c r="A1014" s="1181" t="s">
        <v>2463</v>
      </c>
      <c r="B1014" s="1357" t="s">
        <v>926</v>
      </c>
      <c r="C1014" s="1357" t="s">
        <v>943</v>
      </c>
    </row>
    <row r="1015" spans="1:3" x14ac:dyDescent="0.2">
      <c r="A1015" s="1181" t="s">
        <v>2464</v>
      </c>
      <c r="B1015" s="1357" t="s">
        <v>926</v>
      </c>
      <c r="C1015" s="1357" t="s">
        <v>944</v>
      </c>
    </row>
    <row r="1016" spans="1:3" x14ac:dyDescent="0.2">
      <c r="A1016" s="1181" t="s">
        <v>2465</v>
      </c>
      <c r="B1016" s="1357" t="s">
        <v>926</v>
      </c>
      <c r="C1016" s="1357" t="s">
        <v>3831</v>
      </c>
    </row>
    <row r="1017" spans="1:3" x14ac:dyDescent="0.2">
      <c r="A1017" s="1181" t="s">
        <v>2466</v>
      </c>
      <c r="B1017" s="1357" t="s">
        <v>926</v>
      </c>
      <c r="C1017" s="1357" t="s">
        <v>3832</v>
      </c>
    </row>
    <row r="1018" spans="1:3" x14ac:dyDescent="0.2">
      <c r="A1018" s="1181" t="s">
        <v>2467</v>
      </c>
      <c r="B1018" s="1357" t="s">
        <v>926</v>
      </c>
      <c r="C1018" s="1357" t="s">
        <v>3833</v>
      </c>
    </row>
    <row r="1019" spans="1:3" x14ac:dyDescent="0.2">
      <c r="A1019" s="1181" t="s">
        <v>2468</v>
      </c>
      <c r="B1019" s="1357" t="s">
        <v>926</v>
      </c>
      <c r="C1019" s="1357" t="s">
        <v>3834</v>
      </c>
    </row>
    <row r="1020" spans="1:3" x14ac:dyDescent="0.2">
      <c r="A1020" s="1181" t="s">
        <v>2469</v>
      </c>
      <c r="B1020" s="1357" t="s">
        <v>926</v>
      </c>
      <c r="C1020" s="1357" t="s">
        <v>3835</v>
      </c>
    </row>
    <row r="1021" spans="1:3" x14ac:dyDescent="0.2">
      <c r="A1021" s="1181" t="s">
        <v>2470</v>
      </c>
      <c r="B1021" s="1357" t="s">
        <v>926</v>
      </c>
      <c r="C1021" s="1357" t="s">
        <v>945</v>
      </c>
    </row>
    <row r="1022" spans="1:3" x14ac:dyDescent="0.2">
      <c r="A1022" s="1181" t="s">
        <v>2471</v>
      </c>
      <c r="B1022" s="1357" t="s">
        <v>926</v>
      </c>
      <c r="C1022" s="1357" t="s">
        <v>946</v>
      </c>
    </row>
    <row r="1023" spans="1:3" x14ac:dyDescent="0.2">
      <c r="A1023" s="1181" t="s">
        <v>2472</v>
      </c>
      <c r="B1023" s="1357" t="s">
        <v>926</v>
      </c>
      <c r="C1023" s="1357" t="s">
        <v>947</v>
      </c>
    </row>
    <row r="1024" spans="1:3" x14ac:dyDescent="0.2">
      <c r="A1024" s="1181" t="s">
        <v>2473</v>
      </c>
      <c r="B1024" s="1357" t="s">
        <v>926</v>
      </c>
      <c r="C1024" s="1357" t="s">
        <v>948</v>
      </c>
    </row>
    <row r="1025" spans="1:3" x14ac:dyDescent="0.2">
      <c r="A1025" s="1181" t="s">
        <v>2474</v>
      </c>
      <c r="B1025" s="1357" t="s">
        <v>926</v>
      </c>
      <c r="C1025" s="1357" t="s">
        <v>949</v>
      </c>
    </row>
    <row r="1026" spans="1:3" x14ac:dyDescent="0.2">
      <c r="A1026" s="1181" t="s">
        <v>2475</v>
      </c>
      <c r="B1026" s="1357" t="s">
        <v>926</v>
      </c>
      <c r="C1026" s="1357" t="s">
        <v>950</v>
      </c>
    </row>
    <row r="1027" spans="1:3" x14ac:dyDescent="0.2">
      <c r="A1027" s="1181" t="s">
        <v>2476</v>
      </c>
      <c r="B1027" s="1357" t="s">
        <v>926</v>
      </c>
      <c r="C1027" s="1357" t="s">
        <v>595</v>
      </c>
    </row>
    <row r="1028" spans="1:3" x14ac:dyDescent="0.2">
      <c r="A1028" s="1181" t="s">
        <v>2477</v>
      </c>
      <c r="B1028" s="1357" t="s">
        <v>926</v>
      </c>
      <c r="C1028" s="1357" t="s">
        <v>951</v>
      </c>
    </row>
    <row r="1029" spans="1:3" x14ac:dyDescent="0.2">
      <c r="A1029" s="1181" t="s">
        <v>2478</v>
      </c>
      <c r="B1029" s="1357" t="s">
        <v>926</v>
      </c>
      <c r="C1029" s="1357" t="s">
        <v>952</v>
      </c>
    </row>
    <row r="1030" spans="1:3" x14ac:dyDescent="0.2">
      <c r="A1030" s="1181" t="s">
        <v>2479</v>
      </c>
      <c r="B1030" s="1357" t="s">
        <v>926</v>
      </c>
      <c r="C1030" s="1357" t="s">
        <v>953</v>
      </c>
    </row>
    <row r="1031" spans="1:3" x14ac:dyDescent="0.2">
      <c r="A1031" s="1181" t="s">
        <v>2480</v>
      </c>
      <c r="B1031" s="1357" t="s">
        <v>926</v>
      </c>
      <c r="C1031" s="1357" t="s">
        <v>3836</v>
      </c>
    </row>
    <row r="1032" spans="1:3" x14ac:dyDescent="0.2">
      <c r="A1032" s="1181" t="s">
        <v>2481</v>
      </c>
      <c r="B1032" s="1357" t="s">
        <v>926</v>
      </c>
      <c r="C1032" s="1357" t="s">
        <v>490</v>
      </c>
    </row>
    <row r="1033" spans="1:3" x14ac:dyDescent="0.2">
      <c r="A1033" s="1181" t="s">
        <v>2482</v>
      </c>
      <c r="B1033" s="1357" t="s">
        <v>1476</v>
      </c>
      <c r="C1033" s="1357" t="s">
        <v>3837</v>
      </c>
    </row>
    <row r="1034" spans="1:3" x14ac:dyDescent="0.2">
      <c r="A1034" s="1181" t="s">
        <v>2483</v>
      </c>
      <c r="B1034" s="1357" t="s">
        <v>1476</v>
      </c>
      <c r="C1034" s="1357" t="s">
        <v>3838</v>
      </c>
    </row>
    <row r="1035" spans="1:3" x14ac:dyDescent="0.2">
      <c r="A1035" s="1181" t="s">
        <v>2484</v>
      </c>
      <c r="B1035" s="1357" t="s">
        <v>1476</v>
      </c>
      <c r="C1035" s="1357" t="s">
        <v>3839</v>
      </c>
    </row>
    <row r="1036" spans="1:3" x14ac:dyDescent="0.2">
      <c r="A1036" s="1181" t="s">
        <v>2485</v>
      </c>
      <c r="B1036" s="1357" t="s">
        <v>1476</v>
      </c>
      <c r="C1036" s="1357" t="s">
        <v>3840</v>
      </c>
    </row>
    <row r="1037" spans="1:3" x14ac:dyDescent="0.2">
      <c r="A1037" s="1181" t="s">
        <v>2486</v>
      </c>
      <c r="B1037" s="1357" t="s">
        <v>1476</v>
      </c>
      <c r="C1037" s="1357" t="s">
        <v>3841</v>
      </c>
    </row>
    <row r="1038" spans="1:3" x14ac:dyDescent="0.2">
      <c r="A1038" s="1181" t="s">
        <v>2487</v>
      </c>
      <c r="B1038" s="1357" t="s">
        <v>1476</v>
      </c>
      <c r="C1038" s="1357" t="s">
        <v>3842</v>
      </c>
    </row>
    <row r="1039" spans="1:3" x14ac:dyDescent="0.2">
      <c r="A1039" s="1181" t="s">
        <v>2488</v>
      </c>
      <c r="B1039" s="1357" t="s">
        <v>1476</v>
      </c>
      <c r="C1039" s="1357" t="s">
        <v>3843</v>
      </c>
    </row>
    <row r="1040" spans="1:3" x14ac:dyDescent="0.2">
      <c r="A1040" s="1181" t="s">
        <v>2489</v>
      </c>
      <c r="B1040" s="1357" t="s">
        <v>1476</v>
      </c>
      <c r="C1040" s="1357" t="s">
        <v>3844</v>
      </c>
    </row>
    <row r="1041" spans="1:3" x14ac:dyDescent="0.2">
      <c r="A1041" s="1181" t="s">
        <v>2490</v>
      </c>
      <c r="B1041" s="1357" t="s">
        <v>1476</v>
      </c>
      <c r="C1041" s="1357" t="s">
        <v>3845</v>
      </c>
    </row>
    <row r="1042" spans="1:3" x14ac:dyDescent="0.2">
      <c r="A1042" s="1181" t="s">
        <v>2491</v>
      </c>
      <c r="B1042" s="1357" t="s">
        <v>1476</v>
      </c>
      <c r="C1042" s="1357" t="s">
        <v>3846</v>
      </c>
    </row>
    <row r="1043" spans="1:3" x14ac:dyDescent="0.2">
      <c r="A1043" s="1181" t="s">
        <v>2492</v>
      </c>
      <c r="B1043" s="1357" t="s">
        <v>1476</v>
      </c>
      <c r="C1043" s="1357" t="s">
        <v>3847</v>
      </c>
    </row>
    <row r="1044" spans="1:3" x14ac:dyDescent="0.2">
      <c r="A1044" s="1181" t="s">
        <v>2493</v>
      </c>
      <c r="B1044" s="1357" t="s">
        <v>1476</v>
      </c>
      <c r="C1044" s="1357" t="s">
        <v>3848</v>
      </c>
    </row>
    <row r="1045" spans="1:3" x14ac:dyDescent="0.2">
      <c r="A1045" s="1181" t="s">
        <v>2494</v>
      </c>
      <c r="B1045" s="1357" t="s">
        <v>1476</v>
      </c>
      <c r="C1045" s="1357" t="s">
        <v>3849</v>
      </c>
    </row>
    <row r="1046" spans="1:3" x14ac:dyDescent="0.2">
      <c r="A1046" s="1181" t="s">
        <v>2495</v>
      </c>
      <c r="B1046" s="1357" t="s">
        <v>1476</v>
      </c>
      <c r="C1046" s="1357" t="s">
        <v>3850</v>
      </c>
    </row>
    <row r="1047" spans="1:3" x14ac:dyDescent="0.2">
      <c r="A1047" s="1181" t="s">
        <v>2496</v>
      </c>
      <c r="B1047" s="1357" t="s">
        <v>1476</v>
      </c>
      <c r="C1047" s="1357" t="s">
        <v>3851</v>
      </c>
    </row>
    <row r="1048" spans="1:3" x14ac:dyDescent="0.2">
      <c r="A1048" s="1181" t="s">
        <v>2497</v>
      </c>
      <c r="B1048" s="1357" t="s">
        <v>1476</v>
      </c>
      <c r="C1048" s="1357" t="s">
        <v>3852</v>
      </c>
    </row>
    <row r="1049" spans="1:3" x14ac:dyDescent="0.2">
      <c r="A1049" s="1181" t="s">
        <v>2498</v>
      </c>
      <c r="B1049" s="1357" t="s">
        <v>1476</v>
      </c>
      <c r="C1049" s="1357" t="s">
        <v>3853</v>
      </c>
    </row>
    <row r="1050" spans="1:3" x14ac:dyDescent="0.2">
      <c r="A1050" s="1181" t="s">
        <v>2499</v>
      </c>
      <c r="B1050" s="1357" t="s">
        <v>1476</v>
      </c>
      <c r="C1050" s="1357" t="s">
        <v>3854</v>
      </c>
    </row>
    <row r="1051" spans="1:3" x14ac:dyDescent="0.2">
      <c r="A1051" s="1181" t="s">
        <v>2500</v>
      </c>
      <c r="B1051" s="1357" t="s">
        <v>1476</v>
      </c>
      <c r="C1051" s="1357" t="s">
        <v>3855</v>
      </c>
    </row>
    <row r="1052" spans="1:3" x14ac:dyDescent="0.2">
      <c r="A1052" s="1181" t="s">
        <v>2501</v>
      </c>
      <c r="B1052" s="1357" t="s">
        <v>1476</v>
      </c>
      <c r="C1052" s="1357" t="s">
        <v>3856</v>
      </c>
    </row>
    <row r="1053" spans="1:3" x14ac:dyDescent="0.2">
      <c r="A1053" s="1181" t="s">
        <v>2502</v>
      </c>
      <c r="B1053" s="1357" t="s">
        <v>1476</v>
      </c>
      <c r="C1053" s="1357" t="s">
        <v>3857</v>
      </c>
    </row>
    <row r="1054" spans="1:3" x14ac:dyDescent="0.2">
      <c r="A1054" s="1181" t="s">
        <v>2503</v>
      </c>
      <c r="B1054" s="1357" t="s">
        <v>1476</v>
      </c>
      <c r="C1054" s="1357" t="s">
        <v>3858</v>
      </c>
    </row>
    <row r="1055" spans="1:3" x14ac:dyDescent="0.2">
      <c r="A1055" s="1181" t="s">
        <v>2504</v>
      </c>
      <c r="B1055" s="1357" t="s">
        <v>1476</v>
      </c>
      <c r="C1055" s="1357" t="s">
        <v>3859</v>
      </c>
    </row>
    <row r="1056" spans="1:3" x14ac:dyDescent="0.2">
      <c r="A1056" s="1181" t="s">
        <v>2505</v>
      </c>
      <c r="B1056" s="1357" t="s">
        <v>1476</v>
      </c>
      <c r="C1056" s="1357" t="s">
        <v>3860</v>
      </c>
    </row>
    <row r="1057" spans="1:3" x14ac:dyDescent="0.2">
      <c r="A1057" s="1181" t="s">
        <v>2506</v>
      </c>
      <c r="B1057" s="1357" t="s">
        <v>1476</v>
      </c>
      <c r="C1057" s="1357" t="s">
        <v>3861</v>
      </c>
    </row>
    <row r="1058" spans="1:3" x14ac:dyDescent="0.2">
      <c r="A1058" s="1181" t="s">
        <v>2507</v>
      </c>
      <c r="B1058" s="1357" t="s">
        <v>1476</v>
      </c>
      <c r="C1058" s="1357" t="s">
        <v>3862</v>
      </c>
    </row>
    <row r="1059" spans="1:3" x14ac:dyDescent="0.2">
      <c r="A1059" s="1181" t="s">
        <v>2508</v>
      </c>
      <c r="B1059" s="1357" t="s">
        <v>1476</v>
      </c>
      <c r="C1059" s="1357" t="s">
        <v>3863</v>
      </c>
    </row>
    <row r="1060" spans="1:3" x14ac:dyDescent="0.2">
      <c r="A1060" s="1181" t="s">
        <v>2509</v>
      </c>
      <c r="B1060" s="1357" t="s">
        <v>1476</v>
      </c>
      <c r="C1060" s="1357" t="s">
        <v>3864</v>
      </c>
    </row>
    <row r="1061" spans="1:3" x14ac:dyDescent="0.2">
      <c r="A1061" s="1181" t="s">
        <v>2510</v>
      </c>
      <c r="B1061" s="1357" t="s">
        <v>1476</v>
      </c>
      <c r="C1061" s="1357" t="s">
        <v>3865</v>
      </c>
    </row>
    <row r="1062" spans="1:3" x14ac:dyDescent="0.2">
      <c r="A1062" s="1181" t="s">
        <v>2511</v>
      </c>
      <c r="B1062" s="1357" t="s">
        <v>1476</v>
      </c>
      <c r="C1062" s="1357" t="s">
        <v>3866</v>
      </c>
    </row>
    <row r="1063" spans="1:3" x14ac:dyDescent="0.2">
      <c r="A1063" s="1181" t="s">
        <v>2512</v>
      </c>
      <c r="B1063" s="1357" t="s">
        <v>1476</v>
      </c>
      <c r="C1063" s="1357" t="s">
        <v>3867</v>
      </c>
    </row>
    <row r="1064" spans="1:3" x14ac:dyDescent="0.2">
      <c r="A1064" s="1181" t="s">
        <v>2513</v>
      </c>
      <c r="B1064" s="1357" t="s">
        <v>1476</v>
      </c>
      <c r="C1064" s="1357" t="s">
        <v>3868</v>
      </c>
    </row>
    <row r="1065" spans="1:3" x14ac:dyDescent="0.2">
      <c r="A1065" s="1181" t="s">
        <v>2514</v>
      </c>
      <c r="B1065" s="1357" t="s">
        <v>1476</v>
      </c>
      <c r="C1065" s="1357" t="s">
        <v>3869</v>
      </c>
    </row>
    <row r="1066" spans="1:3" x14ac:dyDescent="0.2">
      <c r="A1066" s="1181" t="s">
        <v>2515</v>
      </c>
      <c r="B1066" s="1357" t="s">
        <v>1476</v>
      </c>
      <c r="C1066" s="1357" t="s">
        <v>3870</v>
      </c>
    </row>
    <row r="1067" spans="1:3" x14ac:dyDescent="0.2">
      <c r="A1067" s="1181" t="s">
        <v>2516</v>
      </c>
      <c r="B1067" s="1357" t="s">
        <v>954</v>
      </c>
      <c r="C1067" s="1357" t="s">
        <v>3871</v>
      </c>
    </row>
    <row r="1068" spans="1:3" x14ac:dyDescent="0.2">
      <c r="A1068" s="1181" t="s">
        <v>2517</v>
      </c>
      <c r="B1068" s="1357" t="s">
        <v>1476</v>
      </c>
      <c r="C1068" s="1357" t="s">
        <v>3872</v>
      </c>
    </row>
    <row r="1069" spans="1:3" x14ac:dyDescent="0.2">
      <c r="A1069" s="1181" t="s">
        <v>2518</v>
      </c>
      <c r="B1069" s="1357" t="s">
        <v>1476</v>
      </c>
      <c r="C1069" s="1357" t="s">
        <v>3873</v>
      </c>
    </row>
    <row r="1070" spans="1:3" x14ac:dyDescent="0.2">
      <c r="A1070" s="1182" t="s">
        <v>3358</v>
      </c>
      <c r="B1070" s="1357" t="s">
        <v>1476</v>
      </c>
      <c r="C1070" s="1357" t="s">
        <v>3250</v>
      </c>
    </row>
    <row r="1071" spans="1:3" x14ac:dyDescent="0.2">
      <c r="A1071" s="1181" t="s">
        <v>2519</v>
      </c>
      <c r="B1071" s="1357" t="s">
        <v>1476</v>
      </c>
      <c r="C1071" s="1357" t="s">
        <v>3874</v>
      </c>
    </row>
    <row r="1072" spans="1:3" x14ac:dyDescent="0.2">
      <c r="A1072" s="1181" t="s">
        <v>2520</v>
      </c>
      <c r="B1072" s="1357" t="s">
        <v>1476</v>
      </c>
      <c r="C1072" s="1357" t="s">
        <v>3875</v>
      </c>
    </row>
    <row r="1073" spans="1:3" x14ac:dyDescent="0.2">
      <c r="A1073" s="1181" t="s">
        <v>2521</v>
      </c>
      <c r="B1073" s="1357" t="s">
        <v>1476</v>
      </c>
      <c r="C1073" s="1357" t="s">
        <v>3876</v>
      </c>
    </row>
    <row r="1074" spans="1:3" x14ac:dyDescent="0.2">
      <c r="A1074" s="1181" t="s">
        <v>2522</v>
      </c>
      <c r="B1074" s="1357" t="s">
        <v>1476</v>
      </c>
      <c r="C1074" s="1357" t="s">
        <v>3877</v>
      </c>
    </row>
    <row r="1075" spans="1:3" x14ac:dyDescent="0.2">
      <c r="A1075" s="1181" t="s">
        <v>2523</v>
      </c>
      <c r="B1075" s="1357" t="s">
        <v>1476</v>
      </c>
      <c r="C1075" s="1357" t="s">
        <v>3878</v>
      </c>
    </row>
    <row r="1076" spans="1:3" x14ac:dyDescent="0.2">
      <c r="A1076" s="1181" t="s">
        <v>2524</v>
      </c>
      <c r="B1076" s="1357" t="s">
        <v>1476</v>
      </c>
      <c r="C1076" s="1357" t="s">
        <v>3879</v>
      </c>
    </row>
    <row r="1077" spans="1:3" x14ac:dyDescent="0.2">
      <c r="A1077" s="1181" t="s">
        <v>2525</v>
      </c>
      <c r="B1077" s="1357" t="s">
        <v>1476</v>
      </c>
      <c r="C1077" s="1357" t="s">
        <v>3880</v>
      </c>
    </row>
    <row r="1078" spans="1:3" x14ac:dyDescent="0.2">
      <c r="A1078" s="1181" t="s">
        <v>2526</v>
      </c>
      <c r="B1078" s="1357" t="s">
        <v>1476</v>
      </c>
      <c r="C1078" s="1357" t="s">
        <v>3881</v>
      </c>
    </row>
    <row r="1079" spans="1:3" x14ac:dyDescent="0.2">
      <c r="A1079" s="1181" t="s">
        <v>2527</v>
      </c>
      <c r="B1079" s="1357" t="s">
        <v>1476</v>
      </c>
      <c r="C1079" s="1357" t="s">
        <v>3882</v>
      </c>
    </row>
    <row r="1080" spans="1:3" x14ac:dyDescent="0.2">
      <c r="A1080" s="1181" t="s">
        <v>2528</v>
      </c>
      <c r="B1080" s="1357" t="s">
        <v>1476</v>
      </c>
      <c r="C1080" s="1357" t="s">
        <v>3883</v>
      </c>
    </row>
    <row r="1081" spans="1:3" x14ac:dyDescent="0.2">
      <c r="A1081" s="1181" t="s">
        <v>2529</v>
      </c>
      <c r="B1081" s="1357" t="s">
        <v>1476</v>
      </c>
      <c r="C1081" s="1357" t="s">
        <v>3755</v>
      </c>
    </row>
    <row r="1082" spans="1:3" x14ac:dyDescent="0.2">
      <c r="A1082" s="1181" t="s">
        <v>2530</v>
      </c>
      <c r="B1082" s="1357" t="s">
        <v>1476</v>
      </c>
      <c r="C1082" s="1357" t="s">
        <v>3884</v>
      </c>
    </row>
    <row r="1083" spans="1:3" x14ac:dyDescent="0.2">
      <c r="A1083" s="1181" t="s">
        <v>2531</v>
      </c>
      <c r="B1083" s="1357" t="s">
        <v>1476</v>
      </c>
      <c r="C1083" s="1357" t="s">
        <v>3885</v>
      </c>
    </row>
    <row r="1084" spans="1:3" x14ac:dyDescent="0.2">
      <c r="A1084" s="1181" t="s">
        <v>2532</v>
      </c>
      <c r="B1084" s="1357" t="s">
        <v>1476</v>
      </c>
      <c r="C1084" s="1357" t="s">
        <v>3886</v>
      </c>
    </row>
    <row r="1085" spans="1:3" x14ac:dyDescent="0.2">
      <c r="A1085" s="1181" t="s">
        <v>2533</v>
      </c>
      <c r="B1085" s="1357" t="s">
        <v>1476</v>
      </c>
      <c r="C1085" s="1357" t="s">
        <v>3887</v>
      </c>
    </row>
    <row r="1086" spans="1:3" x14ac:dyDescent="0.2">
      <c r="A1086" s="1181" t="s">
        <v>2534</v>
      </c>
      <c r="B1086" s="1357" t="s">
        <v>1476</v>
      </c>
      <c r="C1086" s="1357" t="s">
        <v>3888</v>
      </c>
    </row>
    <row r="1087" spans="1:3" x14ac:dyDescent="0.2">
      <c r="A1087" s="1181" t="s">
        <v>2535</v>
      </c>
      <c r="B1087" s="1357" t="s">
        <v>1477</v>
      </c>
      <c r="C1087" s="1357" t="s">
        <v>956</v>
      </c>
    </row>
    <row r="1088" spans="1:3" x14ac:dyDescent="0.2">
      <c r="A1088" s="1181" t="s">
        <v>2536</v>
      </c>
      <c r="B1088" s="1357" t="s">
        <v>1477</v>
      </c>
      <c r="C1088" s="1357" t="s">
        <v>957</v>
      </c>
    </row>
    <row r="1089" spans="1:3" x14ac:dyDescent="0.2">
      <c r="A1089" s="1181" t="s">
        <v>2537</v>
      </c>
      <c r="B1089" s="1357" t="s">
        <v>1477</v>
      </c>
      <c r="C1089" s="1357" t="s">
        <v>958</v>
      </c>
    </row>
    <row r="1090" spans="1:3" x14ac:dyDescent="0.2">
      <c r="A1090" s="1181" t="s">
        <v>2538</v>
      </c>
      <c r="B1090" s="1357" t="s">
        <v>1477</v>
      </c>
      <c r="C1090" s="1357" t="s">
        <v>959</v>
      </c>
    </row>
    <row r="1091" spans="1:3" x14ac:dyDescent="0.2">
      <c r="A1091" s="1181" t="s">
        <v>2539</v>
      </c>
      <c r="B1091" s="1357" t="s">
        <v>1477</v>
      </c>
      <c r="C1091" s="1357" t="s">
        <v>960</v>
      </c>
    </row>
    <row r="1092" spans="1:3" x14ac:dyDescent="0.2">
      <c r="A1092" s="1181" t="s">
        <v>2540</v>
      </c>
      <c r="B1092" s="1357" t="s">
        <v>1477</v>
      </c>
      <c r="C1092" s="1357" t="s">
        <v>961</v>
      </c>
    </row>
    <row r="1093" spans="1:3" x14ac:dyDescent="0.2">
      <c r="A1093" s="1181" t="s">
        <v>2541</v>
      </c>
      <c r="B1093" s="1357" t="s">
        <v>1477</v>
      </c>
      <c r="C1093" s="1357" t="s">
        <v>962</v>
      </c>
    </row>
    <row r="1094" spans="1:3" x14ac:dyDescent="0.2">
      <c r="A1094" s="1181" t="s">
        <v>2542</v>
      </c>
      <c r="B1094" s="1357" t="s">
        <v>1477</v>
      </c>
      <c r="C1094" s="1357" t="s">
        <v>963</v>
      </c>
    </row>
    <row r="1095" spans="1:3" x14ac:dyDescent="0.2">
      <c r="A1095" s="1181" t="s">
        <v>2543</v>
      </c>
      <c r="B1095" s="1357" t="s">
        <v>1477</v>
      </c>
      <c r="C1095" s="1357" t="s">
        <v>964</v>
      </c>
    </row>
    <row r="1096" spans="1:3" x14ac:dyDescent="0.2">
      <c r="A1096" s="1181" t="s">
        <v>2544</v>
      </c>
      <c r="B1096" s="1357" t="s">
        <v>1477</v>
      </c>
      <c r="C1096" s="1357" t="s">
        <v>965</v>
      </c>
    </row>
    <row r="1097" spans="1:3" x14ac:dyDescent="0.2">
      <c r="A1097" s="1181" t="s">
        <v>2545</v>
      </c>
      <c r="B1097" s="1357" t="s">
        <v>1477</v>
      </c>
      <c r="C1097" s="1357" t="s">
        <v>966</v>
      </c>
    </row>
    <row r="1098" spans="1:3" x14ac:dyDescent="0.2">
      <c r="A1098" s="1181" t="s">
        <v>2546</v>
      </c>
      <c r="B1098" s="1357" t="s">
        <v>1477</v>
      </c>
      <c r="C1098" s="1357" t="s">
        <v>967</v>
      </c>
    </row>
    <row r="1099" spans="1:3" x14ac:dyDescent="0.2">
      <c r="A1099" s="1181" t="s">
        <v>2547</v>
      </c>
      <c r="B1099" s="1357" t="s">
        <v>1477</v>
      </c>
      <c r="C1099" s="1357" t="s">
        <v>3889</v>
      </c>
    </row>
    <row r="1100" spans="1:3" x14ac:dyDescent="0.2">
      <c r="A1100" s="1181" t="s">
        <v>2548</v>
      </c>
      <c r="B1100" s="1357" t="s">
        <v>1477</v>
      </c>
      <c r="C1100" s="1357" t="s">
        <v>3890</v>
      </c>
    </row>
    <row r="1101" spans="1:3" x14ac:dyDescent="0.2">
      <c r="A1101" s="1181" t="s">
        <v>2549</v>
      </c>
      <c r="B1101" s="1357" t="s">
        <v>1477</v>
      </c>
      <c r="C1101" s="1357" t="s">
        <v>968</v>
      </c>
    </row>
    <row r="1102" spans="1:3" x14ac:dyDescent="0.2">
      <c r="A1102" s="1181" t="s">
        <v>2550</v>
      </c>
      <c r="B1102" s="1357" t="s">
        <v>1477</v>
      </c>
      <c r="C1102" s="1357" t="s">
        <v>969</v>
      </c>
    </row>
    <row r="1103" spans="1:3" x14ac:dyDescent="0.2">
      <c r="A1103" s="1181" t="s">
        <v>2551</v>
      </c>
      <c r="B1103" s="1357" t="s">
        <v>1477</v>
      </c>
      <c r="C1103" s="1357" t="s">
        <v>970</v>
      </c>
    </row>
    <row r="1104" spans="1:3" x14ac:dyDescent="0.2">
      <c r="A1104" s="1181" t="s">
        <v>2552</v>
      </c>
      <c r="B1104" s="1357" t="s">
        <v>1477</v>
      </c>
      <c r="C1104" s="1357" t="s">
        <v>644</v>
      </c>
    </row>
    <row r="1105" spans="1:3" x14ac:dyDescent="0.2">
      <c r="A1105" s="1181" t="s">
        <v>2553</v>
      </c>
      <c r="B1105" s="1357" t="s">
        <v>1477</v>
      </c>
      <c r="C1105" s="1357" t="s">
        <v>971</v>
      </c>
    </row>
    <row r="1106" spans="1:3" x14ac:dyDescent="0.2">
      <c r="A1106" s="1181" t="s">
        <v>2554</v>
      </c>
      <c r="B1106" s="1357" t="s">
        <v>1477</v>
      </c>
      <c r="C1106" s="1357" t="s">
        <v>972</v>
      </c>
    </row>
    <row r="1107" spans="1:3" x14ac:dyDescent="0.2">
      <c r="A1107" s="1181" t="s">
        <v>2555</v>
      </c>
      <c r="B1107" s="1357" t="s">
        <v>1477</v>
      </c>
      <c r="C1107" s="1357" t="s">
        <v>687</v>
      </c>
    </row>
    <row r="1108" spans="1:3" x14ac:dyDescent="0.2">
      <c r="A1108" s="1181" t="s">
        <v>2556</v>
      </c>
      <c r="B1108" s="1357" t="s">
        <v>1477</v>
      </c>
      <c r="C1108" s="1357" t="s">
        <v>973</v>
      </c>
    </row>
    <row r="1109" spans="1:3" x14ac:dyDescent="0.2">
      <c r="A1109" s="1181" t="s">
        <v>2557</v>
      </c>
      <c r="B1109" s="1357" t="s">
        <v>1477</v>
      </c>
      <c r="C1109" s="1357" t="s">
        <v>974</v>
      </c>
    </row>
    <row r="1110" spans="1:3" x14ac:dyDescent="0.2">
      <c r="A1110" s="1181" t="s">
        <v>2558</v>
      </c>
      <c r="B1110" s="1357" t="s">
        <v>1477</v>
      </c>
      <c r="C1110" s="1357" t="s">
        <v>975</v>
      </c>
    </row>
    <row r="1111" spans="1:3" x14ac:dyDescent="0.2">
      <c r="A1111" s="1181" t="s">
        <v>2559</v>
      </c>
      <c r="B1111" s="1357" t="s">
        <v>1477</v>
      </c>
      <c r="C1111" s="1357" t="s">
        <v>3891</v>
      </c>
    </row>
    <row r="1112" spans="1:3" x14ac:dyDescent="0.2">
      <c r="A1112" s="1181" t="s">
        <v>2560</v>
      </c>
      <c r="B1112" s="1357" t="s">
        <v>1477</v>
      </c>
      <c r="C1112" s="1357" t="s">
        <v>3892</v>
      </c>
    </row>
    <row r="1113" spans="1:3" x14ac:dyDescent="0.2">
      <c r="A1113" s="1181" t="s">
        <v>2561</v>
      </c>
      <c r="B1113" s="1357" t="s">
        <v>1477</v>
      </c>
      <c r="C1113" s="1357" t="s">
        <v>3893</v>
      </c>
    </row>
    <row r="1114" spans="1:3" x14ac:dyDescent="0.2">
      <c r="A1114" s="1181" t="s">
        <v>2562</v>
      </c>
      <c r="B1114" s="1357" t="s">
        <v>1477</v>
      </c>
      <c r="C1114" s="1357" t="s">
        <v>976</v>
      </c>
    </row>
    <row r="1115" spans="1:3" x14ac:dyDescent="0.2">
      <c r="A1115" s="1181" t="s">
        <v>2563</v>
      </c>
      <c r="B1115" s="1357" t="s">
        <v>1477</v>
      </c>
      <c r="C1115" s="1357" t="s">
        <v>977</v>
      </c>
    </row>
    <row r="1116" spans="1:3" x14ac:dyDescent="0.2">
      <c r="A1116" s="1181" t="s">
        <v>2564</v>
      </c>
      <c r="B1116" s="1357" t="s">
        <v>1478</v>
      </c>
      <c r="C1116" s="1357" t="s">
        <v>3894</v>
      </c>
    </row>
    <row r="1117" spans="1:3" x14ac:dyDescent="0.2">
      <c r="A1117" s="1181" t="s">
        <v>2565</v>
      </c>
      <c r="B1117" s="1357" t="s">
        <v>1478</v>
      </c>
      <c r="C1117" s="1357" t="s">
        <v>3895</v>
      </c>
    </row>
    <row r="1118" spans="1:3" x14ac:dyDescent="0.2">
      <c r="A1118" s="1181" t="s">
        <v>2566</v>
      </c>
      <c r="B1118" s="1357" t="s">
        <v>1478</v>
      </c>
      <c r="C1118" s="1357" t="s">
        <v>3896</v>
      </c>
    </row>
    <row r="1119" spans="1:3" x14ac:dyDescent="0.2">
      <c r="A1119" s="1181" t="s">
        <v>2567</v>
      </c>
      <c r="B1119" s="1357" t="s">
        <v>1478</v>
      </c>
      <c r="C1119" s="1357" t="s">
        <v>3897</v>
      </c>
    </row>
    <row r="1120" spans="1:3" x14ac:dyDescent="0.2">
      <c r="A1120" s="1181" t="s">
        <v>2568</v>
      </c>
      <c r="B1120" s="1357" t="s">
        <v>1478</v>
      </c>
      <c r="C1120" s="1357" t="s">
        <v>3898</v>
      </c>
    </row>
    <row r="1121" spans="1:3" x14ac:dyDescent="0.2">
      <c r="A1121" s="1181" t="s">
        <v>2569</v>
      </c>
      <c r="B1121" s="1357" t="s">
        <v>1478</v>
      </c>
      <c r="C1121" s="1357" t="s">
        <v>3899</v>
      </c>
    </row>
    <row r="1122" spans="1:3" x14ac:dyDescent="0.2">
      <c r="A1122" s="1181" t="s">
        <v>2570</v>
      </c>
      <c r="B1122" s="1357" t="s">
        <v>1478</v>
      </c>
      <c r="C1122" s="1357" t="s">
        <v>3900</v>
      </c>
    </row>
    <row r="1123" spans="1:3" x14ac:dyDescent="0.2">
      <c r="A1123" s="1181" t="s">
        <v>2571</v>
      </c>
      <c r="B1123" s="1357" t="s">
        <v>1478</v>
      </c>
      <c r="C1123" s="1357" t="s">
        <v>3901</v>
      </c>
    </row>
    <row r="1124" spans="1:3" x14ac:dyDescent="0.2">
      <c r="A1124" s="1181" t="s">
        <v>2572</v>
      </c>
      <c r="B1124" s="1357" t="s">
        <v>1478</v>
      </c>
      <c r="C1124" s="1357" t="s">
        <v>3902</v>
      </c>
    </row>
    <row r="1125" spans="1:3" x14ac:dyDescent="0.2">
      <c r="A1125" s="1181" t="s">
        <v>2573</v>
      </c>
      <c r="B1125" s="1357" t="s">
        <v>1478</v>
      </c>
      <c r="C1125" s="1357" t="s">
        <v>3903</v>
      </c>
    </row>
    <row r="1126" spans="1:3" x14ac:dyDescent="0.2">
      <c r="A1126" s="1181" t="s">
        <v>2574</v>
      </c>
      <c r="B1126" s="1357" t="s">
        <v>1478</v>
      </c>
      <c r="C1126" s="1357" t="s">
        <v>3904</v>
      </c>
    </row>
    <row r="1127" spans="1:3" x14ac:dyDescent="0.2">
      <c r="A1127" s="1181" t="s">
        <v>2575</v>
      </c>
      <c r="B1127" s="1357" t="s">
        <v>1478</v>
      </c>
      <c r="C1127" s="1357" t="s">
        <v>3905</v>
      </c>
    </row>
    <row r="1128" spans="1:3" x14ac:dyDescent="0.2">
      <c r="A1128" s="1181" t="s">
        <v>2576</v>
      </c>
      <c r="B1128" s="1357" t="s">
        <v>1478</v>
      </c>
      <c r="C1128" s="1357" t="s">
        <v>3906</v>
      </c>
    </row>
    <row r="1129" spans="1:3" x14ac:dyDescent="0.2">
      <c r="A1129" s="1181" t="s">
        <v>2577</v>
      </c>
      <c r="B1129" s="1357" t="s">
        <v>1478</v>
      </c>
      <c r="C1129" s="1357" t="s">
        <v>3907</v>
      </c>
    </row>
    <row r="1130" spans="1:3" x14ac:dyDescent="0.2">
      <c r="A1130" s="1181" t="s">
        <v>2578</v>
      </c>
      <c r="B1130" s="1357" t="s">
        <v>1478</v>
      </c>
      <c r="C1130" s="1357" t="s">
        <v>3908</v>
      </c>
    </row>
    <row r="1131" spans="1:3" x14ac:dyDescent="0.2">
      <c r="A1131" s="1181" t="s">
        <v>2579</v>
      </c>
      <c r="B1131" s="1357" t="s">
        <v>1478</v>
      </c>
      <c r="C1131" s="1357" t="s">
        <v>3909</v>
      </c>
    </row>
    <row r="1132" spans="1:3" x14ac:dyDescent="0.2">
      <c r="A1132" s="1181" t="s">
        <v>2580</v>
      </c>
      <c r="B1132" s="1357" t="s">
        <v>1478</v>
      </c>
      <c r="C1132" s="1357" t="s">
        <v>3910</v>
      </c>
    </row>
    <row r="1133" spans="1:3" x14ac:dyDescent="0.2">
      <c r="A1133" s="1181" t="s">
        <v>2581</v>
      </c>
      <c r="B1133" s="1357" t="s">
        <v>1478</v>
      </c>
      <c r="C1133" s="1357" t="s">
        <v>3911</v>
      </c>
    </row>
    <row r="1134" spans="1:3" x14ac:dyDescent="0.2">
      <c r="A1134" s="1181" t="s">
        <v>2582</v>
      </c>
      <c r="B1134" s="1357" t="s">
        <v>1478</v>
      </c>
      <c r="C1134" s="1357" t="s">
        <v>3912</v>
      </c>
    </row>
    <row r="1135" spans="1:3" x14ac:dyDescent="0.2">
      <c r="A1135" s="1181" t="s">
        <v>2583</v>
      </c>
      <c r="B1135" s="1357" t="s">
        <v>1479</v>
      </c>
      <c r="C1135" s="1357" t="s">
        <v>3913</v>
      </c>
    </row>
    <row r="1136" spans="1:3" x14ac:dyDescent="0.2">
      <c r="A1136" s="1181" t="s">
        <v>2584</v>
      </c>
      <c r="B1136" s="1357" t="s">
        <v>1479</v>
      </c>
      <c r="C1136" s="1357" t="s">
        <v>3914</v>
      </c>
    </row>
    <row r="1137" spans="1:3" x14ac:dyDescent="0.2">
      <c r="A1137" s="1181" t="s">
        <v>2585</v>
      </c>
      <c r="B1137" s="1357" t="s">
        <v>1479</v>
      </c>
      <c r="C1137" s="1357" t="s">
        <v>3915</v>
      </c>
    </row>
    <row r="1138" spans="1:3" x14ac:dyDescent="0.2">
      <c r="A1138" s="1181" t="s">
        <v>2586</v>
      </c>
      <c r="B1138" s="1357" t="s">
        <v>1479</v>
      </c>
      <c r="C1138" s="1357" t="s">
        <v>3916</v>
      </c>
    </row>
    <row r="1139" spans="1:3" x14ac:dyDescent="0.2">
      <c r="A1139" s="1181" t="s">
        <v>2587</v>
      </c>
      <c r="B1139" s="1357" t="s">
        <v>1479</v>
      </c>
      <c r="C1139" s="1357" t="s">
        <v>3917</v>
      </c>
    </row>
    <row r="1140" spans="1:3" x14ac:dyDescent="0.2">
      <c r="A1140" s="1181" t="s">
        <v>2588</v>
      </c>
      <c r="B1140" s="1357" t="s">
        <v>1479</v>
      </c>
      <c r="C1140" s="1357" t="s">
        <v>3918</v>
      </c>
    </row>
    <row r="1141" spans="1:3" x14ac:dyDescent="0.2">
      <c r="A1141" s="1181" t="s">
        <v>2589</v>
      </c>
      <c r="B1141" s="1357" t="s">
        <v>1479</v>
      </c>
      <c r="C1141" s="1357" t="s">
        <v>3919</v>
      </c>
    </row>
    <row r="1142" spans="1:3" x14ac:dyDescent="0.2">
      <c r="A1142" s="1181" t="s">
        <v>2590</v>
      </c>
      <c r="B1142" s="1357" t="s">
        <v>1479</v>
      </c>
      <c r="C1142" s="1357" t="s">
        <v>3920</v>
      </c>
    </row>
    <row r="1143" spans="1:3" x14ac:dyDescent="0.2">
      <c r="A1143" s="1181" t="s">
        <v>2591</v>
      </c>
      <c r="B1143" s="1357" t="s">
        <v>1479</v>
      </c>
      <c r="C1143" s="1357" t="s">
        <v>3921</v>
      </c>
    </row>
    <row r="1144" spans="1:3" x14ac:dyDescent="0.2">
      <c r="A1144" s="1181" t="s">
        <v>2592</v>
      </c>
      <c r="B1144" s="1357" t="s">
        <v>1479</v>
      </c>
      <c r="C1144" s="1357" t="s">
        <v>3922</v>
      </c>
    </row>
    <row r="1145" spans="1:3" x14ac:dyDescent="0.2">
      <c r="A1145" s="1181" t="s">
        <v>2593</v>
      </c>
      <c r="B1145" s="1357" t="s">
        <v>1479</v>
      </c>
      <c r="C1145" s="1357" t="s">
        <v>3923</v>
      </c>
    </row>
    <row r="1146" spans="1:3" x14ac:dyDescent="0.2">
      <c r="A1146" s="1181" t="s">
        <v>2594</v>
      </c>
      <c r="B1146" s="1357" t="s">
        <v>1479</v>
      </c>
      <c r="C1146" s="1357" t="s">
        <v>3924</v>
      </c>
    </row>
    <row r="1147" spans="1:3" x14ac:dyDescent="0.2">
      <c r="A1147" s="1181" t="s">
        <v>2595</v>
      </c>
      <c r="B1147" s="1357" t="s">
        <v>1479</v>
      </c>
      <c r="C1147" s="1357" t="s">
        <v>3925</v>
      </c>
    </row>
    <row r="1148" spans="1:3" x14ac:dyDescent="0.2">
      <c r="A1148" s="1181" t="s">
        <v>2596</v>
      </c>
      <c r="B1148" s="1357" t="s">
        <v>1479</v>
      </c>
      <c r="C1148" s="1357" t="s">
        <v>3926</v>
      </c>
    </row>
    <row r="1149" spans="1:3" x14ac:dyDescent="0.2">
      <c r="A1149" s="1181" t="s">
        <v>2597</v>
      </c>
      <c r="B1149" s="1357" t="s">
        <v>1479</v>
      </c>
      <c r="C1149" s="1357" t="s">
        <v>3927</v>
      </c>
    </row>
    <row r="1150" spans="1:3" x14ac:dyDescent="0.2">
      <c r="A1150" s="1181" t="s">
        <v>2598</v>
      </c>
      <c r="B1150" s="1357" t="s">
        <v>1479</v>
      </c>
      <c r="C1150" s="1357" t="s">
        <v>3928</v>
      </c>
    </row>
    <row r="1151" spans="1:3" x14ac:dyDescent="0.2">
      <c r="A1151" s="1181" t="s">
        <v>2599</v>
      </c>
      <c r="B1151" s="1357" t="s">
        <v>1479</v>
      </c>
      <c r="C1151" s="1357" t="s">
        <v>3929</v>
      </c>
    </row>
    <row r="1152" spans="1:3" x14ac:dyDescent="0.2">
      <c r="A1152" s="1181" t="s">
        <v>2600</v>
      </c>
      <c r="B1152" s="1357" t="s">
        <v>1479</v>
      </c>
      <c r="C1152" s="1357" t="s">
        <v>3930</v>
      </c>
    </row>
    <row r="1153" spans="1:3" x14ac:dyDescent="0.2">
      <c r="A1153" s="1181" t="s">
        <v>2601</v>
      </c>
      <c r="B1153" s="1357" t="s">
        <v>1479</v>
      </c>
      <c r="C1153" s="1357" t="s">
        <v>3931</v>
      </c>
    </row>
    <row r="1154" spans="1:3" x14ac:dyDescent="0.2">
      <c r="A1154" s="1181" t="s">
        <v>2602</v>
      </c>
      <c r="B1154" s="1357" t="s">
        <v>1479</v>
      </c>
      <c r="C1154" s="1357" t="s">
        <v>3932</v>
      </c>
    </row>
    <row r="1155" spans="1:3" x14ac:dyDescent="0.2">
      <c r="A1155" s="1181" t="s">
        <v>2603</v>
      </c>
      <c r="B1155" s="1357" t="s">
        <v>1479</v>
      </c>
      <c r="C1155" s="1357" t="s">
        <v>3933</v>
      </c>
    </row>
    <row r="1156" spans="1:3" x14ac:dyDescent="0.2">
      <c r="A1156" s="1181" t="s">
        <v>2604</v>
      </c>
      <c r="B1156" s="1357" t="s">
        <v>1479</v>
      </c>
      <c r="C1156" s="1357" t="s">
        <v>3934</v>
      </c>
    </row>
    <row r="1157" spans="1:3" x14ac:dyDescent="0.2">
      <c r="A1157" s="1181" t="s">
        <v>2605</v>
      </c>
      <c r="B1157" s="1357" t="s">
        <v>1479</v>
      </c>
      <c r="C1157" s="1357" t="s">
        <v>3935</v>
      </c>
    </row>
    <row r="1158" spans="1:3" x14ac:dyDescent="0.2">
      <c r="A1158" s="1181" t="s">
        <v>2606</v>
      </c>
      <c r="B1158" s="1357" t="s">
        <v>1479</v>
      </c>
      <c r="C1158" s="1357" t="s">
        <v>3936</v>
      </c>
    </row>
    <row r="1159" spans="1:3" x14ac:dyDescent="0.2">
      <c r="A1159" s="1181" t="s">
        <v>2607</v>
      </c>
      <c r="B1159" s="1357" t="s">
        <v>1479</v>
      </c>
      <c r="C1159" s="1357" t="s">
        <v>3937</v>
      </c>
    </row>
    <row r="1160" spans="1:3" x14ac:dyDescent="0.2">
      <c r="A1160" s="1181" t="s">
        <v>2608</v>
      </c>
      <c r="B1160" s="1357" t="s">
        <v>1479</v>
      </c>
      <c r="C1160" s="1357" t="s">
        <v>3938</v>
      </c>
    </row>
    <row r="1161" spans="1:3" x14ac:dyDescent="0.2">
      <c r="A1161" s="1181" t="s">
        <v>2609</v>
      </c>
      <c r="B1161" s="1357" t="s">
        <v>1480</v>
      </c>
      <c r="C1161" s="1357" t="s">
        <v>3939</v>
      </c>
    </row>
    <row r="1162" spans="1:3" x14ac:dyDescent="0.2">
      <c r="A1162" s="1181" t="s">
        <v>2610</v>
      </c>
      <c r="B1162" s="1357" t="s">
        <v>1480</v>
      </c>
      <c r="C1162" s="1357" t="s">
        <v>3940</v>
      </c>
    </row>
    <row r="1163" spans="1:3" x14ac:dyDescent="0.2">
      <c r="A1163" s="1181" t="s">
        <v>2611</v>
      </c>
      <c r="B1163" s="1357" t="s">
        <v>1480</v>
      </c>
      <c r="C1163" s="1357" t="s">
        <v>3941</v>
      </c>
    </row>
    <row r="1164" spans="1:3" x14ac:dyDescent="0.2">
      <c r="A1164" s="1181" t="s">
        <v>2612</v>
      </c>
      <c r="B1164" s="1357" t="s">
        <v>1480</v>
      </c>
      <c r="C1164" s="1357" t="s">
        <v>3942</v>
      </c>
    </row>
    <row r="1165" spans="1:3" x14ac:dyDescent="0.2">
      <c r="A1165" s="1181" t="s">
        <v>2613</v>
      </c>
      <c r="B1165" s="1357" t="s">
        <v>1480</v>
      </c>
      <c r="C1165" s="1357" t="s">
        <v>3943</v>
      </c>
    </row>
    <row r="1166" spans="1:3" x14ac:dyDescent="0.2">
      <c r="A1166" s="1181" t="s">
        <v>2614</v>
      </c>
      <c r="B1166" s="1357" t="s">
        <v>1480</v>
      </c>
      <c r="C1166" s="1357" t="s">
        <v>3944</v>
      </c>
    </row>
    <row r="1167" spans="1:3" x14ac:dyDescent="0.2">
      <c r="A1167" s="1181" t="s">
        <v>2615</v>
      </c>
      <c r="B1167" s="1357" t="s">
        <v>1480</v>
      </c>
      <c r="C1167" s="1357" t="s">
        <v>3945</v>
      </c>
    </row>
    <row r="1168" spans="1:3" x14ac:dyDescent="0.2">
      <c r="A1168" s="1181" t="s">
        <v>2616</v>
      </c>
      <c r="B1168" s="1357" t="s">
        <v>1480</v>
      </c>
      <c r="C1168" s="1357" t="s">
        <v>3946</v>
      </c>
    </row>
    <row r="1169" spans="1:3" x14ac:dyDescent="0.2">
      <c r="A1169" s="1181" t="s">
        <v>2617</v>
      </c>
      <c r="B1169" s="1357" t="s">
        <v>1480</v>
      </c>
      <c r="C1169" s="1357" t="s">
        <v>3947</v>
      </c>
    </row>
    <row r="1170" spans="1:3" x14ac:dyDescent="0.2">
      <c r="A1170" s="1181" t="s">
        <v>2618</v>
      </c>
      <c r="B1170" s="1357" t="s">
        <v>1480</v>
      </c>
      <c r="C1170" s="1357" t="s">
        <v>3948</v>
      </c>
    </row>
    <row r="1171" spans="1:3" x14ac:dyDescent="0.2">
      <c r="A1171" s="1181" t="s">
        <v>2619</v>
      </c>
      <c r="B1171" s="1357" t="s">
        <v>1480</v>
      </c>
      <c r="C1171" s="1357" t="s">
        <v>3949</v>
      </c>
    </row>
    <row r="1172" spans="1:3" x14ac:dyDescent="0.2">
      <c r="A1172" s="1181" t="s">
        <v>2620</v>
      </c>
      <c r="B1172" s="1357" t="s">
        <v>1480</v>
      </c>
      <c r="C1172" s="1357" t="s">
        <v>3950</v>
      </c>
    </row>
    <row r="1173" spans="1:3" x14ac:dyDescent="0.2">
      <c r="A1173" s="1181" t="s">
        <v>2621</v>
      </c>
      <c r="B1173" s="1357" t="s">
        <v>1480</v>
      </c>
      <c r="C1173" s="1357" t="s">
        <v>3951</v>
      </c>
    </row>
    <row r="1174" spans="1:3" x14ac:dyDescent="0.2">
      <c r="A1174" s="1181" t="s">
        <v>2622</v>
      </c>
      <c r="B1174" s="1357" t="s">
        <v>1480</v>
      </c>
      <c r="C1174" s="1357" t="s">
        <v>3952</v>
      </c>
    </row>
    <row r="1175" spans="1:3" x14ac:dyDescent="0.2">
      <c r="A1175" s="1181" t="s">
        <v>2623</v>
      </c>
      <c r="B1175" s="1357" t="s">
        <v>1480</v>
      </c>
      <c r="C1175" s="1357" t="s">
        <v>3953</v>
      </c>
    </row>
    <row r="1176" spans="1:3" x14ac:dyDescent="0.2">
      <c r="A1176" s="1181" t="s">
        <v>2624</v>
      </c>
      <c r="B1176" s="1357" t="s">
        <v>1480</v>
      </c>
      <c r="C1176" s="1357" t="s">
        <v>3954</v>
      </c>
    </row>
    <row r="1177" spans="1:3" x14ac:dyDescent="0.2">
      <c r="A1177" s="1181" t="s">
        <v>2625</v>
      </c>
      <c r="B1177" s="1357" t="s">
        <v>1480</v>
      </c>
      <c r="C1177" s="1357" t="s">
        <v>3955</v>
      </c>
    </row>
    <row r="1178" spans="1:3" x14ac:dyDescent="0.2">
      <c r="A1178" s="1181" t="s">
        <v>2626</v>
      </c>
      <c r="B1178" s="1357" t="s">
        <v>1480</v>
      </c>
      <c r="C1178" s="1357" t="s">
        <v>3956</v>
      </c>
    </row>
    <row r="1179" spans="1:3" x14ac:dyDescent="0.2">
      <c r="A1179" s="1181" t="s">
        <v>2627</v>
      </c>
      <c r="B1179" s="1357" t="s">
        <v>1480</v>
      </c>
      <c r="C1179" s="1357" t="s">
        <v>3957</v>
      </c>
    </row>
    <row r="1180" spans="1:3" x14ac:dyDescent="0.2">
      <c r="A1180" s="1181" t="s">
        <v>2628</v>
      </c>
      <c r="B1180" s="1357" t="s">
        <v>1480</v>
      </c>
      <c r="C1180" s="1357" t="s">
        <v>3958</v>
      </c>
    </row>
    <row r="1181" spans="1:3" x14ac:dyDescent="0.2">
      <c r="A1181" s="1181" t="s">
        <v>2629</v>
      </c>
      <c r="B1181" s="1357" t="s">
        <v>1480</v>
      </c>
      <c r="C1181" s="1357" t="s">
        <v>3959</v>
      </c>
    </row>
    <row r="1182" spans="1:3" x14ac:dyDescent="0.2">
      <c r="A1182" s="1181" t="s">
        <v>2630</v>
      </c>
      <c r="B1182" s="1357" t="s">
        <v>1480</v>
      </c>
      <c r="C1182" s="1357" t="s">
        <v>3960</v>
      </c>
    </row>
    <row r="1183" spans="1:3" x14ac:dyDescent="0.2">
      <c r="A1183" s="1181" t="s">
        <v>2631</v>
      </c>
      <c r="B1183" s="1357" t="s">
        <v>1480</v>
      </c>
      <c r="C1183" s="1357" t="s">
        <v>3961</v>
      </c>
    </row>
    <row r="1184" spans="1:3" x14ac:dyDescent="0.2">
      <c r="A1184" s="1181" t="s">
        <v>2632</v>
      </c>
      <c r="B1184" s="1357" t="s">
        <v>1480</v>
      </c>
      <c r="C1184" s="1357" t="s">
        <v>3962</v>
      </c>
    </row>
    <row r="1185" spans="1:3" x14ac:dyDescent="0.2">
      <c r="A1185" s="1181" t="s">
        <v>2633</v>
      </c>
      <c r="B1185" s="1357" t="s">
        <v>1480</v>
      </c>
      <c r="C1185" s="1357" t="s">
        <v>3963</v>
      </c>
    </row>
    <row r="1186" spans="1:3" x14ac:dyDescent="0.2">
      <c r="A1186" s="1181" t="s">
        <v>2634</v>
      </c>
      <c r="B1186" s="1357" t="s">
        <v>1480</v>
      </c>
      <c r="C1186" s="1357" t="s">
        <v>3964</v>
      </c>
    </row>
    <row r="1187" spans="1:3" x14ac:dyDescent="0.2">
      <c r="A1187" s="1181" t="s">
        <v>2635</v>
      </c>
      <c r="B1187" s="1357" t="s">
        <v>1480</v>
      </c>
      <c r="C1187" s="1357" t="s">
        <v>3965</v>
      </c>
    </row>
    <row r="1188" spans="1:3" x14ac:dyDescent="0.2">
      <c r="A1188" s="1181" t="s">
        <v>2636</v>
      </c>
      <c r="B1188" s="1357" t="s">
        <v>1480</v>
      </c>
      <c r="C1188" s="1357" t="s">
        <v>3966</v>
      </c>
    </row>
    <row r="1189" spans="1:3" x14ac:dyDescent="0.2">
      <c r="A1189" s="1181" t="s">
        <v>2637</v>
      </c>
      <c r="B1189" s="1357" t="s">
        <v>1480</v>
      </c>
      <c r="C1189" s="1357" t="s">
        <v>3967</v>
      </c>
    </row>
    <row r="1190" spans="1:3" x14ac:dyDescent="0.2">
      <c r="A1190" s="1181" t="s">
        <v>2638</v>
      </c>
      <c r="B1190" s="1357" t="s">
        <v>1480</v>
      </c>
      <c r="C1190" s="1357" t="s">
        <v>3968</v>
      </c>
    </row>
    <row r="1191" spans="1:3" x14ac:dyDescent="0.2">
      <c r="A1191" s="1181" t="s">
        <v>2639</v>
      </c>
      <c r="B1191" s="1357" t="s">
        <v>1480</v>
      </c>
      <c r="C1191" s="1357" t="s">
        <v>3969</v>
      </c>
    </row>
    <row r="1192" spans="1:3" x14ac:dyDescent="0.2">
      <c r="A1192" s="1181" t="s">
        <v>2640</v>
      </c>
      <c r="B1192" s="1357" t="s">
        <v>1480</v>
      </c>
      <c r="C1192" s="1357" t="s">
        <v>3970</v>
      </c>
    </row>
    <row r="1193" spans="1:3" x14ac:dyDescent="0.2">
      <c r="A1193" s="1181" t="s">
        <v>2641</v>
      </c>
      <c r="B1193" s="1357" t="s">
        <v>1480</v>
      </c>
      <c r="C1193" s="1357" t="s">
        <v>3971</v>
      </c>
    </row>
    <row r="1194" spans="1:3" x14ac:dyDescent="0.2">
      <c r="A1194" s="1181" t="s">
        <v>2642</v>
      </c>
      <c r="B1194" s="1357" t="s">
        <v>1480</v>
      </c>
      <c r="C1194" s="1357" t="s">
        <v>3972</v>
      </c>
    </row>
    <row r="1195" spans="1:3" x14ac:dyDescent="0.2">
      <c r="A1195" s="1181" t="s">
        <v>2643</v>
      </c>
      <c r="B1195" s="1357" t="s">
        <v>1480</v>
      </c>
      <c r="C1195" s="1357" t="s">
        <v>3973</v>
      </c>
    </row>
    <row r="1196" spans="1:3" x14ac:dyDescent="0.2">
      <c r="A1196" s="1181" t="s">
        <v>2644</v>
      </c>
      <c r="B1196" s="1357" t="s">
        <v>1480</v>
      </c>
      <c r="C1196" s="1357" t="s">
        <v>3974</v>
      </c>
    </row>
    <row r="1197" spans="1:3" x14ac:dyDescent="0.2">
      <c r="A1197" s="1181" t="s">
        <v>2645</v>
      </c>
      <c r="B1197" s="1357" t="s">
        <v>1480</v>
      </c>
      <c r="C1197" s="1357" t="s">
        <v>3975</v>
      </c>
    </row>
    <row r="1198" spans="1:3" x14ac:dyDescent="0.2">
      <c r="A1198" s="1181" t="s">
        <v>2646</v>
      </c>
      <c r="B1198" s="1357" t="s">
        <v>1480</v>
      </c>
      <c r="C1198" s="1357" t="s">
        <v>3976</v>
      </c>
    </row>
    <row r="1199" spans="1:3" x14ac:dyDescent="0.2">
      <c r="A1199" s="1181" t="s">
        <v>2647</v>
      </c>
      <c r="B1199" s="1357" t="s">
        <v>1480</v>
      </c>
      <c r="C1199" s="1357" t="s">
        <v>3977</v>
      </c>
    </row>
    <row r="1200" spans="1:3" x14ac:dyDescent="0.2">
      <c r="A1200" s="1181" t="s">
        <v>2648</v>
      </c>
      <c r="B1200" s="1357" t="s">
        <v>1480</v>
      </c>
      <c r="C1200" s="1357" t="s">
        <v>3978</v>
      </c>
    </row>
    <row r="1201" spans="1:3" x14ac:dyDescent="0.2">
      <c r="A1201" s="1181" t="s">
        <v>2649</v>
      </c>
      <c r="B1201" s="1357" t="s">
        <v>1480</v>
      </c>
      <c r="C1201" s="1357" t="s">
        <v>3979</v>
      </c>
    </row>
    <row r="1202" spans="1:3" x14ac:dyDescent="0.2">
      <c r="A1202" s="1181" t="s">
        <v>2650</v>
      </c>
      <c r="B1202" s="1357" t="s">
        <v>1480</v>
      </c>
      <c r="C1202" s="1357" t="s">
        <v>3980</v>
      </c>
    </row>
    <row r="1203" spans="1:3" x14ac:dyDescent="0.2">
      <c r="A1203" s="1181" t="s">
        <v>2651</v>
      </c>
      <c r="B1203" s="1357" t="s">
        <v>1480</v>
      </c>
      <c r="C1203" s="1357" t="s">
        <v>3981</v>
      </c>
    </row>
    <row r="1204" spans="1:3" x14ac:dyDescent="0.2">
      <c r="A1204" s="1181" t="s">
        <v>2652</v>
      </c>
      <c r="B1204" s="1357" t="s">
        <v>1481</v>
      </c>
      <c r="C1204" s="1357" t="s">
        <v>3982</v>
      </c>
    </row>
    <row r="1205" spans="1:3" x14ac:dyDescent="0.2">
      <c r="A1205" s="1181" t="s">
        <v>2653</v>
      </c>
      <c r="B1205" s="1357" t="s">
        <v>1481</v>
      </c>
      <c r="C1205" s="1357" t="s">
        <v>3983</v>
      </c>
    </row>
    <row r="1206" spans="1:3" x14ac:dyDescent="0.2">
      <c r="A1206" s="1181" t="s">
        <v>2654</v>
      </c>
      <c r="B1206" s="1357" t="s">
        <v>1481</v>
      </c>
      <c r="C1206" s="1357" t="s">
        <v>3984</v>
      </c>
    </row>
    <row r="1207" spans="1:3" x14ac:dyDescent="0.2">
      <c r="A1207" s="1181" t="s">
        <v>2655</v>
      </c>
      <c r="B1207" s="1357" t="s">
        <v>1481</v>
      </c>
      <c r="C1207" s="1357" t="s">
        <v>3985</v>
      </c>
    </row>
    <row r="1208" spans="1:3" x14ac:dyDescent="0.2">
      <c r="A1208" s="1181" t="s">
        <v>2656</v>
      </c>
      <c r="B1208" s="1357" t="s">
        <v>1481</v>
      </c>
      <c r="C1208" s="1357" t="s">
        <v>3986</v>
      </c>
    </row>
    <row r="1209" spans="1:3" x14ac:dyDescent="0.2">
      <c r="A1209" s="1181" t="s">
        <v>2657</v>
      </c>
      <c r="B1209" s="1357" t="s">
        <v>1481</v>
      </c>
      <c r="C1209" s="1357" t="s">
        <v>3987</v>
      </c>
    </row>
    <row r="1210" spans="1:3" x14ac:dyDescent="0.2">
      <c r="A1210" s="1181" t="s">
        <v>2658</v>
      </c>
      <c r="B1210" s="1357" t="s">
        <v>1481</v>
      </c>
      <c r="C1210" s="1357" t="s">
        <v>3988</v>
      </c>
    </row>
    <row r="1211" spans="1:3" x14ac:dyDescent="0.2">
      <c r="A1211" s="1181" t="s">
        <v>2659</v>
      </c>
      <c r="B1211" s="1357" t="s">
        <v>1481</v>
      </c>
      <c r="C1211" s="1357" t="s">
        <v>3989</v>
      </c>
    </row>
    <row r="1212" spans="1:3" x14ac:dyDescent="0.2">
      <c r="A1212" s="1181" t="s">
        <v>2660</v>
      </c>
      <c r="B1212" s="1357" t="s">
        <v>1481</v>
      </c>
      <c r="C1212" s="1357" t="s">
        <v>3990</v>
      </c>
    </row>
    <row r="1213" spans="1:3" x14ac:dyDescent="0.2">
      <c r="A1213" s="1181" t="s">
        <v>2661</v>
      </c>
      <c r="B1213" s="1357" t="s">
        <v>1481</v>
      </c>
      <c r="C1213" s="1357" t="s">
        <v>3991</v>
      </c>
    </row>
    <row r="1214" spans="1:3" x14ac:dyDescent="0.2">
      <c r="A1214" s="1181" t="s">
        <v>2662</v>
      </c>
      <c r="B1214" s="1357" t="s">
        <v>1481</v>
      </c>
      <c r="C1214" s="1357" t="s">
        <v>3992</v>
      </c>
    </row>
    <row r="1215" spans="1:3" x14ac:dyDescent="0.2">
      <c r="A1215" s="1181" t="s">
        <v>2663</v>
      </c>
      <c r="B1215" s="1357" t="s">
        <v>1481</v>
      </c>
      <c r="C1215" s="1357" t="s">
        <v>3993</v>
      </c>
    </row>
    <row r="1216" spans="1:3" x14ac:dyDescent="0.2">
      <c r="A1216" s="1181" t="s">
        <v>2664</v>
      </c>
      <c r="B1216" s="1357" t="s">
        <v>1481</v>
      </c>
      <c r="C1216" s="1357" t="s">
        <v>3994</v>
      </c>
    </row>
    <row r="1217" spans="1:3" x14ac:dyDescent="0.2">
      <c r="A1217" s="1181" t="s">
        <v>2665</v>
      </c>
      <c r="B1217" s="1357" t="s">
        <v>1481</v>
      </c>
      <c r="C1217" s="1357" t="s">
        <v>3995</v>
      </c>
    </row>
    <row r="1218" spans="1:3" x14ac:dyDescent="0.2">
      <c r="A1218" s="1181" t="s">
        <v>2666</v>
      </c>
      <c r="B1218" s="1357" t="s">
        <v>1481</v>
      </c>
      <c r="C1218" s="1357" t="s">
        <v>3996</v>
      </c>
    </row>
    <row r="1219" spans="1:3" x14ac:dyDescent="0.2">
      <c r="A1219" s="1181" t="s">
        <v>2667</v>
      </c>
      <c r="B1219" s="1357" t="s">
        <v>1481</v>
      </c>
      <c r="C1219" s="1357" t="s">
        <v>3997</v>
      </c>
    </row>
    <row r="1220" spans="1:3" x14ac:dyDescent="0.2">
      <c r="A1220" s="1181" t="s">
        <v>2668</v>
      </c>
      <c r="B1220" s="1357" t="s">
        <v>1481</v>
      </c>
      <c r="C1220" s="1357" t="s">
        <v>3998</v>
      </c>
    </row>
    <row r="1221" spans="1:3" x14ac:dyDescent="0.2">
      <c r="A1221" s="1181" t="s">
        <v>2669</v>
      </c>
      <c r="B1221" s="1357" t="s">
        <v>1481</v>
      </c>
      <c r="C1221" s="1357" t="s">
        <v>3999</v>
      </c>
    </row>
    <row r="1222" spans="1:3" x14ac:dyDescent="0.2">
      <c r="A1222" s="1181" t="s">
        <v>2670</v>
      </c>
      <c r="B1222" s="1357" t="s">
        <v>1481</v>
      </c>
      <c r="C1222" s="1357" t="s">
        <v>4000</v>
      </c>
    </row>
    <row r="1223" spans="1:3" x14ac:dyDescent="0.2">
      <c r="A1223" s="1181" t="s">
        <v>2671</v>
      </c>
      <c r="B1223" s="1357" t="s">
        <v>1481</v>
      </c>
      <c r="C1223" s="1357" t="s">
        <v>4001</v>
      </c>
    </row>
    <row r="1224" spans="1:3" x14ac:dyDescent="0.2">
      <c r="A1224" s="1181" t="s">
        <v>2672</v>
      </c>
      <c r="B1224" s="1357" t="s">
        <v>1481</v>
      </c>
      <c r="C1224" s="1357" t="s">
        <v>4351</v>
      </c>
    </row>
    <row r="1225" spans="1:3" x14ac:dyDescent="0.2">
      <c r="A1225" s="1181" t="s">
        <v>2673</v>
      </c>
      <c r="B1225" s="1357" t="s">
        <v>1481</v>
      </c>
      <c r="C1225" s="1357" t="s">
        <v>4002</v>
      </c>
    </row>
    <row r="1226" spans="1:3" x14ac:dyDescent="0.2">
      <c r="A1226" s="1181" t="s">
        <v>2674</v>
      </c>
      <c r="B1226" s="1357" t="s">
        <v>1481</v>
      </c>
      <c r="C1226" s="1357" t="s">
        <v>4003</v>
      </c>
    </row>
    <row r="1227" spans="1:3" x14ac:dyDescent="0.2">
      <c r="A1227" s="1181" t="s">
        <v>2675</v>
      </c>
      <c r="B1227" s="1357" t="s">
        <v>1481</v>
      </c>
      <c r="C1227" s="1357" t="s">
        <v>4004</v>
      </c>
    </row>
    <row r="1228" spans="1:3" x14ac:dyDescent="0.2">
      <c r="A1228" s="1181" t="s">
        <v>2676</v>
      </c>
      <c r="B1228" s="1357" t="s">
        <v>1481</v>
      </c>
      <c r="C1228" s="1357" t="s">
        <v>4005</v>
      </c>
    </row>
    <row r="1229" spans="1:3" x14ac:dyDescent="0.2">
      <c r="A1229" s="1181" t="s">
        <v>2677</v>
      </c>
      <c r="B1229" s="1357" t="s">
        <v>1481</v>
      </c>
      <c r="C1229" s="1357" t="s">
        <v>4006</v>
      </c>
    </row>
    <row r="1230" spans="1:3" x14ac:dyDescent="0.2">
      <c r="A1230" s="1181" t="s">
        <v>2678</v>
      </c>
      <c r="B1230" s="1357" t="s">
        <v>1481</v>
      </c>
      <c r="C1230" s="1357" t="s">
        <v>4007</v>
      </c>
    </row>
    <row r="1231" spans="1:3" x14ac:dyDescent="0.2">
      <c r="A1231" s="1181" t="s">
        <v>2679</v>
      </c>
      <c r="B1231" s="1357" t="s">
        <v>1481</v>
      </c>
      <c r="C1231" s="1357" t="s">
        <v>4008</v>
      </c>
    </row>
    <row r="1232" spans="1:3" x14ac:dyDescent="0.2">
      <c r="A1232" s="1181" t="s">
        <v>2680</v>
      </c>
      <c r="B1232" s="1357" t="s">
        <v>1481</v>
      </c>
      <c r="C1232" s="1357" t="s">
        <v>4009</v>
      </c>
    </row>
    <row r="1233" spans="1:3" x14ac:dyDescent="0.2">
      <c r="A1233" s="1181" t="s">
        <v>2681</v>
      </c>
      <c r="B1233" s="1357" t="s">
        <v>1481</v>
      </c>
      <c r="C1233" s="1357" t="s">
        <v>4010</v>
      </c>
    </row>
    <row r="1234" spans="1:3" x14ac:dyDescent="0.2">
      <c r="A1234" s="1181" t="s">
        <v>2682</v>
      </c>
      <c r="B1234" s="1357" t="s">
        <v>1481</v>
      </c>
      <c r="C1234" s="1357" t="s">
        <v>4011</v>
      </c>
    </row>
    <row r="1235" spans="1:3" x14ac:dyDescent="0.2">
      <c r="A1235" s="1181" t="s">
        <v>2683</v>
      </c>
      <c r="B1235" s="1357" t="s">
        <v>1481</v>
      </c>
      <c r="C1235" s="1357" t="s">
        <v>4012</v>
      </c>
    </row>
    <row r="1236" spans="1:3" x14ac:dyDescent="0.2">
      <c r="A1236" s="1181" t="s">
        <v>2684</v>
      </c>
      <c r="B1236" s="1357" t="s">
        <v>1481</v>
      </c>
      <c r="C1236" s="1357" t="s">
        <v>4013</v>
      </c>
    </row>
    <row r="1237" spans="1:3" x14ac:dyDescent="0.2">
      <c r="A1237" s="1181" t="s">
        <v>2685</v>
      </c>
      <c r="B1237" s="1357" t="s">
        <v>1481</v>
      </c>
      <c r="C1237" s="1357" t="s">
        <v>4014</v>
      </c>
    </row>
    <row r="1238" spans="1:3" x14ac:dyDescent="0.2">
      <c r="A1238" s="1181" t="s">
        <v>2686</v>
      </c>
      <c r="B1238" s="1357" t="s">
        <v>1481</v>
      </c>
      <c r="C1238" s="1357" t="s">
        <v>4015</v>
      </c>
    </row>
    <row r="1239" spans="1:3" x14ac:dyDescent="0.2">
      <c r="A1239" s="1181" t="s">
        <v>2687</v>
      </c>
      <c r="B1239" s="1357" t="s">
        <v>1481</v>
      </c>
      <c r="C1239" s="1357" t="s">
        <v>4016</v>
      </c>
    </row>
    <row r="1240" spans="1:3" x14ac:dyDescent="0.2">
      <c r="A1240" s="1181" t="s">
        <v>2688</v>
      </c>
      <c r="B1240" s="1357" t="s">
        <v>1481</v>
      </c>
      <c r="C1240" s="1357" t="s">
        <v>3979</v>
      </c>
    </row>
    <row r="1241" spans="1:3" x14ac:dyDescent="0.2">
      <c r="A1241" s="1181" t="s">
        <v>2689</v>
      </c>
      <c r="B1241" s="1357" t="s">
        <v>1481</v>
      </c>
      <c r="C1241" s="1357" t="s">
        <v>4017</v>
      </c>
    </row>
    <row r="1242" spans="1:3" x14ac:dyDescent="0.2">
      <c r="A1242" s="1181" t="s">
        <v>2690</v>
      </c>
      <c r="B1242" s="1357" t="s">
        <v>1481</v>
      </c>
      <c r="C1242" s="1357" t="s">
        <v>4018</v>
      </c>
    </row>
    <row r="1243" spans="1:3" x14ac:dyDescent="0.2">
      <c r="A1243" s="1181" t="s">
        <v>2691</v>
      </c>
      <c r="B1243" s="1357" t="s">
        <v>1481</v>
      </c>
      <c r="C1243" s="1357" t="s">
        <v>4019</v>
      </c>
    </row>
    <row r="1244" spans="1:3" x14ac:dyDescent="0.2">
      <c r="A1244" s="1181" t="s">
        <v>2692</v>
      </c>
      <c r="B1244" s="1357" t="s">
        <v>1481</v>
      </c>
      <c r="C1244" s="1357" t="s">
        <v>4020</v>
      </c>
    </row>
    <row r="1245" spans="1:3" x14ac:dyDescent="0.2">
      <c r="A1245" s="1181" t="s">
        <v>2693</v>
      </c>
      <c r="B1245" s="1357" t="s">
        <v>1482</v>
      </c>
      <c r="C1245" s="1357" t="s">
        <v>983</v>
      </c>
    </row>
    <row r="1246" spans="1:3" x14ac:dyDescent="0.2">
      <c r="A1246" s="1181" t="s">
        <v>2694</v>
      </c>
      <c r="B1246" s="1357" t="s">
        <v>1482</v>
      </c>
      <c r="C1246" s="1357" t="s">
        <v>984</v>
      </c>
    </row>
    <row r="1247" spans="1:3" x14ac:dyDescent="0.2">
      <c r="A1247" s="1181" t="s">
        <v>2695</v>
      </c>
      <c r="B1247" s="1357" t="s">
        <v>1482</v>
      </c>
      <c r="C1247" s="1357" t="s">
        <v>985</v>
      </c>
    </row>
    <row r="1248" spans="1:3" x14ac:dyDescent="0.2">
      <c r="A1248" s="1181" t="s">
        <v>2696</v>
      </c>
      <c r="B1248" s="1357" t="s">
        <v>1482</v>
      </c>
      <c r="C1248" s="1357" t="s">
        <v>986</v>
      </c>
    </row>
    <row r="1249" spans="1:3" x14ac:dyDescent="0.2">
      <c r="A1249" s="1181" t="s">
        <v>2697</v>
      </c>
      <c r="B1249" s="1357" t="s">
        <v>1482</v>
      </c>
      <c r="C1249" s="1357" t="s">
        <v>987</v>
      </c>
    </row>
    <row r="1250" spans="1:3" x14ac:dyDescent="0.2">
      <c r="A1250" s="1181" t="s">
        <v>2698</v>
      </c>
      <c r="B1250" s="1357" t="s">
        <v>1482</v>
      </c>
      <c r="C1250" s="1357" t="s">
        <v>988</v>
      </c>
    </row>
    <row r="1251" spans="1:3" x14ac:dyDescent="0.2">
      <c r="A1251" s="1181" t="s">
        <v>2699</v>
      </c>
      <c r="B1251" s="1357" t="s">
        <v>1482</v>
      </c>
      <c r="C1251" s="1357" t="s">
        <v>989</v>
      </c>
    </row>
    <row r="1252" spans="1:3" x14ac:dyDescent="0.2">
      <c r="A1252" s="1181" t="s">
        <v>2700</v>
      </c>
      <c r="B1252" s="1357" t="s">
        <v>1482</v>
      </c>
      <c r="C1252" s="1357" t="s">
        <v>990</v>
      </c>
    </row>
    <row r="1253" spans="1:3" x14ac:dyDescent="0.2">
      <c r="A1253" s="1181" t="s">
        <v>2701</v>
      </c>
      <c r="B1253" s="1357" t="s">
        <v>1482</v>
      </c>
      <c r="C1253" s="1357" t="s">
        <v>991</v>
      </c>
    </row>
    <row r="1254" spans="1:3" x14ac:dyDescent="0.2">
      <c r="A1254" s="1181" t="s">
        <v>2702</v>
      </c>
      <c r="B1254" s="1357" t="s">
        <v>1482</v>
      </c>
      <c r="C1254" s="1357" t="s">
        <v>992</v>
      </c>
    </row>
    <row r="1255" spans="1:3" x14ac:dyDescent="0.2">
      <c r="A1255" s="1181" t="s">
        <v>2703</v>
      </c>
      <c r="B1255" s="1357" t="s">
        <v>1482</v>
      </c>
      <c r="C1255" s="1357" t="s">
        <v>993</v>
      </c>
    </row>
    <row r="1256" spans="1:3" x14ac:dyDescent="0.2">
      <c r="A1256" s="1181" t="s">
        <v>2704</v>
      </c>
      <c r="B1256" s="1357" t="s">
        <v>1482</v>
      </c>
      <c r="C1256" s="1357" t="s">
        <v>4021</v>
      </c>
    </row>
    <row r="1257" spans="1:3" x14ac:dyDescent="0.2">
      <c r="A1257" s="1181" t="s">
        <v>2705</v>
      </c>
      <c r="B1257" s="1357" t="s">
        <v>1482</v>
      </c>
      <c r="C1257" s="1357" t="s">
        <v>994</v>
      </c>
    </row>
    <row r="1258" spans="1:3" x14ac:dyDescent="0.2">
      <c r="A1258" s="1181" t="s">
        <v>2706</v>
      </c>
      <c r="B1258" s="1357" t="s">
        <v>1482</v>
      </c>
      <c r="C1258" s="1357" t="s">
        <v>995</v>
      </c>
    </row>
    <row r="1259" spans="1:3" x14ac:dyDescent="0.2">
      <c r="A1259" s="1181" t="s">
        <v>2707</v>
      </c>
      <c r="B1259" s="1357" t="s">
        <v>1482</v>
      </c>
      <c r="C1259" s="1357" t="s">
        <v>996</v>
      </c>
    </row>
    <row r="1260" spans="1:3" x14ac:dyDescent="0.2">
      <c r="A1260" s="1181" t="s">
        <v>2708</v>
      </c>
      <c r="B1260" s="1357" t="s">
        <v>1482</v>
      </c>
      <c r="C1260" s="1357" t="s">
        <v>997</v>
      </c>
    </row>
    <row r="1261" spans="1:3" x14ac:dyDescent="0.2">
      <c r="A1261" s="1181" t="s">
        <v>2709</v>
      </c>
      <c r="B1261" s="1357" t="s">
        <v>1482</v>
      </c>
      <c r="C1261" s="1357" t="s">
        <v>998</v>
      </c>
    </row>
    <row r="1262" spans="1:3" x14ac:dyDescent="0.2">
      <c r="A1262" s="1181" t="s">
        <v>2710</v>
      </c>
      <c r="B1262" s="1357" t="s">
        <v>1482</v>
      </c>
      <c r="C1262" s="1357" t="s">
        <v>654</v>
      </c>
    </row>
    <row r="1263" spans="1:3" x14ac:dyDescent="0.2">
      <c r="A1263" s="1181" t="s">
        <v>2711</v>
      </c>
      <c r="B1263" s="1357" t="s">
        <v>1482</v>
      </c>
      <c r="C1263" s="1357" t="s">
        <v>999</v>
      </c>
    </row>
    <row r="1264" spans="1:3" x14ac:dyDescent="0.2">
      <c r="A1264" s="1181" t="s">
        <v>2712</v>
      </c>
      <c r="B1264" s="1357" t="s">
        <v>1482</v>
      </c>
      <c r="C1264" s="1357" t="s">
        <v>1000</v>
      </c>
    </row>
    <row r="1265" spans="1:3" x14ac:dyDescent="0.2">
      <c r="A1265" s="1181" t="s">
        <v>2713</v>
      </c>
      <c r="B1265" s="1357" t="s">
        <v>1482</v>
      </c>
      <c r="C1265" s="1357" t="s">
        <v>1001</v>
      </c>
    </row>
    <row r="1266" spans="1:3" x14ac:dyDescent="0.2">
      <c r="A1266" s="1181" t="s">
        <v>2714</v>
      </c>
      <c r="B1266" s="1357" t="s">
        <v>1482</v>
      </c>
      <c r="C1266" s="1357" t="s">
        <v>1002</v>
      </c>
    </row>
    <row r="1267" spans="1:3" x14ac:dyDescent="0.2">
      <c r="A1267" s="1181" t="s">
        <v>2715</v>
      </c>
      <c r="B1267" s="1357" t="s">
        <v>1482</v>
      </c>
      <c r="C1267" s="1357" t="s">
        <v>1003</v>
      </c>
    </row>
    <row r="1268" spans="1:3" x14ac:dyDescent="0.2">
      <c r="A1268" s="1181" t="s">
        <v>2716</v>
      </c>
      <c r="B1268" s="1357" t="s">
        <v>1482</v>
      </c>
      <c r="C1268" s="1357" t="s">
        <v>1004</v>
      </c>
    </row>
    <row r="1269" spans="1:3" x14ac:dyDescent="0.2">
      <c r="A1269" s="1181" t="s">
        <v>2717</v>
      </c>
      <c r="B1269" s="1357" t="s">
        <v>1482</v>
      </c>
      <c r="C1269" s="1357" t="s">
        <v>1005</v>
      </c>
    </row>
    <row r="1270" spans="1:3" x14ac:dyDescent="0.2">
      <c r="A1270" s="1181" t="s">
        <v>2718</v>
      </c>
      <c r="B1270" s="1357" t="s">
        <v>1482</v>
      </c>
      <c r="C1270" s="1357" t="s">
        <v>1006</v>
      </c>
    </row>
    <row r="1271" spans="1:3" x14ac:dyDescent="0.2">
      <c r="A1271" s="1181" t="s">
        <v>2719</v>
      </c>
      <c r="B1271" s="1357" t="s">
        <v>1482</v>
      </c>
      <c r="C1271" s="1357" t="s">
        <v>1007</v>
      </c>
    </row>
    <row r="1272" spans="1:3" x14ac:dyDescent="0.2">
      <c r="A1272" s="1181" t="s">
        <v>2720</v>
      </c>
      <c r="B1272" s="1357" t="s">
        <v>1482</v>
      </c>
      <c r="C1272" s="1357" t="s">
        <v>1008</v>
      </c>
    </row>
    <row r="1273" spans="1:3" x14ac:dyDescent="0.2">
      <c r="A1273" s="1181" t="s">
        <v>2721</v>
      </c>
      <c r="B1273" s="1357" t="s">
        <v>1482</v>
      </c>
      <c r="C1273" s="1357" t="s">
        <v>1009</v>
      </c>
    </row>
    <row r="1274" spans="1:3" x14ac:dyDescent="0.2">
      <c r="A1274" s="1181" t="s">
        <v>2722</v>
      </c>
      <c r="B1274" s="1357" t="s">
        <v>1482</v>
      </c>
      <c r="C1274" s="1357" t="s">
        <v>1010</v>
      </c>
    </row>
    <row r="1275" spans="1:3" x14ac:dyDescent="0.2">
      <c r="A1275" s="1181" t="s">
        <v>2723</v>
      </c>
      <c r="B1275" s="1357" t="s">
        <v>1482</v>
      </c>
      <c r="C1275" s="1357" t="s">
        <v>1011</v>
      </c>
    </row>
    <row r="1276" spans="1:3" x14ac:dyDescent="0.2">
      <c r="A1276" s="1181" t="s">
        <v>2724</v>
      </c>
      <c r="B1276" s="1357" t="s">
        <v>1482</v>
      </c>
      <c r="C1276" s="1357" t="s">
        <v>1012</v>
      </c>
    </row>
    <row r="1277" spans="1:3" x14ac:dyDescent="0.2">
      <c r="A1277" s="1181" t="s">
        <v>2725</v>
      </c>
      <c r="B1277" s="1357" t="s">
        <v>1482</v>
      </c>
      <c r="C1277" s="1357" t="s">
        <v>1013</v>
      </c>
    </row>
    <row r="1278" spans="1:3" x14ac:dyDescent="0.2">
      <c r="A1278" s="1181" t="s">
        <v>2726</v>
      </c>
      <c r="B1278" s="1357" t="s">
        <v>1482</v>
      </c>
      <c r="C1278" s="1357" t="s">
        <v>1014</v>
      </c>
    </row>
    <row r="1279" spans="1:3" x14ac:dyDescent="0.2">
      <c r="A1279" s="1181" t="s">
        <v>2727</v>
      </c>
      <c r="B1279" s="1357" t="s">
        <v>1482</v>
      </c>
      <c r="C1279" s="1357" t="s">
        <v>1015</v>
      </c>
    </row>
    <row r="1280" spans="1:3" x14ac:dyDescent="0.2">
      <c r="A1280" s="1181" t="s">
        <v>2728</v>
      </c>
      <c r="B1280" s="1357" t="s">
        <v>1482</v>
      </c>
      <c r="C1280" s="1357" t="s">
        <v>1016</v>
      </c>
    </row>
    <row r="1281" spans="1:3" x14ac:dyDescent="0.2">
      <c r="A1281" s="1181" t="s">
        <v>2729</v>
      </c>
      <c r="B1281" s="1357" t="s">
        <v>1482</v>
      </c>
      <c r="C1281" s="1357" t="s">
        <v>1017</v>
      </c>
    </row>
    <row r="1282" spans="1:3" x14ac:dyDescent="0.2">
      <c r="A1282" s="1181" t="s">
        <v>2730</v>
      </c>
      <c r="B1282" s="1357" t="s">
        <v>1482</v>
      </c>
      <c r="C1282" s="1357" t="s">
        <v>876</v>
      </c>
    </row>
    <row r="1283" spans="1:3" x14ac:dyDescent="0.2">
      <c r="A1283" s="1181" t="s">
        <v>2731</v>
      </c>
      <c r="B1283" s="1357" t="s">
        <v>1482</v>
      </c>
      <c r="C1283" s="1357" t="s">
        <v>1018</v>
      </c>
    </row>
    <row r="1284" spans="1:3" x14ac:dyDescent="0.2">
      <c r="A1284" s="1181" t="s">
        <v>2732</v>
      </c>
      <c r="B1284" s="1357" t="s">
        <v>1483</v>
      </c>
      <c r="C1284" s="1357" t="s">
        <v>4022</v>
      </c>
    </row>
    <row r="1285" spans="1:3" x14ac:dyDescent="0.2">
      <c r="A1285" s="1181" t="s">
        <v>2733</v>
      </c>
      <c r="B1285" s="1357" t="s">
        <v>1483</v>
      </c>
      <c r="C1285" s="1357" t="s">
        <v>4023</v>
      </c>
    </row>
    <row r="1286" spans="1:3" x14ac:dyDescent="0.2">
      <c r="A1286" s="1181" t="s">
        <v>2734</v>
      </c>
      <c r="B1286" s="1357" t="s">
        <v>1483</v>
      </c>
      <c r="C1286" s="1357" t="s">
        <v>4024</v>
      </c>
    </row>
    <row r="1287" spans="1:3" x14ac:dyDescent="0.2">
      <c r="A1287" s="1181" t="s">
        <v>2735</v>
      </c>
      <c r="B1287" s="1357" t="s">
        <v>1483</v>
      </c>
      <c r="C1287" s="1357" t="s">
        <v>4025</v>
      </c>
    </row>
    <row r="1288" spans="1:3" x14ac:dyDescent="0.2">
      <c r="A1288" s="1181" t="s">
        <v>2736</v>
      </c>
      <c r="B1288" s="1357" t="s">
        <v>1483</v>
      </c>
      <c r="C1288" s="1357" t="s">
        <v>4026</v>
      </c>
    </row>
    <row r="1289" spans="1:3" x14ac:dyDescent="0.2">
      <c r="A1289" s="1181" t="s">
        <v>2737</v>
      </c>
      <c r="B1289" s="1357" t="s">
        <v>1483</v>
      </c>
      <c r="C1289" s="1357" t="s">
        <v>4027</v>
      </c>
    </row>
    <row r="1290" spans="1:3" x14ac:dyDescent="0.2">
      <c r="A1290" s="1181" t="s">
        <v>2738</v>
      </c>
      <c r="B1290" s="1357" t="s">
        <v>1483</v>
      </c>
      <c r="C1290" s="1357" t="s">
        <v>4028</v>
      </c>
    </row>
    <row r="1291" spans="1:3" x14ac:dyDescent="0.2">
      <c r="A1291" s="1181" t="s">
        <v>2739</v>
      </c>
      <c r="B1291" s="1357" t="s">
        <v>1483</v>
      </c>
      <c r="C1291" s="1357" t="s">
        <v>4029</v>
      </c>
    </row>
    <row r="1292" spans="1:3" x14ac:dyDescent="0.2">
      <c r="A1292" s="1181" t="s">
        <v>2740</v>
      </c>
      <c r="B1292" s="1357" t="s">
        <v>1483</v>
      </c>
      <c r="C1292" s="1357" t="s">
        <v>4030</v>
      </c>
    </row>
    <row r="1293" spans="1:3" x14ac:dyDescent="0.2">
      <c r="A1293" s="1181" t="s">
        <v>2741</v>
      </c>
      <c r="B1293" s="1357" t="s">
        <v>1483</v>
      </c>
      <c r="C1293" s="1357" t="s">
        <v>4031</v>
      </c>
    </row>
    <row r="1294" spans="1:3" x14ac:dyDescent="0.2">
      <c r="A1294" s="1181" t="s">
        <v>2742</v>
      </c>
      <c r="B1294" s="1357" t="s">
        <v>1483</v>
      </c>
      <c r="C1294" s="1357" t="s">
        <v>4032</v>
      </c>
    </row>
    <row r="1295" spans="1:3" x14ac:dyDescent="0.2">
      <c r="A1295" s="1181" t="s">
        <v>2743</v>
      </c>
      <c r="B1295" s="1357" t="s">
        <v>1483</v>
      </c>
      <c r="C1295" s="1357" t="s">
        <v>4033</v>
      </c>
    </row>
    <row r="1296" spans="1:3" x14ac:dyDescent="0.2">
      <c r="A1296" s="1181" t="s">
        <v>2744</v>
      </c>
      <c r="B1296" s="1357" t="s">
        <v>1483</v>
      </c>
      <c r="C1296" s="1357" t="s">
        <v>4034</v>
      </c>
    </row>
    <row r="1297" spans="1:3" x14ac:dyDescent="0.2">
      <c r="A1297" s="1181" t="s">
        <v>2745</v>
      </c>
      <c r="B1297" s="1357" t="s">
        <v>1483</v>
      </c>
      <c r="C1297" s="1357" t="s">
        <v>4035</v>
      </c>
    </row>
    <row r="1298" spans="1:3" x14ac:dyDescent="0.2">
      <c r="A1298" s="1181" t="s">
        <v>2746</v>
      </c>
      <c r="B1298" s="1357" t="s">
        <v>1483</v>
      </c>
      <c r="C1298" s="1357" t="s">
        <v>1020</v>
      </c>
    </row>
    <row r="1299" spans="1:3" x14ac:dyDescent="0.2">
      <c r="A1299" s="1181" t="s">
        <v>2747</v>
      </c>
      <c r="B1299" s="1357" t="s">
        <v>1483</v>
      </c>
      <c r="C1299" s="1357" t="s">
        <v>4036</v>
      </c>
    </row>
    <row r="1300" spans="1:3" x14ac:dyDescent="0.2">
      <c r="A1300" s="1181" t="s">
        <v>2748</v>
      </c>
      <c r="B1300" s="1357" t="s">
        <v>1483</v>
      </c>
      <c r="C1300" s="1357" t="s">
        <v>3755</v>
      </c>
    </row>
    <row r="1301" spans="1:3" x14ac:dyDescent="0.2">
      <c r="A1301" s="1181" t="s">
        <v>2749</v>
      </c>
      <c r="B1301" s="1357" t="s">
        <v>1483</v>
      </c>
      <c r="C1301" s="1357" t="s">
        <v>584</v>
      </c>
    </row>
    <row r="1302" spans="1:3" x14ac:dyDescent="0.2">
      <c r="A1302" s="1181" t="s">
        <v>2750</v>
      </c>
      <c r="B1302" s="1357" t="s">
        <v>1483</v>
      </c>
      <c r="C1302" s="1357" t="s">
        <v>4037</v>
      </c>
    </row>
    <row r="1303" spans="1:3" x14ac:dyDescent="0.2">
      <c r="A1303" s="1181" t="s">
        <v>2751</v>
      </c>
      <c r="B1303" s="1357" t="s">
        <v>1483</v>
      </c>
      <c r="C1303" s="1357" t="s">
        <v>4038</v>
      </c>
    </row>
    <row r="1304" spans="1:3" x14ac:dyDescent="0.2">
      <c r="A1304" s="1181" t="s">
        <v>2752</v>
      </c>
      <c r="B1304" s="1357" t="s">
        <v>1483</v>
      </c>
      <c r="C1304" s="1357" t="s">
        <v>4039</v>
      </c>
    </row>
    <row r="1305" spans="1:3" x14ac:dyDescent="0.2">
      <c r="A1305" s="1181" t="s">
        <v>2753</v>
      </c>
      <c r="B1305" s="1357" t="s">
        <v>1483</v>
      </c>
      <c r="C1305" s="1357" t="s">
        <v>4040</v>
      </c>
    </row>
    <row r="1306" spans="1:3" x14ac:dyDescent="0.2">
      <c r="A1306" s="1181" t="s">
        <v>2754</v>
      </c>
      <c r="B1306" s="1357" t="s">
        <v>1483</v>
      </c>
      <c r="C1306" s="1357" t="s">
        <v>4041</v>
      </c>
    </row>
    <row r="1307" spans="1:3" x14ac:dyDescent="0.2">
      <c r="A1307" s="1181" t="s">
        <v>2755</v>
      </c>
      <c r="B1307" s="1357" t="s">
        <v>1483</v>
      </c>
      <c r="C1307" s="1357" t="s">
        <v>4042</v>
      </c>
    </row>
    <row r="1308" spans="1:3" x14ac:dyDescent="0.2">
      <c r="A1308" s="1181" t="s">
        <v>2756</v>
      </c>
      <c r="B1308" s="1357" t="s">
        <v>1483</v>
      </c>
      <c r="C1308" s="1357" t="s">
        <v>4043</v>
      </c>
    </row>
    <row r="1309" spans="1:3" x14ac:dyDescent="0.2">
      <c r="A1309" s="1181" t="s">
        <v>2757</v>
      </c>
      <c r="B1309" s="1357" t="s">
        <v>1483</v>
      </c>
      <c r="C1309" s="1357" t="s">
        <v>4044</v>
      </c>
    </row>
    <row r="1310" spans="1:3" x14ac:dyDescent="0.2">
      <c r="A1310" s="1181" t="s">
        <v>2758</v>
      </c>
      <c r="B1310" s="1357" t="s">
        <v>1483</v>
      </c>
      <c r="C1310" s="1357" t="s">
        <v>4045</v>
      </c>
    </row>
    <row r="1311" spans="1:3" x14ac:dyDescent="0.2">
      <c r="A1311" s="1181" t="s">
        <v>2759</v>
      </c>
      <c r="B1311" s="1357" t="s">
        <v>1483</v>
      </c>
      <c r="C1311" s="1357" t="s">
        <v>4046</v>
      </c>
    </row>
    <row r="1312" spans="1:3" x14ac:dyDescent="0.2">
      <c r="A1312" s="1181" t="s">
        <v>2760</v>
      </c>
      <c r="B1312" s="1357" t="s">
        <v>1483</v>
      </c>
      <c r="C1312" s="1357" t="s">
        <v>4047</v>
      </c>
    </row>
    <row r="1313" spans="1:3" x14ac:dyDescent="0.2">
      <c r="A1313" s="1181" t="s">
        <v>2761</v>
      </c>
      <c r="B1313" s="1357" t="s">
        <v>1483</v>
      </c>
      <c r="C1313" s="1357" t="s">
        <v>4048</v>
      </c>
    </row>
    <row r="1314" spans="1:3" x14ac:dyDescent="0.2">
      <c r="A1314" s="1181" t="s">
        <v>2762</v>
      </c>
      <c r="B1314" s="1357" t="s">
        <v>1484</v>
      </c>
      <c r="C1314" s="1357" t="s">
        <v>1022</v>
      </c>
    </row>
    <row r="1315" spans="1:3" x14ac:dyDescent="0.2">
      <c r="A1315" s="1181" t="s">
        <v>2763</v>
      </c>
      <c r="B1315" s="1357" t="s">
        <v>1484</v>
      </c>
      <c r="C1315" s="1357" t="s">
        <v>1023</v>
      </c>
    </row>
    <row r="1316" spans="1:3" x14ac:dyDescent="0.2">
      <c r="A1316" s="1181" t="s">
        <v>2764</v>
      </c>
      <c r="B1316" s="1357" t="s">
        <v>1484</v>
      </c>
      <c r="C1316" s="1357" t="s">
        <v>1024</v>
      </c>
    </row>
    <row r="1317" spans="1:3" x14ac:dyDescent="0.2">
      <c r="A1317" s="1181" t="s">
        <v>2765</v>
      </c>
      <c r="B1317" s="1357" t="s">
        <v>1484</v>
      </c>
      <c r="C1317" s="1357" t="s">
        <v>1025</v>
      </c>
    </row>
    <row r="1318" spans="1:3" x14ac:dyDescent="0.2">
      <c r="A1318" s="1181" t="s">
        <v>2766</v>
      </c>
      <c r="B1318" s="1357" t="s">
        <v>1484</v>
      </c>
      <c r="C1318" s="1357" t="s">
        <v>1026</v>
      </c>
    </row>
    <row r="1319" spans="1:3" x14ac:dyDescent="0.2">
      <c r="A1319" s="1181" t="s">
        <v>2767</v>
      </c>
      <c r="B1319" s="1357" t="s">
        <v>1484</v>
      </c>
      <c r="C1319" s="1357" t="s">
        <v>4049</v>
      </c>
    </row>
    <row r="1320" spans="1:3" x14ac:dyDescent="0.2">
      <c r="A1320" s="1181" t="s">
        <v>2768</v>
      </c>
      <c r="B1320" s="1357" t="s">
        <v>1484</v>
      </c>
      <c r="C1320" s="1357" t="s">
        <v>4050</v>
      </c>
    </row>
    <row r="1321" spans="1:3" x14ac:dyDescent="0.2">
      <c r="A1321" s="1181" t="s">
        <v>2769</v>
      </c>
      <c r="B1321" s="1357" t="s">
        <v>1484</v>
      </c>
      <c r="C1321" s="1357" t="s">
        <v>4051</v>
      </c>
    </row>
    <row r="1322" spans="1:3" x14ac:dyDescent="0.2">
      <c r="A1322" s="1181" t="s">
        <v>2770</v>
      </c>
      <c r="B1322" s="1357" t="s">
        <v>1484</v>
      </c>
      <c r="C1322" s="1357" t="s">
        <v>1027</v>
      </c>
    </row>
    <row r="1323" spans="1:3" x14ac:dyDescent="0.2">
      <c r="A1323" s="1181" t="s">
        <v>2771</v>
      </c>
      <c r="B1323" s="1357" t="s">
        <v>1484</v>
      </c>
      <c r="C1323" s="1357" t="s">
        <v>4052</v>
      </c>
    </row>
    <row r="1324" spans="1:3" x14ac:dyDescent="0.2">
      <c r="A1324" s="1181" t="s">
        <v>2772</v>
      </c>
      <c r="B1324" s="1357" t="s">
        <v>1484</v>
      </c>
      <c r="C1324" s="1357" t="s">
        <v>4053</v>
      </c>
    </row>
    <row r="1325" spans="1:3" x14ac:dyDescent="0.2">
      <c r="A1325" s="1181" t="s">
        <v>2773</v>
      </c>
      <c r="B1325" s="1357" t="s">
        <v>1484</v>
      </c>
      <c r="C1325" s="1357" t="s">
        <v>4054</v>
      </c>
    </row>
    <row r="1326" spans="1:3" x14ac:dyDescent="0.2">
      <c r="A1326" s="1181" t="s">
        <v>2774</v>
      </c>
      <c r="B1326" s="1357" t="s">
        <v>1484</v>
      </c>
      <c r="C1326" s="1357" t="s">
        <v>1028</v>
      </c>
    </row>
    <row r="1327" spans="1:3" x14ac:dyDescent="0.2">
      <c r="A1327" s="1181" t="s">
        <v>2775</v>
      </c>
      <c r="B1327" s="1357" t="s">
        <v>1484</v>
      </c>
      <c r="C1327" s="1357" t="s">
        <v>1029</v>
      </c>
    </row>
    <row r="1328" spans="1:3" x14ac:dyDescent="0.2">
      <c r="A1328" s="1181" t="s">
        <v>2776</v>
      </c>
      <c r="B1328" s="1357" t="s">
        <v>1484</v>
      </c>
      <c r="C1328" s="1357" t="s">
        <v>3403</v>
      </c>
    </row>
    <row r="1329" spans="1:3" x14ac:dyDescent="0.2">
      <c r="A1329" s="1181" t="s">
        <v>2777</v>
      </c>
      <c r="B1329" s="1357" t="s">
        <v>1484</v>
      </c>
      <c r="C1329" s="1357" t="s">
        <v>4055</v>
      </c>
    </row>
    <row r="1330" spans="1:3" x14ac:dyDescent="0.2">
      <c r="A1330" s="1181" t="s">
        <v>2778</v>
      </c>
      <c r="B1330" s="1357" t="s">
        <v>1484</v>
      </c>
      <c r="C1330" s="1357" t="s">
        <v>1030</v>
      </c>
    </row>
    <row r="1331" spans="1:3" x14ac:dyDescent="0.2">
      <c r="A1331" s="1181" t="s">
        <v>2779</v>
      </c>
      <c r="B1331" s="1357" t="s">
        <v>1484</v>
      </c>
      <c r="C1331" s="1357" t="s">
        <v>3907</v>
      </c>
    </row>
    <row r="1332" spans="1:3" x14ac:dyDescent="0.2">
      <c r="A1332" s="1181" t="s">
        <v>2780</v>
      </c>
      <c r="B1332" s="1357" t="s">
        <v>1484</v>
      </c>
      <c r="C1332" s="1357" t="s">
        <v>4056</v>
      </c>
    </row>
    <row r="1333" spans="1:3" x14ac:dyDescent="0.2">
      <c r="A1333" s="1181" t="s">
        <v>2781</v>
      </c>
      <c r="B1333" s="1357" t="s">
        <v>1485</v>
      </c>
      <c r="C1333" s="1357" t="s">
        <v>1032</v>
      </c>
    </row>
    <row r="1334" spans="1:3" x14ac:dyDescent="0.2">
      <c r="A1334" s="1181" t="s">
        <v>2782</v>
      </c>
      <c r="B1334" s="1357" t="s">
        <v>1485</v>
      </c>
      <c r="C1334" s="1357" t="s">
        <v>1033</v>
      </c>
    </row>
    <row r="1335" spans="1:3" x14ac:dyDescent="0.2">
      <c r="A1335" s="1181" t="s">
        <v>2783</v>
      </c>
      <c r="B1335" s="1357" t="s">
        <v>1485</v>
      </c>
      <c r="C1335" s="1357" t="s">
        <v>1034</v>
      </c>
    </row>
    <row r="1336" spans="1:3" x14ac:dyDescent="0.2">
      <c r="A1336" s="1181" t="s">
        <v>2784</v>
      </c>
      <c r="B1336" s="1357" t="s">
        <v>1485</v>
      </c>
      <c r="C1336" s="1357" t="s">
        <v>1035</v>
      </c>
    </row>
    <row r="1337" spans="1:3" x14ac:dyDescent="0.2">
      <c r="A1337" s="1181" t="s">
        <v>2785</v>
      </c>
      <c r="B1337" s="1357" t="s">
        <v>1485</v>
      </c>
      <c r="C1337" s="1357" t="s">
        <v>1036</v>
      </c>
    </row>
    <row r="1338" spans="1:3" x14ac:dyDescent="0.2">
      <c r="A1338" s="1181" t="s">
        <v>2786</v>
      </c>
      <c r="B1338" s="1357" t="s">
        <v>1485</v>
      </c>
      <c r="C1338" s="1357" t="s">
        <v>1037</v>
      </c>
    </row>
    <row r="1339" spans="1:3" x14ac:dyDescent="0.2">
      <c r="A1339" s="1181" t="s">
        <v>2787</v>
      </c>
      <c r="B1339" s="1357" t="s">
        <v>1485</v>
      </c>
      <c r="C1339" s="1357" t="s">
        <v>1038</v>
      </c>
    </row>
    <row r="1340" spans="1:3" x14ac:dyDescent="0.2">
      <c r="A1340" s="1181" t="s">
        <v>2788</v>
      </c>
      <c r="B1340" s="1357" t="s">
        <v>1485</v>
      </c>
      <c r="C1340" s="1357" t="s">
        <v>4057</v>
      </c>
    </row>
    <row r="1341" spans="1:3" x14ac:dyDescent="0.2">
      <c r="A1341" s="1181" t="s">
        <v>2789</v>
      </c>
      <c r="B1341" s="1357" t="s">
        <v>1485</v>
      </c>
      <c r="C1341" s="1357" t="s">
        <v>4058</v>
      </c>
    </row>
    <row r="1342" spans="1:3" x14ac:dyDescent="0.2">
      <c r="A1342" s="1181" t="s">
        <v>2790</v>
      </c>
      <c r="B1342" s="1357" t="s">
        <v>1485</v>
      </c>
      <c r="C1342" s="1357" t="s">
        <v>4059</v>
      </c>
    </row>
    <row r="1343" spans="1:3" x14ac:dyDescent="0.2">
      <c r="A1343" s="1181" t="s">
        <v>2791</v>
      </c>
      <c r="B1343" s="1357" t="s">
        <v>1485</v>
      </c>
      <c r="C1343" s="1357" t="s">
        <v>1039</v>
      </c>
    </row>
    <row r="1344" spans="1:3" x14ac:dyDescent="0.2">
      <c r="A1344" s="1181" t="s">
        <v>2792</v>
      </c>
      <c r="B1344" s="1357" t="s">
        <v>1485</v>
      </c>
      <c r="C1344" s="1357" t="s">
        <v>3491</v>
      </c>
    </row>
    <row r="1345" spans="1:3" x14ac:dyDescent="0.2">
      <c r="A1345" s="1181" t="s">
        <v>2793</v>
      </c>
      <c r="B1345" s="1357" t="s">
        <v>1485</v>
      </c>
      <c r="C1345" s="1357" t="s">
        <v>4060</v>
      </c>
    </row>
    <row r="1346" spans="1:3" x14ac:dyDescent="0.2">
      <c r="A1346" s="1181" t="s">
        <v>2794</v>
      </c>
      <c r="B1346" s="1357" t="s">
        <v>1485</v>
      </c>
      <c r="C1346" s="1357" t="s">
        <v>1040</v>
      </c>
    </row>
    <row r="1347" spans="1:3" x14ac:dyDescent="0.2">
      <c r="A1347" s="1181" t="s">
        <v>2795</v>
      </c>
      <c r="B1347" s="1357" t="s">
        <v>1485</v>
      </c>
      <c r="C1347" s="1357" t="s">
        <v>4061</v>
      </c>
    </row>
    <row r="1348" spans="1:3" x14ac:dyDescent="0.2">
      <c r="A1348" s="1181" t="s">
        <v>2796</v>
      </c>
      <c r="B1348" s="1357" t="s">
        <v>1485</v>
      </c>
      <c r="C1348" s="1357" t="s">
        <v>4062</v>
      </c>
    </row>
    <row r="1349" spans="1:3" x14ac:dyDescent="0.2">
      <c r="A1349" s="1181" t="s">
        <v>2797</v>
      </c>
      <c r="B1349" s="1357" t="s">
        <v>1485</v>
      </c>
      <c r="C1349" s="1357" t="s">
        <v>1041</v>
      </c>
    </row>
    <row r="1350" spans="1:3" x14ac:dyDescent="0.2">
      <c r="A1350" s="1181" t="s">
        <v>2798</v>
      </c>
      <c r="B1350" s="1357" t="s">
        <v>1485</v>
      </c>
      <c r="C1350" s="1357" t="s">
        <v>1042</v>
      </c>
    </row>
    <row r="1351" spans="1:3" x14ac:dyDescent="0.2">
      <c r="A1351" s="1181" t="s">
        <v>2799</v>
      </c>
      <c r="B1351" s="1357" t="s">
        <v>1485</v>
      </c>
      <c r="C1351" s="1357" t="s">
        <v>4063</v>
      </c>
    </row>
    <row r="1352" spans="1:3" x14ac:dyDescent="0.2">
      <c r="A1352" s="1181" t="s">
        <v>2800</v>
      </c>
      <c r="B1352" s="1357" t="s">
        <v>1486</v>
      </c>
      <c r="C1352" s="1357" t="s">
        <v>4064</v>
      </c>
    </row>
    <row r="1353" spans="1:3" x14ac:dyDescent="0.2">
      <c r="A1353" s="1181" t="s">
        <v>2801</v>
      </c>
      <c r="B1353" s="1357" t="s">
        <v>1486</v>
      </c>
      <c r="C1353" s="1357" t="s">
        <v>4065</v>
      </c>
    </row>
    <row r="1354" spans="1:3" x14ac:dyDescent="0.2">
      <c r="A1354" s="1181" t="s">
        <v>2802</v>
      </c>
      <c r="B1354" s="1357" t="s">
        <v>1486</v>
      </c>
      <c r="C1354" s="1357" t="s">
        <v>4066</v>
      </c>
    </row>
    <row r="1355" spans="1:3" x14ac:dyDescent="0.2">
      <c r="A1355" s="1181" t="s">
        <v>2803</v>
      </c>
      <c r="B1355" s="1357" t="s">
        <v>1486</v>
      </c>
      <c r="C1355" s="1357" t="s">
        <v>4067</v>
      </c>
    </row>
    <row r="1356" spans="1:3" x14ac:dyDescent="0.2">
      <c r="A1356" s="1181" t="s">
        <v>2804</v>
      </c>
      <c r="B1356" s="1357" t="s">
        <v>1486</v>
      </c>
      <c r="C1356" s="1357" t="s">
        <v>4068</v>
      </c>
    </row>
    <row r="1357" spans="1:3" x14ac:dyDescent="0.2">
      <c r="A1357" s="1181" t="s">
        <v>2805</v>
      </c>
      <c r="B1357" s="1357" t="s">
        <v>1486</v>
      </c>
      <c r="C1357" s="1357" t="s">
        <v>4069</v>
      </c>
    </row>
    <row r="1358" spans="1:3" x14ac:dyDescent="0.2">
      <c r="A1358" s="1181" t="s">
        <v>2806</v>
      </c>
      <c r="B1358" s="1357" t="s">
        <v>1486</v>
      </c>
      <c r="C1358" s="1357" t="s">
        <v>4070</v>
      </c>
    </row>
    <row r="1359" spans="1:3" x14ac:dyDescent="0.2">
      <c r="A1359" s="1181" t="s">
        <v>2807</v>
      </c>
      <c r="B1359" s="1357" t="s">
        <v>1486</v>
      </c>
      <c r="C1359" s="1357" t="s">
        <v>4071</v>
      </c>
    </row>
    <row r="1360" spans="1:3" x14ac:dyDescent="0.2">
      <c r="A1360" s="1181" t="s">
        <v>2808</v>
      </c>
      <c r="B1360" s="1357" t="s">
        <v>1486</v>
      </c>
      <c r="C1360" s="1357" t="s">
        <v>4072</v>
      </c>
    </row>
    <row r="1361" spans="1:3" x14ac:dyDescent="0.2">
      <c r="A1361" s="1181" t="s">
        <v>2809</v>
      </c>
      <c r="B1361" s="1357" t="s">
        <v>1486</v>
      </c>
      <c r="C1361" s="1357" t="s">
        <v>4073</v>
      </c>
    </row>
    <row r="1362" spans="1:3" x14ac:dyDescent="0.2">
      <c r="A1362" s="1181" t="s">
        <v>2810</v>
      </c>
      <c r="B1362" s="1357" t="s">
        <v>1486</v>
      </c>
      <c r="C1362" s="1357" t="s">
        <v>4074</v>
      </c>
    </row>
    <row r="1363" spans="1:3" x14ac:dyDescent="0.2">
      <c r="A1363" s="1181" t="s">
        <v>2811</v>
      </c>
      <c r="B1363" s="1357" t="s">
        <v>1486</v>
      </c>
      <c r="C1363" s="1357" t="s">
        <v>4075</v>
      </c>
    </row>
    <row r="1364" spans="1:3" x14ac:dyDescent="0.2">
      <c r="A1364" s="1181" t="s">
        <v>2812</v>
      </c>
      <c r="B1364" s="1357" t="s">
        <v>1486</v>
      </c>
      <c r="C1364" s="1357" t="s">
        <v>4076</v>
      </c>
    </row>
    <row r="1365" spans="1:3" x14ac:dyDescent="0.2">
      <c r="A1365" s="1181" t="s">
        <v>2813</v>
      </c>
      <c r="B1365" s="1357" t="s">
        <v>1486</v>
      </c>
      <c r="C1365" s="1357" t="s">
        <v>4077</v>
      </c>
    </row>
    <row r="1366" spans="1:3" x14ac:dyDescent="0.2">
      <c r="A1366" s="1181" t="s">
        <v>2814</v>
      </c>
      <c r="B1366" s="1357" t="s">
        <v>1486</v>
      </c>
      <c r="C1366" s="1357" t="s">
        <v>4078</v>
      </c>
    </row>
    <row r="1367" spans="1:3" x14ac:dyDescent="0.2">
      <c r="A1367" s="1181" t="s">
        <v>2815</v>
      </c>
      <c r="B1367" s="1357" t="s">
        <v>1486</v>
      </c>
      <c r="C1367" s="1357" t="s">
        <v>4079</v>
      </c>
    </row>
    <row r="1368" spans="1:3" x14ac:dyDescent="0.2">
      <c r="A1368" s="1181" t="s">
        <v>2816</v>
      </c>
      <c r="B1368" s="1357" t="s">
        <v>1486</v>
      </c>
      <c r="C1368" s="1357" t="s">
        <v>4080</v>
      </c>
    </row>
    <row r="1369" spans="1:3" x14ac:dyDescent="0.2">
      <c r="A1369" s="1181" t="s">
        <v>2817</v>
      </c>
      <c r="B1369" s="1357" t="s">
        <v>1486</v>
      </c>
      <c r="C1369" s="1357" t="s">
        <v>4081</v>
      </c>
    </row>
    <row r="1370" spans="1:3" x14ac:dyDescent="0.2">
      <c r="A1370" s="1181" t="s">
        <v>2818</v>
      </c>
      <c r="B1370" s="1357" t="s">
        <v>1486</v>
      </c>
      <c r="C1370" s="1357" t="s">
        <v>4082</v>
      </c>
    </row>
    <row r="1371" spans="1:3" x14ac:dyDescent="0.2">
      <c r="A1371" s="1181" t="s">
        <v>2819</v>
      </c>
      <c r="B1371" s="1357" t="s">
        <v>1486</v>
      </c>
      <c r="C1371" s="1357" t="s">
        <v>4083</v>
      </c>
    </row>
    <row r="1372" spans="1:3" x14ac:dyDescent="0.2">
      <c r="A1372" s="1181" t="s">
        <v>2820</v>
      </c>
      <c r="B1372" s="1357" t="s">
        <v>1486</v>
      </c>
      <c r="C1372" s="1357" t="s">
        <v>4084</v>
      </c>
    </row>
    <row r="1373" spans="1:3" x14ac:dyDescent="0.2">
      <c r="A1373" s="1181" t="s">
        <v>2821</v>
      </c>
      <c r="B1373" s="1357" t="s">
        <v>1486</v>
      </c>
      <c r="C1373" s="1357" t="s">
        <v>4085</v>
      </c>
    </row>
    <row r="1374" spans="1:3" x14ac:dyDescent="0.2">
      <c r="A1374" s="1181" t="s">
        <v>2822</v>
      </c>
      <c r="B1374" s="1357" t="s">
        <v>1486</v>
      </c>
      <c r="C1374" s="1357" t="s">
        <v>4086</v>
      </c>
    </row>
    <row r="1375" spans="1:3" x14ac:dyDescent="0.2">
      <c r="A1375" s="1181" t="s">
        <v>2823</v>
      </c>
      <c r="B1375" s="1357" t="s">
        <v>1486</v>
      </c>
      <c r="C1375" s="1357" t="s">
        <v>4087</v>
      </c>
    </row>
    <row r="1376" spans="1:3" x14ac:dyDescent="0.2">
      <c r="A1376" s="1181" t="s">
        <v>2824</v>
      </c>
      <c r="B1376" s="1357" t="s">
        <v>1486</v>
      </c>
      <c r="C1376" s="1357" t="s">
        <v>4088</v>
      </c>
    </row>
    <row r="1377" spans="1:3" x14ac:dyDescent="0.2">
      <c r="A1377" s="1181" t="s">
        <v>2825</v>
      </c>
      <c r="B1377" s="1357" t="s">
        <v>1486</v>
      </c>
      <c r="C1377" s="1357" t="s">
        <v>4089</v>
      </c>
    </row>
    <row r="1378" spans="1:3" x14ac:dyDescent="0.2">
      <c r="A1378" s="1181" t="s">
        <v>2826</v>
      </c>
      <c r="B1378" s="1357" t="s">
        <v>1486</v>
      </c>
      <c r="C1378" s="1357" t="s">
        <v>4090</v>
      </c>
    </row>
    <row r="1379" spans="1:3" x14ac:dyDescent="0.2">
      <c r="A1379" s="1181" t="s">
        <v>2827</v>
      </c>
      <c r="B1379" s="1357" t="s">
        <v>1487</v>
      </c>
      <c r="C1379" s="1357" t="s">
        <v>4091</v>
      </c>
    </row>
    <row r="1380" spans="1:3" x14ac:dyDescent="0.2">
      <c r="A1380" s="1181" t="s">
        <v>2828</v>
      </c>
      <c r="B1380" s="1357" t="s">
        <v>1487</v>
      </c>
      <c r="C1380" s="1357" t="s">
        <v>4092</v>
      </c>
    </row>
    <row r="1381" spans="1:3" x14ac:dyDescent="0.2">
      <c r="A1381" s="1181" t="s">
        <v>2829</v>
      </c>
      <c r="B1381" s="1357" t="s">
        <v>1487</v>
      </c>
      <c r="C1381" s="1357" t="s">
        <v>4093</v>
      </c>
    </row>
    <row r="1382" spans="1:3" x14ac:dyDescent="0.2">
      <c r="A1382" s="1181" t="s">
        <v>2830</v>
      </c>
      <c r="B1382" s="1357" t="s">
        <v>1487</v>
      </c>
      <c r="C1382" s="1357" t="s">
        <v>4094</v>
      </c>
    </row>
    <row r="1383" spans="1:3" x14ac:dyDescent="0.2">
      <c r="A1383" s="1181" t="s">
        <v>2831</v>
      </c>
      <c r="B1383" s="1357" t="s">
        <v>1487</v>
      </c>
      <c r="C1383" s="1357" t="s">
        <v>4095</v>
      </c>
    </row>
    <row r="1384" spans="1:3" x14ac:dyDescent="0.2">
      <c r="A1384" s="1181" t="s">
        <v>2832</v>
      </c>
      <c r="B1384" s="1357" t="s">
        <v>1487</v>
      </c>
      <c r="C1384" s="1357" t="s">
        <v>4096</v>
      </c>
    </row>
    <row r="1385" spans="1:3" x14ac:dyDescent="0.2">
      <c r="A1385" s="1181" t="s">
        <v>2833</v>
      </c>
      <c r="B1385" s="1357" t="s">
        <v>1487</v>
      </c>
      <c r="C1385" s="1357" t="s">
        <v>3674</v>
      </c>
    </row>
    <row r="1386" spans="1:3" x14ac:dyDescent="0.2">
      <c r="A1386" s="1181" t="s">
        <v>2834</v>
      </c>
      <c r="B1386" s="1357" t="s">
        <v>1487</v>
      </c>
      <c r="C1386" s="1357" t="s">
        <v>4097</v>
      </c>
    </row>
    <row r="1387" spans="1:3" x14ac:dyDescent="0.2">
      <c r="A1387" s="1181" t="s">
        <v>2835</v>
      </c>
      <c r="B1387" s="1357" t="s">
        <v>1487</v>
      </c>
      <c r="C1387" s="1357" t="s">
        <v>4098</v>
      </c>
    </row>
    <row r="1388" spans="1:3" x14ac:dyDescent="0.2">
      <c r="A1388" s="1181" t="s">
        <v>2836</v>
      </c>
      <c r="B1388" s="1357" t="s">
        <v>1487</v>
      </c>
      <c r="C1388" s="1357" t="s">
        <v>4099</v>
      </c>
    </row>
    <row r="1389" spans="1:3" x14ac:dyDescent="0.2">
      <c r="A1389" s="1181" t="s">
        <v>2837</v>
      </c>
      <c r="B1389" s="1357" t="s">
        <v>1487</v>
      </c>
      <c r="C1389" s="1357" t="s">
        <v>4100</v>
      </c>
    </row>
    <row r="1390" spans="1:3" x14ac:dyDescent="0.2">
      <c r="A1390" s="1181" t="s">
        <v>2838</v>
      </c>
      <c r="B1390" s="1357" t="s">
        <v>1487</v>
      </c>
      <c r="C1390" s="1357" t="s">
        <v>4101</v>
      </c>
    </row>
    <row r="1391" spans="1:3" x14ac:dyDescent="0.2">
      <c r="A1391" s="1181" t="s">
        <v>2839</v>
      </c>
      <c r="B1391" s="1357" t="s">
        <v>1487</v>
      </c>
      <c r="C1391" s="1357" t="s">
        <v>4102</v>
      </c>
    </row>
    <row r="1392" spans="1:3" x14ac:dyDescent="0.2">
      <c r="A1392" s="1181" t="s">
        <v>2840</v>
      </c>
      <c r="B1392" s="1357" t="s">
        <v>1487</v>
      </c>
      <c r="C1392" s="1357" t="s">
        <v>4103</v>
      </c>
    </row>
    <row r="1393" spans="1:3" x14ac:dyDescent="0.2">
      <c r="A1393" s="1181" t="s">
        <v>2841</v>
      </c>
      <c r="B1393" s="1357" t="s">
        <v>1487</v>
      </c>
      <c r="C1393" s="1357" t="s">
        <v>4104</v>
      </c>
    </row>
    <row r="1394" spans="1:3" x14ac:dyDescent="0.2">
      <c r="A1394" s="1181" t="s">
        <v>2842</v>
      </c>
      <c r="B1394" s="1357" t="s">
        <v>1487</v>
      </c>
      <c r="C1394" s="1357" t="s">
        <v>4105</v>
      </c>
    </row>
    <row r="1395" spans="1:3" x14ac:dyDescent="0.2">
      <c r="A1395" s="1181" t="s">
        <v>2843</v>
      </c>
      <c r="B1395" s="1357" t="s">
        <v>1487</v>
      </c>
      <c r="C1395" s="1357" t="s">
        <v>4106</v>
      </c>
    </row>
    <row r="1396" spans="1:3" x14ac:dyDescent="0.2">
      <c r="A1396" s="1181" t="s">
        <v>2844</v>
      </c>
      <c r="B1396" s="1357" t="s">
        <v>1487</v>
      </c>
      <c r="C1396" s="1357" t="s">
        <v>4107</v>
      </c>
    </row>
    <row r="1397" spans="1:3" x14ac:dyDescent="0.2">
      <c r="A1397" s="1181" t="s">
        <v>2845</v>
      </c>
      <c r="B1397" s="1357" t="s">
        <v>1487</v>
      </c>
      <c r="C1397" s="1357" t="s">
        <v>4108</v>
      </c>
    </row>
    <row r="1398" spans="1:3" x14ac:dyDescent="0.2">
      <c r="A1398" s="1181" t="s">
        <v>2846</v>
      </c>
      <c r="B1398" s="1357" t="s">
        <v>1487</v>
      </c>
      <c r="C1398" s="1357" t="s">
        <v>4109</v>
      </c>
    </row>
    <row r="1399" spans="1:3" x14ac:dyDescent="0.2">
      <c r="A1399" s="1181" t="s">
        <v>2847</v>
      </c>
      <c r="B1399" s="1357" t="s">
        <v>1487</v>
      </c>
      <c r="C1399" s="1357" t="s">
        <v>4110</v>
      </c>
    </row>
    <row r="1400" spans="1:3" x14ac:dyDescent="0.2">
      <c r="A1400" s="1181" t="s">
        <v>2848</v>
      </c>
      <c r="B1400" s="1357" t="s">
        <v>1487</v>
      </c>
      <c r="C1400" s="1357" t="s">
        <v>4111</v>
      </c>
    </row>
    <row r="1401" spans="1:3" x14ac:dyDescent="0.2">
      <c r="A1401" s="1181" t="s">
        <v>2849</v>
      </c>
      <c r="B1401" s="1357" t="s">
        <v>1487</v>
      </c>
      <c r="C1401" s="1357" t="s">
        <v>4112</v>
      </c>
    </row>
    <row r="1402" spans="1:3" x14ac:dyDescent="0.2">
      <c r="A1402" s="1181" t="s">
        <v>2850</v>
      </c>
      <c r="B1402" s="1357" t="s">
        <v>1045</v>
      </c>
      <c r="C1402" s="1357" t="s">
        <v>1046</v>
      </c>
    </row>
    <row r="1403" spans="1:3" x14ac:dyDescent="0.2">
      <c r="A1403" s="1181" t="s">
        <v>2851</v>
      </c>
      <c r="B1403" s="1357" t="s">
        <v>1045</v>
      </c>
      <c r="C1403" s="1357" t="s">
        <v>1047</v>
      </c>
    </row>
    <row r="1404" spans="1:3" x14ac:dyDescent="0.2">
      <c r="A1404" s="1181" t="s">
        <v>2852</v>
      </c>
      <c r="B1404" s="1357" t="s">
        <v>1045</v>
      </c>
      <c r="C1404" s="1357" t="s">
        <v>1048</v>
      </c>
    </row>
    <row r="1405" spans="1:3" x14ac:dyDescent="0.2">
      <c r="A1405" s="1181" t="s">
        <v>2853</v>
      </c>
      <c r="B1405" s="1357" t="s">
        <v>1045</v>
      </c>
      <c r="C1405" s="1357" t="s">
        <v>1049</v>
      </c>
    </row>
    <row r="1406" spans="1:3" x14ac:dyDescent="0.2">
      <c r="A1406" s="1181" t="s">
        <v>2854</v>
      </c>
      <c r="B1406" s="1357" t="s">
        <v>1045</v>
      </c>
      <c r="C1406" s="1357" t="s">
        <v>1050</v>
      </c>
    </row>
    <row r="1407" spans="1:3" x14ac:dyDescent="0.2">
      <c r="A1407" s="1181" t="s">
        <v>2855</v>
      </c>
      <c r="B1407" s="1357" t="s">
        <v>1045</v>
      </c>
      <c r="C1407" s="1357" t="s">
        <v>1051</v>
      </c>
    </row>
    <row r="1408" spans="1:3" x14ac:dyDescent="0.2">
      <c r="A1408" s="1181" t="s">
        <v>2856</v>
      </c>
      <c r="B1408" s="1357" t="s">
        <v>1045</v>
      </c>
      <c r="C1408" s="1357" t="s">
        <v>1052</v>
      </c>
    </row>
    <row r="1409" spans="1:3" x14ac:dyDescent="0.2">
      <c r="A1409" s="1181" t="s">
        <v>2857</v>
      </c>
      <c r="B1409" s="1357" t="s">
        <v>1045</v>
      </c>
      <c r="C1409" s="1357" t="s">
        <v>1053</v>
      </c>
    </row>
    <row r="1410" spans="1:3" x14ac:dyDescent="0.2">
      <c r="A1410" s="1181" t="s">
        <v>2858</v>
      </c>
      <c r="B1410" s="1357" t="s">
        <v>1045</v>
      </c>
      <c r="C1410" s="1357" t="s">
        <v>1054</v>
      </c>
    </row>
    <row r="1411" spans="1:3" x14ac:dyDescent="0.2">
      <c r="A1411" s="1181" t="s">
        <v>2859</v>
      </c>
      <c r="B1411" s="1357" t="s">
        <v>1045</v>
      </c>
      <c r="C1411" s="1357" t="s">
        <v>1055</v>
      </c>
    </row>
    <row r="1412" spans="1:3" x14ac:dyDescent="0.2">
      <c r="A1412" s="1181" t="s">
        <v>2860</v>
      </c>
      <c r="B1412" s="1357" t="s">
        <v>1045</v>
      </c>
      <c r="C1412" s="1357" t="s">
        <v>1056</v>
      </c>
    </row>
    <row r="1413" spans="1:3" x14ac:dyDescent="0.2">
      <c r="A1413" s="1181" t="s">
        <v>2861</v>
      </c>
      <c r="B1413" s="1357" t="s">
        <v>1045</v>
      </c>
      <c r="C1413" s="1357" t="s">
        <v>1057</v>
      </c>
    </row>
    <row r="1414" spans="1:3" x14ac:dyDescent="0.2">
      <c r="A1414" s="1181" t="s">
        <v>2862</v>
      </c>
      <c r="B1414" s="1357" t="s">
        <v>1045</v>
      </c>
      <c r="C1414" s="1357" t="s">
        <v>1058</v>
      </c>
    </row>
    <row r="1415" spans="1:3" x14ac:dyDescent="0.2">
      <c r="A1415" s="1181" t="s">
        <v>2863</v>
      </c>
      <c r="B1415" s="1357" t="s">
        <v>1045</v>
      </c>
      <c r="C1415" s="1357" t="s">
        <v>1059</v>
      </c>
    </row>
    <row r="1416" spans="1:3" x14ac:dyDescent="0.2">
      <c r="A1416" s="1181" t="s">
        <v>2864</v>
      </c>
      <c r="B1416" s="1357" t="s">
        <v>1045</v>
      </c>
      <c r="C1416" s="1357" t="s">
        <v>1060</v>
      </c>
    </row>
    <row r="1417" spans="1:3" x14ac:dyDescent="0.2">
      <c r="A1417" s="1181" t="s">
        <v>2865</v>
      </c>
      <c r="B1417" s="1357" t="s">
        <v>1045</v>
      </c>
      <c r="C1417" s="1357" t="s">
        <v>1061</v>
      </c>
    </row>
    <row r="1418" spans="1:3" x14ac:dyDescent="0.2">
      <c r="A1418" s="1181" t="s">
        <v>2866</v>
      </c>
      <c r="B1418" s="1357" t="s">
        <v>1045</v>
      </c>
      <c r="C1418" s="1357" t="s">
        <v>1062</v>
      </c>
    </row>
    <row r="1419" spans="1:3" x14ac:dyDescent="0.2">
      <c r="A1419" s="1181" t="s">
        <v>2867</v>
      </c>
      <c r="B1419" s="1357" t="s">
        <v>1045</v>
      </c>
      <c r="C1419" s="1357" t="s">
        <v>1063</v>
      </c>
    </row>
    <row r="1420" spans="1:3" x14ac:dyDescent="0.2">
      <c r="A1420" s="1181" t="s">
        <v>2868</v>
      </c>
      <c r="B1420" s="1357" t="s">
        <v>1045</v>
      </c>
      <c r="C1420" s="1357" t="s">
        <v>1064</v>
      </c>
    </row>
    <row r="1421" spans="1:3" x14ac:dyDescent="0.2">
      <c r="A1421" s="1181" t="s">
        <v>2869</v>
      </c>
      <c r="B1421" s="1357" t="s">
        <v>1488</v>
      </c>
      <c r="C1421" s="1357" t="s">
        <v>4113</v>
      </c>
    </row>
    <row r="1422" spans="1:3" x14ac:dyDescent="0.2">
      <c r="A1422" s="1181" t="s">
        <v>2870</v>
      </c>
      <c r="B1422" s="1357" t="s">
        <v>1488</v>
      </c>
      <c r="C1422" s="1357" t="s">
        <v>4114</v>
      </c>
    </row>
    <row r="1423" spans="1:3" x14ac:dyDescent="0.2">
      <c r="A1423" s="1181" t="s">
        <v>2871</v>
      </c>
      <c r="B1423" s="1357" t="s">
        <v>1488</v>
      </c>
      <c r="C1423" s="1357" t="s">
        <v>4115</v>
      </c>
    </row>
    <row r="1424" spans="1:3" x14ac:dyDescent="0.2">
      <c r="A1424" s="1181" t="s">
        <v>2872</v>
      </c>
      <c r="B1424" s="1357" t="s">
        <v>1488</v>
      </c>
      <c r="C1424" s="1357" t="s">
        <v>4116</v>
      </c>
    </row>
    <row r="1425" spans="1:3" x14ac:dyDescent="0.2">
      <c r="A1425" s="1181" t="s">
        <v>2873</v>
      </c>
      <c r="B1425" s="1357" t="s">
        <v>1488</v>
      </c>
      <c r="C1425" s="1357" t="s">
        <v>4117</v>
      </c>
    </row>
    <row r="1426" spans="1:3" x14ac:dyDescent="0.2">
      <c r="A1426" s="1181" t="s">
        <v>2874</v>
      </c>
      <c r="B1426" s="1357" t="s">
        <v>1488</v>
      </c>
      <c r="C1426" s="1357" t="s">
        <v>4118</v>
      </c>
    </row>
    <row r="1427" spans="1:3" x14ac:dyDescent="0.2">
      <c r="A1427" s="1181" t="s">
        <v>2875</v>
      </c>
      <c r="B1427" s="1357" t="s">
        <v>1488</v>
      </c>
      <c r="C1427" s="1357" t="s">
        <v>4119</v>
      </c>
    </row>
    <row r="1428" spans="1:3" x14ac:dyDescent="0.2">
      <c r="A1428" s="1181" t="s">
        <v>2876</v>
      </c>
      <c r="B1428" s="1357" t="s">
        <v>1488</v>
      </c>
      <c r="C1428" s="1357" t="s">
        <v>4120</v>
      </c>
    </row>
    <row r="1429" spans="1:3" x14ac:dyDescent="0.2">
      <c r="A1429" s="1181" t="s">
        <v>2877</v>
      </c>
      <c r="B1429" s="1357" t="s">
        <v>1488</v>
      </c>
      <c r="C1429" s="1357" t="s">
        <v>4121</v>
      </c>
    </row>
    <row r="1430" spans="1:3" x14ac:dyDescent="0.2">
      <c r="A1430" s="1181" t="s">
        <v>2878</v>
      </c>
      <c r="B1430" s="1357" t="s">
        <v>1488</v>
      </c>
      <c r="C1430" s="1357" t="s">
        <v>4122</v>
      </c>
    </row>
    <row r="1431" spans="1:3" x14ac:dyDescent="0.2">
      <c r="A1431" s="1181" t="s">
        <v>2879</v>
      </c>
      <c r="B1431" s="1357" t="s">
        <v>1488</v>
      </c>
      <c r="C1431" s="1357" t="s">
        <v>4123</v>
      </c>
    </row>
    <row r="1432" spans="1:3" x14ac:dyDescent="0.2">
      <c r="A1432" s="1181" t="s">
        <v>2880</v>
      </c>
      <c r="B1432" s="1357" t="s">
        <v>1488</v>
      </c>
      <c r="C1432" s="1357" t="s">
        <v>4124</v>
      </c>
    </row>
    <row r="1433" spans="1:3" x14ac:dyDescent="0.2">
      <c r="A1433" s="1181" t="s">
        <v>2881</v>
      </c>
      <c r="B1433" s="1357" t="s">
        <v>1488</v>
      </c>
      <c r="C1433" s="1357" t="s">
        <v>4125</v>
      </c>
    </row>
    <row r="1434" spans="1:3" x14ac:dyDescent="0.2">
      <c r="A1434" s="1181" t="s">
        <v>2882</v>
      </c>
      <c r="B1434" s="1357" t="s">
        <v>1488</v>
      </c>
      <c r="C1434" s="1357" t="s">
        <v>4126</v>
      </c>
    </row>
    <row r="1435" spans="1:3" x14ac:dyDescent="0.2">
      <c r="A1435" s="1181" t="s">
        <v>2883</v>
      </c>
      <c r="B1435" s="1357" t="s">
        <v>1488</v>
      </c>
      <c r="C1435" s="1357" t="s">
        <v>4127</v>
      </c>
    </row>
    <row r="1436" spans="1:3" x14ac:dyDescent="0.2">
      <c r="A1436" s="1181" t="s">
        <v>2884</v>
      </c>
      <c r="B1436" s="1357" t="s">
        <v>1488</v>
      </c>
      <c r="C1436" s="1357" t="s">
        <v>4128</v>
      </c>
    </row>
    <row r="1437" spans="1:3" x14ac:dyDescent="0.2">
      <c r="A1437" s="1181" t="s">
        <v>2885</v>
      </c>
      <c r="B1437" s="1357" t="s">
        <v>1488</v>
      </c>
      <c r="C1437" s="1357" t="s">
        <v>4129</v>
      </c>
    </row>
    <row r="1438" spans="1:3" x14ac:dyDescent="0.2">
      <c r="A1438" s="1181" t="s">
        <v>2886</v>
      </c>
      <c r="B1438" s="1357" t="s">
        <v>1488</v>
      </c>
      <c r="C1438" s="1357" t="s">
        <v>4130</v>
      </c>
    </row>
    <row r="1439" spans="1:3" x14ac:dyDescent="0.2">
      <c r="A1439" s="1181" t="s">
        <v>2887</v>
      </c>
      <c r="B1439" s="1357" t="s">
        <v>1488</v>
      </c>
      <c r="C1439" s="1357" t="s">
        <v>4131</v>
      </c>
    </row>
    <row r="1440" spans="1:3" x14ac:dyDescent="0.2">
      <c r="A1440" s="1181" t="s">
        <v>2888</v>
      </c>
      <c r="B1440" s="1357" t="s">
        <v>1488</v>
      </c>
      <c r="C1440" s="1357" t="s">
        <v>4132</v>
      </c>
    </row>
    <row r="1441" spans="1:3" x14ac:dyDescent="0.2">
      <c r="A1441" s="1181" t="s">
        <v>2889</v>
      </c>
      <c r="B1441" s="1357" t="s">
        <v>1488</v>
      </c>
      <c r="C1441" s="1357" t="s">
        <v>4133</v>
      </c>
    </row>
    <row r="1442" spans="1:3" x14ac:dyDescent="0.2">
      <c r="A1442" s="1181" t="s">
        <v>2890</v>
      </c>
      <c r="B1442" s="1357" t="s">
        <v>1488</v>
      </c>
      <c r="C1442" s="1357" t="s">
        <v>4134</v>
      </c>
    </row>
    <row r="1443" spans="1:3" x14ac:dyDescent="0.2">
      <c r="A1443" s="1181" t="s">
        <v>2891</v>
      </c>
      <c r="B1443" s="1357" t="s">
        <v>1488</v>
      </c>
      <c r="C1443" s="1357" t="s">
        <v>4135</v>
      </c>
    </row>
    <row r="1444" spans="1:3" x14ac:dyDescent="0.2">
      <c r="A1444" s="1181" t="s">
        <v>2892</v>
      </c>
      <c r="B1444" s="1357" t="s">
        <v>1488</v>
      </c>
      <c r="C1444" s="1357" t="s">
        <v>4136</v>
      </c>
    </row>
    <row r="1445" spans="1:3" x14ac:dyDescent="0.2">
      <c r="A1445" s="1181" t="s">
        <v>2893</v>
      </c>
      <c r="B1445" s="1357" t="s">
        <v>1489</v>
      </c>
      <c r="C1445" s="1357" t="s">
        <v>1067</v>
      </c>
    </row>
    <row r="1446" spans="1:3" x14ac:dyDescent="0.2">
      <c r="A1446" s="1181" t="s">
        <v>2894</v>
      </c>
      <c r="B1446" s="1357" t="s">
        <v>1489</v>
      </c>
      <c r="C1446" s="1357" t="s">
        <v>1068</v>
      </c>
    </row>
    <row r="1447" spans="1:3" x14ac:dyDescent="0.2">
      <c r="A1447" s="1181" t="s">
        <v>2895</v>
      </c>
      <c r="B1447" s="1357" t="s">
        <v>1489</v>
      </c>
      <c r="C1447" s="1357" t="s">
        <v>1069</v>
      </c>
    </row>
    <row r="1448" spans="1:3" x14ac:dyDescent="0.2">
      <c r="A1448" s="1181" t="s">
        <v>2896</v>
      </c>
      <c r="B1448" s="1357" t="s">
        <v>1489</v>
      </c>
      <c r="C1448" s="1357" t="s">
        <v>1070</v>
      </c>
    </row>
    <row r="1449" spans="1:3" x14ac:dyDescent="0.2">
      <c r="A1449" s="1181" t="s">
        <v>2897</v>
      </c>
      <c r="B1449" s="1357" t="s">
        <v>1489</v>
      </c>
      <c r="C1449" s="1357" t="s">
        <v>1071</v>
      </c>
    </row>
    <row r="1450" spans="1:3" x14ac:dyDescent="0.2">
      <c r="A1450" s="1181" t="s">
        <v>2898</v>
      </c>
      <c r="B1450" s="1357" t="s">
        <v>1489</v>
      </c>
      <c r="C1450" s="1357" t="s">
        <v>4137</v>
      </c>
    </row>
    <row r="1451" spans="1:3" x14ac:dyDescent="0.2">
      <c r="A1451" s="1181" t="s">
        <v>2899</v>
      </c>
      <c r="B1451" s="1357" t="s">
        <v>1489</v>
      </c>
      <c r="C1451" s="1357" t="s">
        <v>4138</v>
      </c>
    </row>
    <row r="1452" spans="1:3" x14ac:dyDescent="0.2">
      <c r="A1452" s="1181" t="s">
        <v>2900</v>
      </c>
      <c r="B1452" s="1357" t="s">
        <v>1489</v>
      </c>
      <c r="C1452" s="1357" t="s">
        <v>4139</v>
      </c>
    </row>
    <row r="1453" spans="1:3" x14ac:dyDescent="0.2">
      <c r="A1453" s="1181" t="s">
        <v>2901</v>
      </c>
      <c r="B1453" s="1357" t="s">
        <v>1489</v>
      </c>
      <c r="C1453" s="1357" t="s">
        <v>1072</v>
      </c>
    </row>
    <row r="1454" spans="1:3" x14ac:dyDescent="0.2">
      <c r="A1454" s="1181" t="s">
        <v>2902</v>
      </c>
      <c r="B1454" s="1357" t="s">
        <v>1489</v>
      </c>
      <c r="C1454" s="1357" t="s">
        <v>4140</v>
      </c>
    </row>
    <row r="1455" spans="1:3" x14ac:dyDescent="0.2">
      <c r="A1455" s="1181" t="s">
        <v>2903</v>
      </c>
      <c r="B1455" s="1357" t="s">
        <v>1489</v>
      </c>
      <c r="C1455" s="1357" t="s">
        <v>1073</v>
      </c>
    </row>
    <row r="1456" spans="1:3" x14ac:dyDescent="0.2">
      <c r="A1456" s="1181" t="s">
        <v>2904</v>
      </c>
      <c r="B1456" s="1357" t="s">
        <v>1489</v>
      </c>
      <c r="C1456" s="1357" t="s">
        <v>1074</v>
      </c>
    </row>
    <row r="1457" spans="1:3" x14ac:dyDescent="0.2">
      <c r="A1457" s="1181" t="s">
        <v>2905</v>
      </c>
      <c r="B1457" s="1357" t="s">
        <v>1489</v>
      </c>
      <c r="C1457" s="1357" t="s">
        <v>1075</v>
      </c>
    </row>
    <row r="1458" spans="1:3" x14ac:dyDescent="0.2">
      <c r="A1458" s="1181" t="s">
        <v>2906</v>
      </c>
      <c r="B1458" s="1357" t="s">
        <v>1489</v>
      </c>
      <c r="C1458" s="1357" t="s">
        <v>4141</v>
      </c>
    </row>
    <row r="1459" spans="1:3" x14ac:dyDescent="0.2">
      <c r="A1459" s="1181" t="s">
        <v>2907</v>
      </c>
      <c r="B1459" s="1357" t="s">
        <v>1489</v>
      </c>
      <c r="C1459" s="1357" t="s">
        <v>1076</v>
      </c>
    </row>
    <row r="1460" spans="1:3" x14ac:dyDescent="0.2">
      <c r="A1460" s="1181" t="s">
        <v>2908</v>
      </c>
      <c r="B1460" s="1357" t="s">
        <v>1489</v>
      </c>
      <c r="C1460" s="1357" t="s">
        <v>1077</v>
      </c>
    </row>
    <row r="1461" spans="1:3" x14ac:dyDescent="0.2">
      <c r="A1461" s="1181" t="s">
        <v>2909</v>
      </c>
      <c r="B1461" s="1357" t="s">
        <v>1489</v>
      </c>
      <c r="C1461" s="1357" t="s">
        <v>4142</v>
      </c>
    </row>
    <row r="1462" spans="1:3" x14ac:dyDescent="0.2">
      <c r="A1462" s="1181" t="s">
        <v>2910</v>
      </c>
      <c r="B1462" s="1357" t="s">
        <v>1490</v>
      </c>
      <c r="C1462" s="1357" t="s">
        <v>1079</v>
      </c>
    </row>
    <row r="1463" spans="1:3" x14ac:dyDescent="0.2">
      <c r="A1463" s="1181" t="s">
        <v>2911</v>
      </c>
      <c r="B1463" s="1357" t="s">
        <v>1490</v>
      </c>
      <c r="C1463" s="1357" t="s">
        <v>1080</v>
      </c>
    </row>
    <row r="1464" spans="1:3" x14ac:dyDescent="0.2">
      <c r="A1464" s="1181" t="s">
        <v>2912</v>
      </c>
      <c r="B1464" s="1357" t="s">
        <v>1490</v>
      </c>
      <c r="C1464" s="1357" t="s">
        <v>1081</v>
      </c>
    </row>
    <row r="1465" spans="1:3" x14ac:dyDescent="0.2">
      <c r="A1465" s="1181" t="s">
        <v>2913</v>
      </c>
      <c r="B1465" s="1357" t="s">
        <v>1490</v>
      </c>
      <c r="C1465" s="1357" t="s">
        <v>1082</v>
      </c>
    </row>
    <row r="1466" spans="1:3" x14ac:dyDescent="0.2">
      <c r="A1466" s="1181" t="s">
        <v>2914</v>
      </c>
      <c r="B1466" s="1357" t="s">
        <v>1490</v>
      </c>
      <c r="C1466" s="1357" t="s">
        <v>1083</v>
      </c>
    </row>
    <row r="1467" spans="1:3" x14ac:dyDescent="0.2">
      <c r="A1467" s="1181" t="s">
        <v>2915</v>
      </c>
      <c r="B1467" s="1357" t="s">
        <v>1490</v>
      </c>
      <c r="C1467" s="1357" t="s">
        <v>1084</v>
      </c>
    </row>
    <row r="1468" spans="1:3" x14ac:dyDescent="0.2">
      <c r="A1468" s="1181" t="s">
        <v>2916</v>
      </c>
      <c r="B1468" s="1357" t="s">
        <v>1490</v>
      </c>
      <c r="C1468" s="1357" t="s">
        <v>1085</v>
      </c>
    </row>
    <row r="1469" spans="1:3" x14ac:dyDescent="0.2">
      <c r="A1469" s="1181" t="s">
        <v>2917</v>
      </c>
      <c r="B1469" s="1357" t="s">
        <v>1490</v>
      </c>
      <c r="C1469" s="1357" t="s">
        <v>1086</v>
      </c>
    </row>
    <row r="1470" spans="1:3" x14ac:dyDescent="0.2">
      <c r="A1470" s="1181" t="s">
        <v>2918</v>
      </c>
      <c r="B1470" s="1357" t="s">
        <v>1490</v>
      </c>
      <c r="C1470" s="1357" t="s">
        <v>1087</v>
      </c>
    </row>
    <row r="1471" spans="1:3" x14ac:dyDescent="0.2">
      <c r="A1471" s="1181" t="s">
        <v>2919</v>
      </c>
      <c r="B1471" s="1357" t="s">
        <v>1490</v>
      </c>
      <c r="C1471" s="1357" t="s">
        <v>1088</v>
      </c>
    </row>
    <row r="1472" spans="1:3" x14ac:dyDescent="0.2">
      <c r="A1472" s="1181" t="s">
        <v>2920</v>
      </c>
      <c r="B1472" s="1357" t="s">
        <v>1490</v>
      </c>
      <c r="C1472" s="1357" t="s">
        <v>1089</v>
      </c>
    </row>
    <row r="1473" spans="1:3" x14ac:dyDescent="0.2">
      <c r="A1473" s="1181" t="s">
        <v>2921</v>
      </c>
      <c r="B1473" s="1357" t="s">
        <v>1490</v>
      </c>
      <c r="C1473" s="1357" t="s">
        <v>1090</v>
      </c>
    </row>
    <row r="1474" spans="1:3" x14ac:dyDescent="0.2">
      <c r="A1474" s="1181" t="s">
        <v>2922</v>
      </c>
      <c r="B1474" s="1357" t="s">
        <v>1490</v>
      </c>
      <c r="C1474" s="1357" t="s">
        <v>1091</v>
      </c>
    </row>
    <row r="1475" spans="1:3" x14ac:dyDescent="0.2">
      <c r="A1475" s="1181" t="s">
        <v>2923</v>
      </c>
      <c r="B1475" s="1357" t="s">
        <v>1490</v>
      </c>
      <c r="C1475" s="1357" t="s">
        <v>484</v>
      </c>
    </row>
    <row r="1476" spans="1:3" x14ac:dyDescent="0.2">
      <c r="A1476" s="1181" t="s">
        <v>2924</v>
      </c>
      <c r="B1476" s="1357" t="s">
        <v>1490</v>
      </c>
      <c r="C1476" s="1357" t="s">
        <v>1092</v>
      </c>
    </row>
    <row r="1477" spans="1:3" x14ac:dyDescent="0.2">
      <c r="A1477" s="1181" t="s">
        <v>2925</v>
      </c>
      <c r="B1477" s="1357" t="s">
        <v>1490</v>
      </c>
      <c r="C1477" s="1357" t="s">
        <v>1093</v>
      </c>
    </row>
    <row r="1478" spans="1:3" x14ac:dyDescent="0.2">
      <c r="A1478" s="1181" t="s">
        <v>2926</v>
      </c>
      <c r="B1478" s="1357" t="s">
        <v>1490</v>
      </c>
      <c r="C1478" s="1357" t="s">
        <v>1094</v>
      </c>
    </row>
    <row r="1479" spans="1:3" x14ac:dyDescent="0.2">
      <c r="A1479" s="1181" t="s">
        <v>2927</v>
      </c>
      <c r="B1479" s="1357" t="s">
        <v>1490</v>
      </c>
      <c r="C1479" s="1357" t="s">
        <v>1095</v>
      </c>
    </row>
    <row r="1480" spans="1:3" x14ac:dyDescent="0.2">
      <c r="A1480" s="1181" t="s">
        <v>2928</v>
      </c>
      <c r="B1480" s="1357" t="s">
        <v>1490</v>
      </c>
      <c r="C1480" s="1357" t="s">
        <v>1096</v>
      </c>
    </row>
    <row r="1481" spans="1:3" x14ac:dyDescent="0.2">
      <c r="A1481" s="1181" t="s">
        <v>2929</v>
      </c>
      <c r="B1481" s="1357" t="s">
        <v>1490</v>
      </c>
      <c r="C1481" s="1357" t="s">
        <v>1097</v>
      </c>
    </row>
    <row r="1482" spans="1:3" x14ac:dyDescent="0.2">
      <c r="A1482" s="1181" t="s">
        <v>2930</v>
      </c>
      <c r="B1482" s="1357" t="s">
        <v>1491</v>
      </c>
      <c r="C1482" s="1357" t="s">
        <v>1099</v>
      </c>
    </row>
    <row r="1483" spans="1:3" x14ac:dyDescent="0.2">
      <c r="A1483" s="1181" t="s">
        <v>2931</v>
      </c>
      <c r="B1483" s="1357" t="s">
        <v>1491</v>
      </c>
      <c r="C1483" s="1357" t="s">
        <v>1100</v>
      </c>
    </row>
    <row r="1484" spans="1:3" x14ac:dyDescent="0.2">
      <c r="A1484" s="1181" t="s">
        <v>2932</v>
      </c>
      <c r="B1484" s="1357" t="s">
        <v>1491</v>
      </c>
      <c r="C1484" s="1357" t="s">
        <v>1101</v>
      </c>
    </row>
    <row r="1485" spans="1:3" x14ac:dyDescent="0.2">
      <c r="A1485" s="1181" t="s">
        <v>2933</v>
      </c>
      <c r="B1485" s="1357" t="s">
        <v>1491</v>
      </c>
      <c r="C1485" s="1357" t="s">
        <v>1102</v>
      </c>
    </row>
    <row r="1486" spans="1:3" x14ac:dyDescent="0.2">
      <c r="A1486" s="1181" t="s">
        <v>2934</v>
      </c>
      <c r="B1486" s="1357" t="s">
        <v>1491</v>
      </c>
      <c r="C1486" s="1357" t="s">
        <v>1103</v>
      </c>
    </row>
    <row r="1487" spans="1:3" x14ac:dyDescent="0.2">
      <c r="A1487" s="1181" t="s">
        <v>2935</v>
      </c>
      <c r="B1487" s="1357" t="s">
        <v>1491</v>
      </c>
      <c r="C1487" s="1357" t="s">
        <v>1104</v>
      </c>
    </row>
    <row r="1488" spans="1:3" x14ac:dyDescent="0.2">
      <c r="A1488" s="1181" t="s">
        <v>2936</v>
      </c>
      <c r="B1488" s="1357" t="s">
        <v>1491</v>
      </c>
      <c r="C1488" s="1357" t="s">
        <v>1105</v>
      </c>
    </row>
    <row r="1489" spans="1:3" x14ac:dyDescent="0.2">
      <c r="A1489" s="1181" t="s">
        <v>2937</v>
      </c>
      <c r="B1489" s="1357" t="s">
        <v>1491</v>
      </c>
      <c r="C1489" s="1357" t="s">
        <v>1106</v>
      </c>
    </row>
    <row r="1490" spans="1:3" x14ac:dyDescent="0.2">
      <c r="A1490" s="1181" t="s">
        <v>2938</v>
      </c>
      <c r="B1490" s="1357" t="s">
        <v>1491</v>
      </c>
      <c r="C1490" s="1357" t="s">
        <v>4143</v>
      </c>
    </row>
    <row r="1491" spans="1:3" x14ac:dyDescent="0.2">
      <c r="A1491" s="1181" t="s">
        <v>2939</v>
      </c>
      <c r="B1491" s="1357" t="s">
        <v>1491</v>
      </c>
      <c r="C1491" s="1357" t="s">
        <v>4144</v>
      </c>
    </row>
    <row r="1492" spans="1:3" x14ac:dyDescent="0.2">
      <c r="A1492" s="1181" t="s">
        <v>2940</v>
      </c>
      <c r="B1492" s="1357" t="s">
        <v>1491</v>
      </c>
      <c r="C1492" s="1357" t="s">
        <v>4145</v>
      </c>
    </row>
    <row r="1493" spans="1:3" x14ac:dyDescent="0.2">
      <c r="A1493" s="1181" t="s">
        <v>2941</v>
      </c>
      <c r="B1493" s="1357" t="s">
        <v>1491</v>
      </c>
      <c r="C1493" s="1357" t="s">
        <v>1107</v>
      </c>
    </row>
    <row r="1494" spans="1:3" x14ac:dyDescent="0.2">
      <c r="A1494" s="1181" t="s">
        <v>2942</v>
      </c>
      <c r="B1494" s="1357" t="s">
        <v>1491</v>
      </c>
      <c r="C1494" s="1357" t="s">
        <v>1108</v>
      </c>
    </row>
    <row r="1495" spans="1:3" x14ac:dyDescent="0.2">
      <c r="A1495" s="1181" t="s">
        <v>2943</v>
      </c>
      <c r="B1495" s="1357" t="s">
        <v>1491</v>
      </c>
      <c r="C1495" s="1357" t="s">
        <v>1109</v>
      </c>
    </row>
    <row r="1496" spans="1:3" x14ac:dyDescent="0.2">
      <c r="A1496" s="1181" t="s">
        <v>2944</v>
      </c>
      <c r="B1496" s="1357" t="s">
        <v>1491</v>
      </c>
      <c r="C1496" s="1357" t="s">
        <v>1110</v>
      </c>
    </row>
    <row r="1497" spans="1:3" x14ac:dyDescent="0.2">
      <c r="A1497" s="1181" t="s">
        <v>2945</v>
      </c>
      <c r="B1497" s="1357" t="s">
        <v>1491</v>
      </c>
      <c r="C1497" s="1357" t="s">
        <v>1111</v>
      </c>
    </row>
    <row r="1498" spans="1:3" x14ac:dyDescent="0.2">
      <c r="A1498" s="1181" t="s">
        <v>2946</v>
      </c>
      <c r="B1498" s="1357" t="s">
        <v>1491</v>
      </c>
      <c r="C1498" s="1357" t="s">
        <v>1112</v>
      </c>
    </row>
    <row r="1499" spans="1:3" x14ac:dyDescent="0.2">
      <c r="A1499" s="1181" t="s">
        <v>2947</v>
      </c>
      <c r="B1499" s="1357" t="s">
        <v>1491</v>
      </c>
      <c r="C1499" s="1357" t="s">
        <v>1113</v>
      </c>
    </row>
    <row r="1500" spans="1:3" x14ac:dyDescent="0.2">
      <c r="A1500" s="1181" t="s">
        <v>2948</v>
      </c>
      <c r="B1500" s="1357" t="s">
        <v>1491</v>
      </c>
      <c r="C1500" s="1357" t="s">
        <v>1114</v>
      </c>
    </row>
    <row r="1501" spans="1:3" x14ac:dyDescent="0.2">
      <c r="A1501" s="1181" t="s">
        <v>2949</v>
      </c>
      <c r="B1501" s="1357" t="s">
        <v>1491</v>
      </c>
      <c r="C1501" s="1357" t="s">
        <v>1115</v>
      </c>
    </row>
    <row r="1502" spans="1:3" x14ac:dyDescent="0.2">
      <c r="A1502" s="1181" t="s">
        <v>2950</v>
      </c>
      <c r="B1502" s="1357" t="s">
        <v>1491</v>
      </c>
      <c r="C1502" s="1357" t="s">
        <v>1116</v>
      </c>
    </row>
    <row r="1503" spans="1:3" x14ac:dyDescent="0.2">
      <c r="A1503" s="1181" t="s">
        <v>2951</v>
      </c>
      <c r="B1503" s="1357" t="s">
        <v>1491</v>
      </c>
      <c r="C1503" s="1357" t="s">
        <v>1117</v>
      </c>
    </row>
    <row r="1504" spans="1:3" x14ac:dyDescent="0.2">
      <c r="A1504" s="1181" t="s">
        <v>2952</v>
      </c>
      <c r="B1504" s="1357" t="s">
        <v>1491</v>
      </c>
      <c r="C1504" s="1357" t="s">
        <v>4146</v>
      </c>
    </row>
    <row r="1505" spans="1:3" x14ac:dyDescent="0.2">
      <c r="A1505" s="1181" t="s">
        <v>2953</v>
      </c>
      <c r="B1505" s="1357" t="s">
        <v>1491</v>
      </c>
      <c r="C1505" s="1357" t="s">
        <v>4147</v>
      </c>
    </row>
    <row r="1506" spans="1:3" x14ac:dyDescent="0.2">
      <c r="A1506" s="1181" t="s">
        <v>2954</v>
      </c>
      <c r="B1506" s="1357" t="s">
        <v>1491</v>
      </c>
      <c r="C1506" s="1357" t="s">
        <v>4148</v>
      </c>
    </row>
    <row r="1507" spans="1:3" x14ac:dyDescent="0.2">
      <c r="A1507" s="1181" t="s">
        <v>2955</v>
      </c>
      <c r="B1507" s="1357" t="s">
        <v>1491</v>
      </c>
      <c r="C1507" s="1357" t="s">
        <v>4149</v>
      </c>
    </row>
    <row r="1508" spans="1:3" x14ac:dyDescent="0.2">
      <c r="A1508" s="1181" t="s">
        <v>2956</v>
      </c>
      <c r="B1508" s="1357" t="s">
        <v>1491</v>
      </c>
      <c r="C1508" s="1357" t="s">
        <v>4150</v>
      </c>
    </row>
    <row r="1509" spans="1:3" x14ac:dyDescent="0.2">
      <c r="A1509" s="1181" t="s">
        <v>2957</v>
      </c>
      <c r="B1509" s="1357" t="s">
        <v>1491</v>
      </c>
      <c r="C1509" s="1357" t="s">
        <v>4151</v>
      </c>
    </row>
    <row r="1510" spans="1:3" x14ac:dyDescent="0.2">
      <c r="A1510" s="1181" t="s">
        <v>2958</v>
      </c>
      <c r="B1510" s="1357" t="s">
        <v>1491</v>
      </c>
      <c r="C1510" s="1357" t="s">
        <v>4152</v>
      </c>
    </row>
    <row r="1511" spans="1:3" x14ac:dyDescent="0.2">
      <c r="A1511" s="1181" t="s">
        <v>2959</v>
      </c>
      <c r="B1511" s="1357" t="s">
        <v>1491</v>
      </c>
      <c r="C1511" s="1357" t="s">
        <v>4153</v>
      </c>
    </row>
    <row r="1512" spans="1:3" x14ac:dyDescent="0.2">
      <c r="A1512" s="1181" t="s">
        <v>2960</v>
      </c>
      <c r="B1512" s="1357" t="s">
        <v>1491</v>
      </c>
      <c r="C1512" s="1357" t="s">
        <v>4154</v>
      </c>
    </row>
    <row r="1513" spans="1:3" x14ac:dyDescent="0.2">
      <c r="A1513" s="1181" t="s">
        <v>2961</v>
      </c>
      <c r="B1513" s="1357" t="s">
        <v>1491</v>
      </c>
      <c r="C1513" s="1357" t="s">
        <v>4155</v>
      </c>
    </row>
    <row r="1514" spans="1:3" x14ac:dyDescent="0.2">
      <c r="A1514" s="1181" t="s">
        <v>2962</v>
      </c>
      <c r="B1514" s="1357" t="s">
        <v>1491</v>
      </c>
      <c r="C1514" s="1357" t="s">
        <v>4156</v>
      </c>
    </row>
    <row r="1515" spans="1:3" x14ac:dyDescent="0.2">
      <c r="A1515" s="1181" t="s">
        <v>2963</v>
      </c>
      <c r="B1515" s="1357" t="s">
        <v>1491</v>
      </c>
      <c r="C1515" s="1357" t="s">
        <v>4157</v>
      </c>
    </row>
    <row r="1516" spans="1:3" x14ac:dyDescent="0.2">
      <c r="A1516" s="1181" t="s">
        <v>2964</v>
      </c>
      <c r="B1516" s="1357" t="s">
        <v>1492</v>
      </c>
      <c r="C1516" s="1357" t="s">
        <v>1119</v>
      </c>
    </row>
    <row r="1517" spans="1:3" x14ac:dyDescent="0.2">
      <c r="A1517" s="1181" t="s">
        <v>2965</v>
      </c>
      <c r="B1517" s="1357" t="s">
        <v>1492</v>
      </c>
      <c r="C1517" s="1357" t="s">
        <v>1120</v>
      </c>
    </row>
    <row r="1518" spans="1:3" x14ac:dyDescent="0.2">
      <c r="A1518" s="1181" t="s">
        <v>2966</v>
      </c>
      <c r="B1518" s="1357" t="s">
        <v>1492</v>
      </c>
      <c r="C1518" s="1357" t="s">
        <v>1121</v>
      </c>
    </row>
    <row r="1519" spans="1:3" x14ac:dyDescent="0.2">
      <c r="A1519" s="1181" t="s">
        <v>2967</v>
      </c>
      <c r="B1519" s="1357" t="s">
        <v>1492</v>
      </c>
      <c r="C1519" s="1357" t="s">
        <v>1122</v>
      </c>
    </row>
    <row r="1520" spans="1:3" x14ac:dyDescent="0.2">
      <c r="A1520" s="1181" t="s">
        <v>2968</v>
      </c>
      <c r="B1520" s="1357" t="s">
        <v>1492</v>
      </c>
      <c r="C1520" s="1357" t="s">
        <v>1123</v>
      </c>
    </row>
    <row r="1521" spans="1:3" x14ac:dyDescent="0.2">
      <c r="A1521" s="1181" t="s">
        <v>2969</v>
      </c>
      <c r="B1521" s="1357" t="s">
        <v>1492</v>
      </c>
      <c r="C1521" s="1357" t="s">
        <v>1124</v>
      </c>
    </row>
    <row r="1522" spans="1:3" x14ac:dyDescent="0.2">
      <c r="A1522" s="1181" t="s">
        <v>2970</v>
      </c>
      <c r="B1522" s="1357" t="s">
        <v>1492</v>
      </c>
      <c r="C1522" s="1357" t="s">
        <v>1125</v>
      </c>
    </row>
    <row r="1523" spans="1:3" x14ac:dyDescent="0.2">
      <c r="A1523" s="1181" t="s">
        <v>2971</v>
      </c>
      <c r="B1523" s="1357" t="s">
        <v>1492</v>
      </c>
      <c r="C1523" s="1357" t="s">
        <v>1126</v>
      </c>
    </row>
    <row r="1524" spans="1:3" x14ac:dyDescent="0.2">
      <c r="A1524" s="1181" t="s">
        <v>2972</v>
      </c>
      <c r="B1524" s="1357" t="s">
        <v>1492</v>
      </c>
      <c r="C1524" s="1357" t="s">
        <v>1127</v>
      </c>
    </row>
    <row r="1525" spans="1:3" x14ac:dyDescent="0.2">
      <c r="A1525" s="1181" t="s">
        <v>2973</v>
      </c>
      <c r="B1525" s="1357" t="s">
        <v>1492</v>
      </c>
      <c r="C1525" s="1357" t="s">
        <v>1128</v>
      </c>
    </row>
    <row r="1526" spans="1:3" x14ac:dyDescent="0.2">
      <c r="A1526" s="1181" t="s">
        <v>2974</v>
      </c>
      <c r="B1526" s="1357" t="s">
        <v>1492</v>
      </c>
      <c r="C1526" s="1357" t="s">
        <v>1129</v>
      </c>
    </row>
    <row r="1527" spans="1:3" x14ac:dyDescent="0.2">
      <c r="A1527" s="1181" t="s">
        <v>2975</v>
      </c>
      <c r="B1527" s="1357" t="s">
        <v>1492</v>
      </c>
      <c r="C1527" s="1357" t="s">
        <v>1130</v>
      </c>
    </row>
    <row r="1528" spans="1:3" x14ac:dyDescent="0.2">
      <c r="A1528" s="1181" t="s">
        <v>2976</v>
      </c>
      <c r="B1528" s="1357" t="s">
        <v>1492</v>
      </c>
      <c r="C1528" s="1357" t="s">
        <v>1131</v>
      </c>
    </row>
    <row r="1529" spans="1:3" x14ac:dyDescent="0.2">
      <c r="A1529" s="1181" t="s">
        <v>2977</v>
      </c>
      <c r="B1529" s="1357" t="s">
        <v>1492</v>
      </c>
      <c r="C1529" s="1357" t="s">
        <v>1132</v>
      </c>
    </row>
    <row r="1530" spans="1:3" x14ac:dyDescent="0.2">
      <c r="A1530" s="1181" t="s">
        <v>2978</v>
      </c>
      <c r="B1530" s="1357" t="s">
        <v>1492</v>
      </c>
      <c r="C1530" s="1357" t="s">
        <v>1133</v>
      </c>
    </row>
    <row r="1531" spans="1:3" x14ac:dyDescent="0.2">
      <c r="A1531" s="1181" t="s">
        <v>2979</v>
      </c>
      <c r="B1531" s="1357" t="s">
        <v>1492</v>
      </c>
      <c r="C1531" s="1357" t="s">
        <v>1134</v>
      </c>
    </row>
    <row r="1532" spans="1:3" x14ac:dyDescent="0.2">
      <c r="A1532" s="1181" t="s">
        <v>2980</v>
      </c>
      <c r="B1532" s="1357" t="s">
        <v>1492</v>
      </c>
      <c r="C1532" s="1357" t="s">
        <v>1135</v>
      </c>
    </row>
    <row r="1533" spans="1:3" x14ac:dyDescent="0.2">
      <c r="A1533" s="1181" t="s">
        <v>2981</v>
      </c>
      <c r="B1533" s="1357" t="s">
        <v>1492</v>
      </c>
      <c r="C1533" s="1357" t="s">
        <v>1136</v>
      </c>
    </row>
    <row r="1534" spans="1:3" x14ac:dyDescent="0.2">
      <c r="A1534" s="1181" t="s">
        <v>2982</v>
      </c>
      <c r="B1534" s="1357" t="s">
        <v>1492</v>
      </c>
      <c r="C1534" s="1357" t="s">
        <v>1137</v>
      </c>
    </row>
    <row r="1535" spans="1:3" x14ac:dyDescent="0.2">
      <c r="A1535" s="1181" t="s">
        <v>2983</v>
      </c>
      <c r="B1535" s="1357" t="s">
        <v>1492</v>
      </c>
      <c r="C1535" s="1357" t="s">
        <v>1138</v>
      </c>
    </row>
    <row r="1536" spans="1:3" x14ac:dyDescent="0.2">
      <c r="A1536" s="1181" t="s">
        <v>2984</v>
      </c>
      <c r="B1536" s="1357" t="s">
        <v>1492</v>
      </c>
      <c r="C1536" s="1357" t="s">
        <v>1139</v>
      </c>
    </row>
    <row r="1537" spans="1:3" x14ac:dyDescent="0.2">
      <c r="A1537" s="1181" t="s">
        <v>2985</v>
      </c>
      <c r="B1537" s="1357" t="s">
        <v>1492</v>
      </c>
      <c r="C1537" s="1357" t="s">
        <v>4158</v>
      </c>
    </row>
    <row r="1538" spans="1:3" x14ac:dyDescent="0.2">
      <c r="A1538" s="1181" t="s">
        <v>2986</v>
      </c>
      <c r="B1538" s="1357" t="s">
        <v>1492</v>
      </c>
      <c r="C1538" s="1357" t="s">
        <v>4159</v>
      </c>
    </row>
    <row r="1539" spans="1:3" x14ac:dyDescent="0.2">
      <c r="A1539" s="1181" t="s">
        <v>2987</v>
      </c>
      <c r="B1539" s="1357" t="s">
        <v>1492</v>
      </c>
      <c r="C1539" s="1357" t="s">
        <v>4160</v>
      </c>
    </row>
    <row r="1540" spans="1:3" x14ac:dyDescent="0.2">
      <c r="A1540" s="1181" t="s">
        <v>2988</v>
      </c>
      <c r="B1540" s="1357" t="s">
        <v>1492</v>
      </c>
      <c r="C1540" s="1357" t="s">
        <v>4161</v>
      </c>
    </row>
    <row r="1541" spans="1:3" x14ac:dyDescent="0.2">
      <c r="A1541" s="1181" t="s">
        <v>2989</v>
      </c>
      <c r="B1541" s="1357" t="s">
        <v>1492</v>
      </c>
      <c r="C1541" s="1357" t="s">
        <v>4162</v>
      </c>
    </row>
    <row r="1542" spans="1:3" x14ac:dyDescent="0.2">
      <c r="A1542" s="1181" t="s">
        <v>2990</v>
      </c>
      <c r="B1542" s="1357" t="s">
        <v>1492</v>
      </c>
      <c r="C1542" s="1357" t="s">
        <v>4163</v>
      </c>
    </row>
    <row r="1543" spans="1:3" x14ac:dyDescent="0.2">
      <c r="A1543" s="1181" t="s">
        <v>2991</v>
      </c>
      <c r="B1543" s="1357" t="s">
        <v>1492</v>
      </c>
      <c r="C1543" s="1357" t="s">
        <v>4164</v>
      </c>
    </row>
    <row r="1544" spans="1:3" x14ac:dyDescent="0.2">
      <c r="A1544" s="1182" t="s">
        <v>4343</v>
      </c>
      <c r="B1544" s="1357" t="s">
        <v>1492</v>
      </c>
      <c r="C1544" s="1357" t="s">
        <v>4342</v>
      </c>
    </row>
    <row r="1545" spans="1:3" x14ac:dyDescent="0.2">
      <c r="A1545" s="1181" t="s">
        <v>2992</v>
      </c>
      <c r="B1545" s="1357" t="s">
        <v>1492</v>
      </c>
      <c r="C1545" s="1357" t="s">
        <v>1140</v>
      </c>
    </row>
    <row r="1546" spans="1:3" x14ac:dyDescent="0.2">
      <c r="A1546" s="1181" t="s">
        <v>2993</v>
      </c>
      <c r="B1546" s="1357" t="s">
        <v>1492</v>
      </c>
      <c r="C1546" s="1357" t="s">
        <v>1141</v>
      </c>
    </row>
    <row r="1547" spans="1:3" x14ac:dyDescent="0.2">
      <c r="A1547" s="1181" t="s">
        <v>2994</v>
      </c>
      <c r="B1547" s="1357" t="s">
        <v>1492</v>
      </c>
      <c r="C1547" s="1357" t="s">
        <v>1142</v>
      </c>
    </row>
    <row r="1548" spans="1:3" x14ac:dyDescent="0.2">
      <c r="A1548" s="1181" t="s">
        <v>2995</v>
      </c>
      <c r="B1548" s="1357" t="s">
        <v>1492</v>
      </c>
      <c r="C1548" s="1357" t="s">
        <v>1143</v>
      </c>
    </row>
    <row r="1549" spans="1:3" x14ac:dyDescent="0.2">
      <c r="A1549" s="1181" t="s">
        <v>2996</v>
      </c>
      <c r="B1549" s="1357" t="s">
        <v>1492</v>
      </c>
      <c r="C1549" s="1357" t="s">
        <v>1144</v>
      </c>
    </row>
    <row r="1550" spans="1:3" x14ac:dyDescent="0.2">
      <c r="A1550" s="1181" t="s">
        <v>2997</v>
      </c>
      <c r="B1550" s="1357" t="s">
        <v>1492</v>
      </c>
      <c r="C1550" s="1357" t="s">
        <v>1145</v>
      </c>
    </row>
    <row r="1551" spans="1:3" x14ac:dyDescent="0.2">
      <c r="A1551" s="1181" t="s">
        <v>2998</v>
      </c>
      <c r="B1551" s="1357" t="s">
        <v>1492</v>
      </c>
      <c r="C1551" s="1357" t="s">
        <v>1146</v>
      </c>
    </row>
    <row r="1552" spans="1:3" x14ac:dyDescent="0.2">
      <c r="A1552" s="1181" t="s">
        <v>2999</v>
      </c>
      <c r="B1552" s="1357" t="s">
        <v>1492</v>
      </c>
      <c r="C1552" s="1357" t="s">
        <v>1147</v>
      </c>
    </row>
    <row r="1553" spans="1:3" x14ac:dyDescent="0.2">
      <c r="A1553" s="1181" t="s">
        <v>3000</v>
      </c>
      <c r="B1553" s="1357" t="s">
        <v>1492</v>
      </c>
      <c r="C1553" s="1357" t="s">
        <v>1148</v>
      </c>
    </row>
    <row r="1554" spans="1:3" x14ac:dyDescent="0.2">
      <c r="A1554" s="1181" t="s">
        <v>3001</v>
      </c>
      <c r="B1554" s="1357" t="s">
        <v>1492</v>
      </c>
      <c r="C1554" s="1357" t="s">
        <v>1149</v>
      </c>
    </row>
    <row r="1555" spans="1:3" x14ac:dyDescent="0.2">
      <c r="A1555" s="1181" t="s">
        <v>3002</v>
      </c>
      <c r="B1555" s="1357" t="s">
        <v>1492</v>
      </c>
      <c r="C1555" s="1357" t="s">
        <v>1150</v>
      </c>
    </row>
    <row r="1556" spans="1:3" x14ac:dyDescent="0.2">
      <c r="A1556" s="1181" t="s">
        <v>3003</v>
      </c>
      <c r="B1556" s="1357" t="s">
        <v>1492</v>
      </c>
      <c r="C1556" s="1357" t="s">
        <v>1151</v>
      </c>
    </row>
    <row r="1557" spans="1:3" x14ac:dyDescent="0.2">
      <c r="A1557" s="1181" t="s">
        <v>3004</v>
      </c>
      <c r="B1557" s="1357" t="s">
        <v>1492</v>
      </c>
      <c r="C1557" s="1357" t="s">
        <v>1152</v>
      </c>
    </row>
    <row r="1558" spans="1:3" x14ac:dyDescent="0.2">
      <c r="A1558" s="1181" t="s">
        <v>3005</v>
      </c>
      <c r="B1558" s="1357" t="s">
        <v>1492</v>
      </c>
      <c r="C1558" s="1357" t="s">
        <v>1153</v>
      </c>
    </row>
    <row r="1559" spans="1:3" x14ac:dyDescent="0.2">
      <c r="A1559" s="1181" t="s">
        <v>3006</v>
      </c>
      <c r="B1559" s="1357" t="s">
        <v>1492</v>
      </c>
      <c r="C1559" s="1357" t="s">
        <v>4165</v>
      </c>
    </row>
    <row r="1560" spans="1:3" x14ac:dyDescent="0.2">
      <c r="A1560" s="1181" t="s">
        <v>3007</v>
      </c>
      <c r="B1560" s="1357" t="s">
        <v>1492</v>
      </c>
      <c r="C1560" s="1357" t="s">
        <v>4166</v>
      </c>
    </row>
    <row r="1561" spans="1:3" x14ac:dyDescent="0.2">
      <c r="A1561" s="1181" t="s">
        <v>3008</v>
      </c>
      <c r="B1561" s="1357" t="s">
        <v>1492</v>
      </c>
      <c r="C1561" s="1357" t="s">
        <v>1154</v>
      </c>
    </row>
    <row r="1562" spans="1:3" x14ac:dyDescent="0.2">
      <c r="A1562" s="1181" t="s">
        <v>3009</v>
      </c>
      <c r="B1562" s="1357" t="s">
        <v>1492</v>
      </c>
      <c r="C1562" s="1357" t="s">
        <v>1155</v>
      </c>
    </row>
    <row r="1563" spans="1:3" x14ac:dyDescent="0.2">
      <c r="A1563" s="1181" t="s">
        <v>3010</v>
      </c>
      <c r="B1563" s="1357" t="s">
        <v>1492</v>
      </c>
      <c r="C1563" s="1357" t="s">
        <v>1020</v>
      </c>
    </row>
    <row r="1564" spans="1:3" x14ac:dyDescent="0.2">
      <c r="A1564" s="1181" t="s">
        <v>3011</v>
      </c>
      <c r="B1564" s="1357" t="s">
        <v>1492</v>
      </c>
      <c r="C1564" s="1357" t="s">
        <v>1156</v>
      </c>
    </row>
    <row r="1565" spans="1:3" x14ac:dyDescent="0.2">
      <c r="A1565" s="1181" t="s">
        <v>3012</v>
      </c>
      <c r="B1565" s="1357" t="s">
        <v>1492</v>
      </c>
      <c r="C1565" s="1357" t="s">
        <v>1157</v>
      </c>
    </row>
    <row r="1566" spans="1:3" x14ac:dyDescent="0.2">
      <c r="A1566" s="1181" t="s">
        <v>3013</v>
      </c>
      <c r="B1566" s="1357" t="s">
        <v>1492</v>
      </c>
      <c r="C1566" s="1357" t="s">
        <v>1158</v>
      </c>
    </row>
    <row r="1567" spans="1:3" x14ac:dyDescent="0.2">
      <c r="A1567" s="1181" t="s">
        <v>3014</v>
      </c>
      <c r="B1567" s="1357" t="s">
        <v>1492</v>
      </c>
      <c r="C1567" s="1357" t="s">
        <v>622</v>
      </c>
    </row>
    <row r="1568" spans="1:3" x14ac:dyDescent="0.2">
      <c r="A1568" s="1181" t="s">
        <v>3015</v>
      </c>
      <c r="B1568" s="1357" t="s">
        <v>1492</v>
      </c>
      <c r="C1568" s="1357" t="s">
        <v>1159</v>
      </c>
    </row>
    <row r="1569" spans="1:3" x14ac:dyDescent="0.2">
      <c r="A1569" s="1181" t="s">
        <v>3016</v>
      </c>
      <c r="B1569" s="1357" t="s">
        <v>1492</v>
      </c>
      <c r="C1569" s="1357" t="s">
        <v>1160</v>
      </c>
    </row>
    <row r="1570" spans="1:3" x14ac:dyDescent="0.2">
      <c r="A1570" s="1181" t="s">
        <v>3017</v>
      </c>
      <c r="B1570" s="1357" t="s">
        <v>1492</v>
      </c>
      <c r="C1570" s="1357" t="s">
        <v>4167</v>
      </c>
    </row>
    <row r="1571" spans="1:3" x14ac:dyDescent="0.2">
      <c r="A1571" s="1181" t="s">
        <v>3018</v>
      </c>
      <c r="B1571" s="1357" t="s">
        <v>1492</v>
      </c>
      <c r="C1571" s="1357" t="s">
        <v>1161</v>
      </c>
    </row>
    <row r="1572" spans="1:3" x14ac:dyDescent="0.2">
      <c r="A1572" s="1181" t="s">
        <v>3019</v>
      </c>
      <c r="B1572" s="1357" t="s">
        <v>1492</v>
      </c>
      <c r="C1572" s="1357" t="s">
        <v>4168</v>
      </c>
    </row>
    <row r="1573" spans="1:3" x14ac:dyDescent="0.2">
      <c r="A1573" s="1181" t="s">
        <v>3020</v>
      </c>
      <c r="B1573" s="1357" t="s">
        <v>1492</v>
      </c>
      <c r="C1573" s="1357" t="s">
        <v>1162</v>
      </c>
    </row>
    <row r="1574" spans="1:3" x14ac:dyDescent="0.2">
      <c r="A1574" s="1181" t="s">
        <v>3021</v>
      </c>
      <c r="B1574" s="1357" t="s">
        <v>1492</v>
      </c>
      <c r="C1574" s="1357" t="s">
        <v>4169</v>
      </c>
    </row>
    <row r="1575" spans="1:3" x14ac:dyDescent="0.2">
      <c r="A1575" s="1181" t="s">
        <v>3022</v>
      </c>
      <c r="B1575" s="1357" t="s">
        <v>1492</v>
      </c>
      <c r="C1575" s="1357" t="s">
        <v>4170</v>
      </c>
    </row>
    <row r="1576" spans="1:3" x14ac:dyDescent="0.2">
      <c r="A1576" s="1181" t="s">
        <v>3023</v>
      </c>
      <c r="B1576" s="1357" t="s">
        <v>1493</v>
      </c>
      <c r="C1576" s="1357" t="s">
        <v>4171</v>
      </c>
    </row>
    <row r="1577" spans="1:3" x14ac:dyDescent="0.2">
      <c r="A1577" s="1181" t="s">
        <v>3024</v>
      </c>
      <c r="B1577" s="1357" t="s">
        <v>1493</v>
      </c>
      <c r="C1577" s="1357" t="s">
        <v>4172</v>
      </c>
    </row>
    <row r="1578" spans="1:3" x14ac:dyDescent="0.2">
      <c r="A1578" s="1181" t="s">
        <v>3025</v>
      </c>
      <c r="B1578" s="1357" t="s">
        <v>1493</v>
      </c>
      <c r="C1578" s="1357" t="s">
        <v>4173</v>
      </c>
    </row>
    <row r="1579" spans="1:3" x14ac:dyDescent="0.2">
      <c r="A1579" s="1181" t="s">
        <v>3026</v>
      </c>
      <c r="B1579" s="1357" t="s">
        <v>1493</v>
      </c>
      <c r="C1579" s="1357" t="s">
        <v>4174</v>
      </c>
    </row>
    <row r="1580" spans="1:3" x14ac:dyDescent="0.2">
      <c r="A1580" s="1181" t="s">
        <v>3027</v>
      </c>
      <c r="B1580" s="1357" t="s">
        <v>1493</v>
      </c>
      <c r="C1580" s="1357" t="s">
        <v>4175</v>
      </c>
    </row>
    <row r="1581" spans="1:3" x14ac:dyDescent="0.2">
      <c r="A1581" s="1181" t="s">
        <v>3028</v>
      </c>
      <c r="B1581" s="1357" t="s">
        <v>1493</v>
      </c>
      <c r="C1581" s="1357" t="s">
        <v>4176</v>
      </c>
    </row>
    <row r="1582" spans="1:3" x14ac:dyDescent="0.2">
      <c r="A1582" s="1181" t="s">
        <v>3029</v>
      </c>
      <c r="B1582" s="1357" t="s">
        <v>1493</v>
      </c>
      <c r="C1582" s="1357" t="s">
        <v>4177</v>
      </c>
    </row>
    <row r="1583" spans="1:3" x14ac:dyDescent="0.2">
      <c r="A1583" s="1181" t="s">
        <v>3030</v>
      </c>
      <c r="B1583" s="1357" t="s">
        <v>1493</v>
      </c>
      <c r="C1583" s="1357" t="s">
        <v>4178</v>
      </c>
    </row>
    <row r="1584" spans="1:3" x14ac:dyDescent="0.2">
      <c r="A1584" s="1181" t="s">
        <v>3031</v>
      </c>
      <c r="B1584" s="1357" t="s">
        <v>1493</v>
      </c>
      <c r="C1584" s="1357" t="s">
        <v>4179</v>
      </c>
    </row>
    <row r="1585" spans="1:3" x14ac:dyDescent="0.2">
      <c r="A1585" s="1181" t="s">
        <v>3032</v>
      </c>
      <c r="B1585" s="1357" t="s">
        <v>1493</v>
      </c>
      <c r="C1585" s="1357" t="s">
        <v>4180</v>
      </c>
    </row>
    <row r="1586" spans="1:3" x14ac:dyDescent="0.2">
      <c r="A1586" s="1181" t="s">
        <v>3033</v>
      </c>
      <c r="B1586" s="1357" t="s">
        <v>1493</v>
      </c>
      <c r="C1586" s="1357" t="s">
        <v>4181</v>
      </c>
    </row>
    <row r="1587" spans="1:3" x14ac:dyDescent="0.2">
      <c r="A1587" s="1181" t="s">
        <v>3034</v>
      </c>
      <c r="B1587" s="1357" t="s">
        <v>1493</v>
      </c>
      <c r="C1587" s="1357" t="s">
        <v>4182</v>
      </c>
    </row>
    <row r="1588" spans="1:3" x14ac:dyDescent="0.2">
      <c r="A1588" s="1181" t="s">
        <v>3035</v>
      </c>
      <c r="B1588" s="1357" t="s">
        <v>1493</v>
      </c>
      <c r="C1588" s="1357" t="s">
        <v>4183</v>
      </c>
    </row>
    <row r="1589" spans="1:3" x14ac:dyDescent="0.2">
      <c r="A1589" s="1181" t="s">
        <v>3036</v>
      </c>
      <c r="B1589" s="1357" t="s">
        <v>1493</v>
      </c>
      <c r="C1589" s="1357" t="s">
        <v>4184</v>
      </c>
    </row>
    <row r="1590" spans="1:3" x14ac:dyDescent="0.2">
      <c r="A1590" s="1181" t="s">
        <v>3037</v>
      </c>
      <c r="B1590" s="1357" t="s">
        <v>1493</v>
      </c>
      <c r="C1590" s="1357" t="s">
        <v>4185</v>
      </c>
    </row>
    <row r="1591" spans="1:3" x14ac:dyDescent="0.2">
      <c r="A1591" s="1181" t="s">
        <v>3038</v>
      </c>
      <c r="B1591" s="1357" t="s">
        <v>1493</v>
      </c>
      <c r="C1591" s="1357" t="s">
        <v>4186</v>
      </c>
    </row>
    <row r="1592" spans="1:3" x14ac:dyDescent="0.2">
      <c r="A1592" s="1181" t="s">
        <v>3039</v>
      </c>
      <c r="B1592" s="1357" t="s">
        <v>1493</v>
      </c>
      <c r="C1592" s="1357" t="s">
        <v>4187</v>
      </c>
    </row>
    <row r="1593" spans="1:3" x14ac:dyDescent="0.2">
      <c r="A1593" s="1181" t="s">
        <v>3040</v>
      </c>
      <c r="B1593" s="1357" t="s">
        <v>1493</v>
      </c>
      <c r="C1593" s="1357" t="s">
        <v>4188</v>
      </c>
    </row>
    <row r="1594" spans="1:3" x14ac:dyDescent="0.2">
      <c r="A1594" s="1181" t="s">
        <v>3041</v>
      </c>
      <c r="B1594" s="1357" t="s">
        <v>1493</v>
      </c>
      <c r="C1594" s="1357" t="s">
        <v>4189</v>
      </c>
    </row>
    <row r="1595" spans="1:3" x14ac:dyDescent="0.2">
      <c r="A1595" s="1181" t="s">
        <v>3042</v>
      </c>
      <c r="B1595" s="1357" t="s">
        <v>1493</v>
      </c>
      <c r="C1595" s="1357" t="s">
        <v>4190</v>
      </c>
    </row>
    <row r="1596" spans="1:3" x14ac:dyDescent="0.2">
      <c r="A1596" s="1181" t="s">
        <v>3043</v>
      </c>
      <c r="B1596" s="1357" t="s">
        <v>1494</v>
      </c>
      <c r="C1596" s="1357" t="s">
        <v>4191</v>
      </c>
    </row>
    <row r="1597" spans="1:3" x14ac:dyDescent="0.2">
      <c r="A1597" s="1181" t="s">
        <v>3044</v>
      </c>
      <c r="B1597" s="1357" t="s">
        <v>1494</v>
      </c>
      <c r="C1597" s="1357" t="s">
        <v>4192</v>
      </c>
    </row>
    <row r="1598" spans="1:3" x14ac:dyDescent="0.2">
      <c r="A1598" s="1181" t="s">
        <v>3045</v>
      </c>
      <c r="B1598" s="1357" t="s">
        <v>1494</v>
      </c>
      <c r="C1598" s="1357" t="s">
        <v>4193</v>
      </c>
    </row>
    <row r="1599" spans="1:3" x14ac:dyDescent="0.2">
      <c r="A1599" s="1181" t="s">
        <v>3046</v>
      </c>
      <c r="B1599" s="1357" t="s">
        <v>1494</v>
      </c>
      <c r="C1599" s="1357" t="s">
        <v>4194</v>
      </c>
    </row>
    <row r="1600" spans="1:3" x14ac:dyDescent="0.2">
      <c r="A1600" s="1181" t="s">
        <v>3047</v>
      </c>
      <c r="B1600" s="1357" t="s">
        <v>1494</v>
      </c>
      <c r="C1600" s="1357" t="s">
        <v>4195</v>
      </c>
    </row>
    <row r="1601" spans="1:3" x14ac:dyDescent="0.2">
      <c r="A1601" s="1181" t="s">
        <v>3048</v>
      </c>
      <c r="B1601" s="1357" t="s">
        <v>1494</v>
      </c>
      <c r="C1601" s="1357" t="s">
        <v>4196</v>
      </c>
    </row>
    <row r="1602" spans="1:3" x14ac:dyDescent="0.2">
      <c r="A1602" s="1181" t="s">
        <v>3049</v>
      </c>
      <c r="B1602" s="1357" t="s">
        <v>1494</v>
      </c>
      <c r="C1602" s="1357" t="s">
        <v>4197</v>
      </c>
    </row>
    <row r="1603" spans="1:3" x14ac:dyDescent="0.2">
      <c r="A1603" s="1181" t="s">
        <v>3050</v>
      </c>
      <c r="B1603" s="1357" t="s">
        <v>1494</v>
      </c>
      <c r="C1603" s="1357" t="s">
        <v>4198</v>
      </c>
    </row>
    <row r="1604" spans="1:3" x14ac:dyDescent="0.2">
      <c r="A1604" s="1181" t="s">
        <v>3051</v>
      </c>
      <c r="B1604" s="1357" t="s">
        <v>1494</v>
      </c>
      <c r="C1604" s="1357" t="s">
        <v>4199</v>
      </c>
    </row>
    <row r="1605" spans="1:3" x14ac:dyDescent="0.2">
      <c r="A1605" s="1181" t="s">
        <v>3052</v>
      </c>
      <c r="B1605" s="1357" t="s">
        <v>1494</v>
      </c>
      <c r="C1605" s="1357" t="s">
        <v>4200</v>
      </c>
    </row>
    <row r="1606" spans="1:3" x14ac:dyDescent="0.2">
      <c r="A1606" s="1181" t="s">
        <v>3053</v>
      </c>
      <c r="B1606" s="1357" t="s">
        <v>1494</v>
      </c>
      <c r="C1606" s="1357" t="s">
        <v>4201</v>
      </c>
    </row>
    <row r="1607" spans="1:3" x14ac:dyDescent="0.2">
      <c r="A1607" s="1181" t="s">
        <v>3054</v>
      </c>
      <c r="B1607" s="1357" t="s">
        <v>1494</v>
      </c>
      <c r="C1607" s="1357" t="s">
        <v>4202</v>
      </c>
    </row>
    <row r="1608" spans="1:3" x14ac:dyDescent="0.2">
      <c r="A1608" s="1181" t="s">
        <v>3055</v>
      </c>
      <c r="B1608" s="1357" t="s">
        <v>1494</v>
      </c>
      <c r="C1608" s="1357" t="s">
        <v>4203</v>
      </c>
    </row>
    <row r="1609" spans="1:3" x14ac:dyDescent="0.2">
      <c r="A1609" s="1181" t="s">
        <v>3056</v>
      </c>
      <c r="B1609" s="1357" t="s">
        <v>1494</v>
      </c>
      <c r="C1609" s="1357" t="s">
        <v>4204</v>
      </c>
    </row>
    <row r="1610" spans="1:3" x14ac:dyDescent="0.2">
      <c r="A1610" s="1181" t="s">
        <v>3057</v>
      </c>
      <c r="B1610" s="1357" t="s">
        <v>1494</v>
      </c>
      <c r="C1610" s="1357" t="s">
        <v>4205</v>
      </c>
    </row>
    <row r="1611" spans="1:3" x14ac:dyDescent="0.2">
      <c r="A1611" s="1181" t="s">
        <v>3058</v>
      </c>
      <c r="B1611" s="1357" t="s">
        <v>1494</v>
      </c>
      <c r="C1611" s="1357" t="s">
        <v>4206</v>
      </c>
    </row>
    <row r="1612" spans="1:3" x14ac:dyDescent="0.2">
      <c r="A1612" s="1181" t="s">
        <v>3059</v>
      </c>
      <c r="B1612" s="1357" t="s">
        <v>1494</v>
      </c>
      <c r="C1612" s="1357" t="s">
        <v>4207</v>
      </c>
    </row>
    <row r="1613" spans="1:3" x14ac:dyDescent="0.2">
      <c r="A1613" s="1181" t="s">
        <v>3060</v>
      </c>
      <c r="B1613" s="1357" t="s">
        <v>1494</v>
      </c>
      <c r="C1613" s="1357" t="s">
        <v>4208</v>
      </c>
    </row>
    <row r="1614" spans="1:3" x14ac:dyDescent="0.2">
      <c r="A1614" s="1181" t="s">
        <v>3061</v>
      </c>
      <c r="B1614" s="1357" t="s">
        <v>1494</v>
      </c>
      <c r="C1614" s="1357" t="s">
        <v>4209</v>
      </c>
    </row>
    <row r="1615" spans="1:3" x14ac:dyDescent="0.2">
      <c r="A1615" s="1181" t="s">
        <v>3062</v>
      </c>
      <c r="B1615" s="1357" t="s">
        <v>1494</v>
      </c>
      <c r="C1615" s="1357" t="s">
        <v>4210</v>
      </c>
    </row>
    <row r="1616" spans="1:3" x14ac:dyDescent="0.2">
      <c r="A1616" s="1181" t="s">
        <v>3063</v>
      </c>
      <c r="B1616" s="1357" t="s">
        <v>1494</v>
      </c>
      <c r="C1616" s="1357" t="s">
        <v>4211</v>
      </c>
    </row>
    <row r="1617" spans="1:3" x14ac:dyDescent="0.2">
      <c r="A1617" s="1182" t="s">
        <v>3359</v>
      </c>
      <c r="B1617" s="1357" t="s">
        <v>1495</v>
      </c>
      <c r="C1617" s="1357" t="s">
        <v>1166</v>
      </c>
    </row>
    <row r="1618" spans="1:3" x14ac:dyDescent="0.2">
      <c r="A1618" s="1181" t="s">
        <v>3064</v>
      </c>
      <c r="B1618" s="1357" t="s">
        <v>1495</v>
      </c>
      <c r="C1618" s="1357" t="s">
        <v>1167</v>
      </c>
    </row>
    <row r="1619" spans="1:3" x14ac:dyDescent="0.2">
      <c r="A1619" s="1181" t="s">
        <v>3065</v>
      </c>
      <c r="B1619" s="1357" t="s">
        <v>1495</v>
      </c>
      <c r="C1619" s="1357" t="s">
        <v>1168</v>
      </c>
    </row>
    <row r="1620" spans="1:3" x14ac:dyDescent="0.2">
      <c r="A1620" s="1181" t="s">
        <v>3066</v>
      </c>
      <c r="B1620" s="1357" t="s">
        <v>1495</v>
      </c>
      <c r="C1620" s="1357" t="s">
        <v>1169</v>
      </c>
    </row>
    <row r="1621" spans="1:3" x14ac:dyDescent="0.2">
      <c r="A1621" s="1181" t="s">
        <v>3067</v>
      </c>
      <c r="B1621" s="1357" t="s">
        <v>1495</v>
      </c>
      <c r="C1621" s="1357" t="s">
        <v>1170</v>
      </c>
    </row>
    <row r="1622" spans="1:3" x14ac:dyDescent="0.2">
      <c r="A1622" s="1181" t="s">
        <v>3068</v>
      </c>
      <c r="B1622" s="1357" t="s">
        <v>1495</v>
      </c>
      <c r="C1622" s="1357" t="s">
        <v>1171</v>
      </c>
    </row>
    <row r="1623" spans="1:3" x14ac:dyDescent="0.2">
      <c r="A1623" s="1181" t="s">
        <v>3069</v>
      </c>
      <c r="B1623" s="1357" t="s">
        <v>1495</v>
      </c>
      <c r="C1623" s="1357" t="s">
        <v>1172</v>
      </c>
    </row>
    <row r="1624" spans="1:3" x14ac:dyDescent="0.2">
      <c r="A1624" s="1181" t="s">
        <v>3070</v>
      </c>
      <c r="B1624" s="1357" t="s">
        <v>1495</v>
      </c>
      <c r="C1624" s="1357" t="s">
        <v>1173</v>
      </c>
    </row>
    <row r="1625" spans="1:3" x14ac:dyDescent="0.2">
      <c r="A1625" s="1181" t="s">
        <v>3071</v>
      </c>
      <c r="B1625" s="1357" t="s">
        <v>1495</v>
      </c>
      <c r="C1625" s="1357" t="s">
        <v>1174</v>
      </c>
    </row>
    <row r="1626" spans="1:3" x14ac:dyDescent="0.2">
      <c r="A1626" s="1181" t="s">
        <v>3072</v>
      </c>
      <c r="B1626" s="1357" t="s">
        <v>1495</v>
      </c>
      <c r="C1626" s="1357" t="s">
        <v>1175</v>
      </c>
    </row>
    <row r="1627" spans="1:3" x14ac:dyDescent="0.2">
      <c r="A1627" s="1181" t="s">
        <v>3073</v>
      </c>
      <c r="B1627" s="1357" t="s">
        <v>1495</v>
      </c>
      <c r="C1627" s="1357" t="s">
        <v>1176</v>
      </c>
    </row>
    <row r="1628" spans="1:3" x14ac:dyDescent="0.2">
      <c r="A1628" s="1181" t="s">
        <v>3074</v>
      </c>
      <c r="B1628" s="1357" t="s">
        <v>1495</v>
      </c>
      <c r="C1628" s="1357" t="s">
        <v>1177</v>
      </c>
    </row>
    <row r="1629" spans="1:3" x14ac:dyDescent="0.2">
      <c r="A1629" s="1181" t="s">
        <v>3075</v>
      </c>
      <c r="B1629" s="1357" t="s">
        <v>1495</v>
      </c>
      <c r="C1629" s="1357" t="s">
        <v>4212</v>
      </c>
    </row>
    <row r="1630" spans="1:3" x14ac:dyDescent="0.2">
      <c r="A1630" s="1181" t="s">
        <v>3076</v>
      </c>
      <c r="B1630" s="1357" t="s">
        <v>1495</v>
      </c>
      <c r="C1630" s="1357" t="s">
        <v>4213</v>
      </c>
    </row>
    <row r="1631" spans="1:3" x14ac:dyDescent="0.2">
      <c r="A1631" s="1181" t="s">
        <v>3077</v>
      </c>
      <c r="B1631" s="1357" t="s">
        <v>1495</v>
      </c>
      <c r="C1631" s="1357" t="s">
        <v>623</v>
      </c>
    </row>
    <row r="1632" spans="1:3" x14ac:dyDescent="0.2">
      <c r="A1632" s="1181" t="s">
        <v>3078</v>
      </c>
      <c r="B1632" s="1357" t="s">
        <v>1495</v>
      </c>
      <c r="C1632" s="1357" t="s">
        <v>1178</v>
      </c>
    </row>
    <row r="1633" spans="1:3" x14ac:dyDescent="0.2">
      <c r="A1633" s="1181" t="s">
        <v>3079</v>
      </c>
      <c r="B1633" s="1357" t="s">
        <v>1495</v>
      </c>
      <c r="C1633" s="1357" t="s">
        <v>1179</v>
      </c>
    </row>
    <row r="1634" spans="1:3" x14ac:dyDescent="0.2">
      <c r="A1634" s="1181" t="s">
        <v>3080</v>
      </c>
      <c r="B1634" s="1357" t="s">
        <v>1495</v>
      </c>
      <c r="C1634" s="1357" t="s">
        <v>1180</v>
      </c>
    </row>
    <row r="1635" spans="1:3" x14ac:dyDescent="0.2">
      <c r="A1635" s="1181" t="s">
        <v>3081</v>
      </c>
      <c r="B1635" s="1357" t="s">
        <v>1495</v>
      </c>
      <c r="C1635" s="1357" t="s">
        <v>4214</v>
      </c>
    </row>
    <row r="1636" spans="1:3" x14ac:dyDescent="0.2">
      <c r="A1636" s="1181" t="s">
        <v>3082</v>
      </c>
      <c r="B1636" s="1357" t="s">
        <v>1495</v>
      </c>
      <c r="C1636" s="1357" t="s">
        <v>1181</v>
      </c>
    </row>
    <row r="1637" spans="1:3" x14ac:dyDescent="0.2">
      <c r="A1637" s="1181" t="s">
        <v>3083</v>
      </c>
      <c r="B1637" s="1357" t="s">
        <v>1495</v>
      </c>
      <c r="C1637" s="1357" t="s">
        <v>1182</v>
      </c>
    </row>
    <row r="1638" spans="1:3" x14ac:dyDescent="0.2">
      <c r="A1638" s="1181" t="s">
        <v>3084</v>
      </c>
      <c r="B1638" s="1357" t="s">
        <v>1495</v>
      </c>
      <c r="C1638" s="1357" t="s">
        <v>1183</v>
      </c>
    </row>
    <row r="1639" spans="1:3" x14ac:dyDescent="0.2">
      <c r="A1639" s="1181" t="s">
        <v>3085</v>
      </c>
      <c r="B1639" s="1357" t="s">
        <v>1495</v>
      </c>
      <c r="C1639" s="1357" t="s">
        <v>655</v>
      </c>
    </row>
    <row r="1640" spans="1:3" x14ac:dyDescent="0.2">
      <c r="A1640" s="1181" t="s">
        <v>3086</v>
      </c>
      <c r="B1640" s="1357" t="s">
        <v>1495</v>
      </c>
      <c r="C1640" s="1357" t="s">
        <v>1184</v>
      </c>
    </row>
    <row r="1641" spans="1:3" x14ac:dyDescent="0.2">
      <c r="A1641" s="1181" t="s">
        <v>3087</v>
      </c>
      <c r="B1641" s="1357" t="s">
        <v>1495</v>
      </c>
      <c r="C1641" s="1357" t="s">
        <v>894</v>
      </c>
    </row>
    <row r="1642" spans="1:3" x14ac:dyDescent="0.2">
      <c r="A1642" s="1181" t="s">
        <v>3088</v>
      </c>
      <c r="B1642" s="1357" t="s">
        <v>1495</v>
      </c>
      <c r="C1642" s="1357" t="s">
        <v>1185</v>
      </c>
    </row>
    <row r="1643" spans="1:3" x14ac:dyDescent="0.2">
      <c r="A1643" s="1181" t="s">
        <v>3089</v>
      </c>
      <c r="B1643" s="1357" t="s">
        <v>1495</v>
      </c>
      <c r="C1643" s="1357" t="s">
        <v>1186</v>
      </c>
    </row>
    <row r="1644" spans="1:3" x14ac:dyDescent="0.2">
      <c r="A1644" s="1181" t="s">
        <v>3090</v>
      </c>
      <c r="B1644" s="1357" t="s">
        <v>1495</v>
      </c>
      <c r="C1644" s="1357" t="s">
        <v>1187</v>
      </c>
    </row>
    <row r="1645" spans="1:3" x14ac:dyDescent="0.2">
      <c r="A1645" s="1181" t="s">
        <v>3091</v>
      </c>
      <c r="B1645" s="1357" t="s">
        <v>1495</v>
      </c>
      <c r="C1645" s="1357" t="s">
        <v>1188</v>
      </c>
    </row>
    <row r="1646" spans="1:3" x14ac:dyDescent="0.2">
      <c r="A1646" s="1181" t="s">
        <v>3092</v>
      </c>
      <c r="B1646" s="1357" t="s">
        <v>1495</v>
      </c>
      <c r="C1646" s="1357" t="s">
        <v>1189</v>
      </c>
    </row>
    <row r="1647" spans="1:3" x14ac:dyDescent="0.2">
      <c r="A1647" s="1181" t="s">
        <v>3093</v>
      </c>
      <c r="B1647" s="1357" t="s">
        <v>1495</v>
      </c>
      <c r="C1647" s="1357" t="s">
        <v>1190</v>
      </c>
    </row>
    <row r="1648" spans="1:3" x14ac:dyDescent="0.2">
      <c r="A1648" s="1181" t="s">
        <v>3094</v>
      </c>
      <c r="B1648" s="1357" t="s">
        <v>1495</v>
      </c>
      <c r="C1648" s="1357" t="s">
        <v>1191</v>
      </c>
    </row>
    <row r="1649" spans="1:3" x14ac:dyDescent="0.2">
      <c r="A1649" s="1181" t="s">
        <v>3095</v>
      </c>
      <c r="B1649" s="1357" t="s">
        <v>1495</v>
      </c>
      <c r="C1649" s="1357" t="s">
        <v>4215</v>
      </c>
    </row>
    <row r="1650" spans="1:3" x14ac:dyDescent="0.2">
      <c r="A1650" s="1181" t="s">
        <v>3096</v>
      </c>
      <c r="B1650" s="1357" t="s">
        <v>1495</v>
      </c>
      <c r="C1650" s="1357" t="s">
        <v>1192</v>
      </c>
    </row>
    <row r="1651" spans="1:3" x14ac:dyDescent="0.2">
      <c r="A1651" s="1181" t="s">
        <v>3097</v>
      </c>
      <c r="B1651" s="1357" t="s">
        <v>1495</v>
      </c>
      <c r="C1651" s="1357" t="s">
        <v>1193</v>
      </c>
    </row>
    <row r="1652" spans="1:3" x14ac:dyDescent="0.2">
      <c r="A1652" s="1181" t="s">
        <v>3098</v>
      </c>
      <c r="B1652" s="1357" t="s">
        <v>1495</v>
      </c>
      <c r="C1652" s="1357" t="s">
        <v>1194</v>
      </c>
    </row>
    <row r="1653" spans="1:3" x14ac:dyDescent="0.2">
      <c r="A1653" s="1181" t="s">
        <v>3099</v>
      </c>
      <c r="B1653" s="1357" t="s">
        <v>1495</v>
      </c>
      <c r="C1653" s="1357" t="s">
        <v>1195</v>
      </c>
    </row>
    <row r="1654" spans="1:3" x14ac:dyDescent="0.2">
      <c r="A1654" s="1181" t="s">
        <v>3100</v>
      </c>
      <c r="B1654" s="1357" t="s">
        <v>1495</v>
      </c>
      <c r="C1654" s="1357" t="s">
        <v>1196</v>
      </c>
    </row>
    <row r="1655" spans="1:3" x14ac:dyDescent="0.2">
      <c r="A1655" s="1181" t="s">
        <v>3101</v>
      </c>
      <c r="B1655" s="1357" t="s">
        <v>1495</v>
      </c>
      <c r="C1655" s="1357" t="s">
        <v>1197</v>
      </c>
    </row>
    <row r="1656" spans="1:3" x14ac:dyDescent="0.2">
      <c r="A1656" s="1181" t="s">
        <v>3102</v>
      </c>
      <c r="B1656" s="1357" t="s">
        <v>1495</v>
      </c>
      <c r="C1656" s="1357" t="s">
        <v>1198</v>
      </c>
    </row>
    <row r="1657" spans="1:3" x14ac:dyDescent="0.2">
      <c r="A1657" s="1181" t="s">
        <v>3103</v>
      </c>
      <c r="B1657" s="1357" t="s">
        <v>1495</v>
      </c>
      <c r="C1657" s="1357" t="s">
        <v>1199</v>
      </c>
    </row>
    <row r="1658" spans="1:3" x14ac:dyDescent="0.2">
      <c r="A1658" s="1181" t="s">
        <v>3104</v>
      </c>
      <c r="B1658" s="1357" t="s">
        <v>1495</v>
      </c>
      <c r="C1658" s="1357" t="s">
        <v>1200</v>
      </c>
    </row>
    <row r="1659" spans="1:3" x14ac:dyDescent="0.2">
      <c r="A1659" s="1181" t="s">
        <v>3105</v>
      </c>
      <c r="B1659" s="1357" t="s">
        <v>1495</v>
      </c>
      <c r="C1659" s="1357" t="s">
        <v>1201</v>
      </c>
    </row>
    <row r="1660" spans="1:3" x14ac:dyDescent="0.2">
      <c r="A1660" s="1181" t="s">
        <v>3106</v>
      </c>
      <c r="B1660" s="1357" t="s">
        <v>1495</v>
      </c>
      <c r="C1660" s="1357" t="s">
        <v>1202</v>
      </c>
    </row>
    <row r="1661" spans="1:3" x14ac:dyDescent="0.2">
      <c r="A1661" s="1181" t="s">
        <v>3107</v>
      </c>
      <c r="B1661" s="1357" t="s">
        <v>1495</v>
      </c>
      <c r="C1661" s="1357" t="s">
        <v>1203</v>
      </c>
    </row>
    <row r="1662" spans="1:3" x14ac:dyDescent="0.2">
      <c r="A1662" s="1181" t="s">
        <v>3108</v>
      </c>
      <c r="B1662" s="1357" t="s">
        <v>1496</v>
      </c>
      <c r="C1662" s="1357" t="s">
        <v>4216</v>
      </c>
    </row>
    <row r="1663" spans="1:3" x14ac:dyDescent="0.2">
      <c r="A1663" s="1181" t="s">
        <v>3109</v>
      </c>
      <c r="B1663" s="1357" t="s">
        <v>1496</v>
      </c>
      <c r="C1663" s="1357" t="s">
        <v>4217</v>
      </c>
    </row>
    <row r="1664" spans="1:3" x14ac:dyDescent="0.2">
      <c r="A1664" s="1181" t="s">
        <v>3110</v>
      </c>
      <c r="B1664" s="1357" t="s">
        <v>1496</v>
      </c>
      <c r="C1664" s="1357" t="s">
        <v>4218</v>
      </c>
    </row>
    <row r="1665" spans="1:3" x14ac:dyDescent="0.2">
      <c r="A1665" s="1181" t="s">
        <v>3111</v>
      </c>
      <c r="B1665" s="1357" t="s">
        <v>1496</v>
      </c>
      <c r="C1665" s="1357" t="s">
        <v>4219</v>
      </c>
    </row>
    <row r="1666" spans="1:3" x14ac:dyDescent="0.2">
      <c r="A1666" s="1181" t="s">
        <v>3112</v>
      </c>
      <c r="B1666" s="1357" t="s">
        <v>1496</v>
      </c>
      <c r="C1666" s="1357" t="s">
        <v>4220</v>
      </c>
    </row>
    <row r="1667" spans="1:3" x14ac:dyDescent="0.2">
      <c r="A1667" s="1181" t="s">
        <v>3113</v>
      </c>
      <c r="B1667" s="1357" t="s">
        <v>1496</v>
      </c>
      <c r="C1667" s="1357" t="s">
        <v>4221</v>
      </c>
    </row>
    <row r="1668" spans="1:3" x14ac:dyDescent="0.2">
      <c r="A1668" s="1181" t="s">
        <v>3114</v>
      </c>
      <c r="B1668" s="1357" t="s">
        <v>1496</v>
      </c>
      <c r="C1668" s="1357" t="s">
        <v>4222</v>
      </c>
    </row>
    <row r="1669" spans="1:3" x14ac:dyDescent="0.2">
      <c r="A1669" s="1181" t="s">
        <v>3115</v>
      </c>
      <c r="B1669" s="1357" t="s">
        <v>1496</v>
      </c>
      <c r="C1669" s="1357" t="s">
        <v>4223</v>
      </c>
    </row>
    <row r="1670" spans="1:3" x14ac:dyDescent="0.2">
      <c r="A1670" s="1181" t="s">
        <v>3116</v>
      </c>
      <c r="B1670" s="1357" t="s">
        <v>1496</v>
      </c>
      <c r="C1670" s="1357" t="s">
        <v>4224</v>
      </c>
    </row>
    <row r="1671" spans="1:3" x14ac:dyDescent="0.2">
      <c r="A1671" s="1181" t="s">
        <v>3117</v>
      </c>
      <c r="B1671" s="1357" t="s">
        <v>1496</v>
      </c>
      <c r="C1671" s="1357" t="s">
        <v>4225</v>
      </c>
    </row>
    <row r="1672" spans="1:3" x14ac:dyDescent="0.2">
      <c r="A1672" s="1181" t="s">
        <v>3118</v>
      </c>
      <c r="B1672" s="1357" t="s">
        <v>1496</v>
      </c>
      <c r="C1672" s="1357" t="s">
        <v>4226</v>
      </c>
    </row>
    <row r="1673" spans="1:3" x14ac:dyDescent="0.2">
      <c r="A1673" s="1181" t="s">
        <v>3119</v>
      </c>
      <c r="B1673" s="1357" t="s">
        <v>1496</v>
      </c>
      <c r="C1673" s="1357" t="s">
        <v>4227</v>
      </c>
    </row>
    <row r="1674" spans="1:3" x14ac:dyDescent="0.2">
      <c r="A1674" s="1181" t="s">
        <v>3120</v>
      </c>
      <c r="B1674" s="1357" t="s">
        <v>1496</v>
      </c>
      <c r="C1674" s="1357" t="s">
        <v>4228</v>
      </c>
    </row>
    <row r="1675" spans="1:3" x14ac:dyDescent="0.2">
      <c r="A1675" s="1181" t="s">
        <v>3121</v>
      </c>
      <c r="B1675" s="1357" t="s">
        <v>1496</v>
      </c>
      <c r="C1675" s="1357" t="s">
        <v>4229</v>
      </c>
    </row>
    <row r="1676" spans="1:3" x14ac:dyDescent="0.2">
      <c r="A1676" s="1181" t="s">
        <v>3122</v>
      </c>
      <c r="B1676" s="1357" t="s">
        <v>1496</v>
      </c>
      <c r="C1676" s="1357" t="s">
        <v>4230</v>
      </c>
    </row>
    <row r="1677" spans="1:3" x14ac:dyDescent="0.2">
      <c r="A1677" s="1181" t="s">
        <v>3123</v>
      </c>
      <c r="B1677" s="1357" t="s">
        <v>1496</v>
      </c>
      <c r="C1677" s="1357" t="s">
        <v>4231</v>
      </c>
    </row>
    <row r="1678" spans="1:3" x14ac:dyDescent="0.2">
      <c r="A1678" s="1181" t="s">
        <v>3124</v>
      </c>
      <c r="B1678" s="1357" t="s">
        <v>1496</v>
      </c>
      <c r="C1678" s="1357" t="s">
        <v>4232</v>
      </c>
    </row>
    <row r="1679" spans="1:3" x14ac:dyDescent="0.2">
      <c r="A1679" s="1181" t="s">
        <v>3125</v>
      </c>
      <c r="B1679" s="1357" t="s">
        <v>1496</v>
      </c>
      <c r="C1679" s="1357" t="s">
        <v>4233</v>
      </c>
    </row>
    <row r="1680" spans="1:3" x14ac:dyDescent="0.2">
      <c r="A1680" s="1181" t="s">
        <v>3126</v>
      </c>
      <c r="B1680" s="1357" t="s">
        <v>1497</v>
      </c>
      <c r="C1680" s="1357" t="s">
        <v>4234</v>
      </c>
    </row>
    <row r="1681" spans="1:3" x14ac:dyDescent="0.2">
      <c r="A1681" s="1181" t="s">
        <v>3127</v>
      </c>
      <c r="B1681" s="1357" t="s">
        <v>1497</v>
      </c>
      <c r="C1681" s="1357" t="s">
        <v>4235</v>
      </c>
    </row>
    <row r="1682" spans="1:3" x14ac:dyDescent="0.2">
      <c r="A1682" s="1181" t="s">
        <v>3128</v>
      </c>
      <c r="B1682" s="1357" t="s">
        <v>1497</v>
      </c>
      <c r="C1682" s="1357" t="s">
        <v>4236</v>
      </c>
    </row>
    <row r="1683" spans="1:3" x14ac:dyDescent="0.2">
      <c r="A1683" s="1181" t="s">
        <v>3129</v>
      </c>
      <c r="B1683" s="1357" t="s">
        <v>1497</v>
      </c>
      <c r="C1683" s="1357" t="s">
        <v>4237</v>
      </c>
    </row>
    <row r="1684" spans="1:3" x14ac:dyDescent="0.2">
      <c r="A1684" s="1181" t="s">
        <v>3130</v>
      </c>
      <c r="B1684" s="1357" t="s">
        <v>1497</v>
      </c>
      <c r="C1684" s="1357" t="s">
        <v>4238</v>
      </c>
    </row>
    <row r="1685" spans="1:3" x14ac:dyDescent="0.2">
      <c r="A1685" s="1181" t="s">
        <v>3131</v>
      </c>
      <c r="B1685" s="1357" t="s">
        <v>1497</v>
      </c>
      <c r="C1685" s="1357" t="s">
        <v>4239</v>
      </c>
    </row>
    <row r="1686" spans="1:3" x14ac:dyDescent="0.2">
      <c r="A1686" s="1181" t="s">
        <v>3132</v>
      </c>
      <c r="B1686" s="1357" t="s">
        <v>1497</v>
      </c>
      <c r="C1686" s="1357" t="s">
        <v>4240</v>
      </c>
    </row>
    <row r="1687" spans="1:3" x14ac:dyDescent="0.2">
      <c r="A1687" s="1181" t="s">
        <v>3133</v>
      </c>
      <c r="B1687" s="1357" t="s">
        <v>1497</v>
      </c>
      <c r="C1687" s="1357" t="s">
        <v>4241</v>
      </c>
    </row>
    <row r="1688" spans="1:3" x14ac:dyDescent="0.2">
      <c r="A1688" s="1181" t="s">
        <v>3134</v>
      </c>
      <c r="B1688" s="1357" t="s">
        <v>1497</v>
      </c>
      <c r="C1688" s="1357" t="s">
        <v>4242</v>
      </c>
    </row>
    <row r="1689" spans="1:3" x14ac:dyDescent="0.2">
      <c r="A1689" s="1181" t="s">
        <v>3135</v>
      </c>
      <c r="B1689" s="1357" t="s">
        <v>1497</v>
      </c>
      <c r="C1689" s="1357" t="s">
        <v>4243</v>
      </c>
    </row>
    <row r="1690" spans="1:3" x14ac:dyDescent="0.2">
      <c r="A1690" s="1181" t="s">
        <v>3136</v>
      </c>
      <c r="B1690" s="1357" t="s">
        <v>1497</v>
      </c>
      <c r="C1690" s="1357" t="s">
        <v>4244</v>
      </c>
    </row>
    <row r="1691" spans="1:3" x14ac:dyDescent="0.2">
      <c r="A1691" s="1181" t="s">
        <v>3137</v>
      </c>
      <c r="B1691" s="1357" t="s">
        <v>1497</v>
      </c>
      <c r="C1691" s="1357" t="s">
        <v>4245</v>
      </c>
    </row>
    <row r="1692" spans="1:3" x14ac:dyDescent="0.2">
      <c r="A1692" s="1181" t="s">
        <v>3138</v>
      </c>
      <c r="B1692" s="1357" t="s">
        <v>1497</v>
      </c>
      <c r="C1692" s="1357" t="s">
        <v>4246</v>
      </c>
    </row>
    <row r="1693" spans="1:3" x14ac:dyDescent="0.2">
      <c r="A1693" s="1181" t="s">
        <v>3139</v>
      </c>
      <c r="B1693" s="1357" t="s">
        <v>1497</v>
      </c>
      <c r="C1693" s="1357" t="s">
        <v>4247</v>
      </c>
    </row>
    <row r="1694" spans="1:3" x14ac:dyDescent="0.2">
      <c r="A1694" s="1181" t="s">
        <v>3140</v>
      </c>
      <c r="B1694" s="1357" t="s">
        <v>1497</v>
      </c>
      <c r="C1694" s="1357" t="s">
        <v>4248</v>
      </c>
    </row>
    <row r="1695" spans="1:3" x14ac:dyDescent="0.2">
      <c r="A1695" s="1181" t="s">
        <v>3141</v>
      </c>
      <c r="B1695" s="1357" t="s">
        <v>1497</v>
      </c>
      <c r="C1695" s="1357" t="s">
        <v>4249</v>
      </c>
    </row>
    <row r="1696" spans="1:3" x14ac:dyDescent="0.2">
      <c r="A1696" s="1181" t="s">
        <v>3142</v>
      </c>
      <c r="B1696" s="1357" t="s">
        <v>1497</v>
      </c>
      <c r="C1696" s="1357" t="s">
        <v>4250</v>
      </c>
    </row>
    <row r="1697" spans="1:3" x14ac:dyDescent="0.2">
      <c r="A1697" s="1181" t="s">
        <v>3143</v>
      </c>
      <c r="B1697" s="1357" t="s">
        <v>1497</v>
      </c>
      <c r="C1697" s="1357" t="s">
        <v>4251</v>
      </c>
    </row>
    <row r="1698" spans="1:3" x14ac:dyDescent="0.2">
      <c r="A1698" s="1181" t="s">
        <v>3144</v>
      </c>
      <c r="B1698" s="1357" t="s">
        <v>1497</v>
      </c>
      <c r="C1698" s="1357" t="s">
        <v>4252</v>
      </c>
    </row>
    <row r="1699" spans="1:3" x14ac:dyDescent="0.2">
      <c r="A1699" s="1181" t="s">
        <v>3145</v>
      </c>
      <c r="B1699" s="1357" t="s">
        <v>1497</v>
      </c>
      <c r="C1699" s="1357" t="s">
        <v>4253</v>
      </c>
    </row>
    <row r="1700" spans="1:3" x14ac:dyDescent="0.2">
      <c r="A1700" s="1181" t="s">
        <v>3146</v>
      </c>
      <c r="B1700" s="1357" t="s">
        <v>1497</v>
      </c>
      <c r="C1700" s="1357" t="s">
        <v>4254</v>
      </c>
    </row>
    <row r="1701" spans="1:3" x14ac:dyDescent="0.2">
      <c r="A1701" s="1181" t="s">
        <v>3147</v>
      </c>
      <c r="B1701" s="1357" t="s">
        <v>1497</v>
      </c>
      <c r="C1701" s="1357" t="s">
        <v>4255</v>
      </c>
    </row>
    <row r="1702" spans="1:3" x14ac:dyDescent="0.2">
      <c r="A1702" s="1181" t="s">
        <v>3148</v>
      </c>
      <c r="B1702" s="1357" t="s">
        <v>1497</v>
      </c>
      <c r="C1702" s="1357" t="s">
        <v>3491</v>
      </c>
    </row>
    <row r="1703" spans="1:3" x14ac:dyDescent="0.2">
      <c r="A1703" s="1181" t="s">
        <v>3149</v>
      </c>
      <c r="B1703" s="1357" t="s">
        <v>1497</v>
      </c>
      <c r="C1703" s="1357" t="s">
        <v>4256</v>
      </c>
    </row>
    <row r="1704" spans="1:3" x14ac:dyDescent="0.2">
      <c r="A1704" s="1181" t="s">
        <v>3150</v>
      </c>
      <c r="B1704" s="1357" t="s">
        <v>1497</v>
      </c>
      <c r="C1704" s="1357" t="s">
        <v>4257</v>
      </c>
    </row>
    <row r="1705" spans="1:3" x14ac:dyDescent="0.2">
      <c r="A1705" s="1181" t="s">
        <v>3151</v>
      </c>
      <c r="B1705" s="1357" t="s">
        <v>1497</v>
      </c>
      <c r="C1705" s="1357" t="s">
        <v>4352</v>
      </c>
    </row>
    <row r="1706" spans="1:3" x14ac:dyDescent="0.2">
      <c r="A1706" s="1181" t="s">
        <v>3152</v>
      </c>
      <c r="B1706" s="1357" t="s">
        <v>1498</v>
      </c>
      <c r="C1706" s="1357" t="s">
        <v>4258</v>
      </c>
    </row>
    <row r="1707" spans="1:3" x14ac:dyDescent="0.2">
      <c r="A1707" s="1181" t="s">
        <v>3153</v>
      </c>
      <c r="B1707" s="1357" t="s">
        <v>1498</v>
      </c>
      <c r="C1707" s="1357" t="s">
        <v>4259</v>
      </c>
    </row>
    <row r="1708" spans="1:3" x14ac:dyDescent="0.2">
      <c r="A1708" s="1181" t="s">
        <v>3154</v>
      </c>
      <c r="B1708" s="1357" t="s">
        <v>1498</v>
      </c>
      <c r="C1708" s="1357" t="s">
        <v>4260</v>
      </c>
    </row>
    <row r="1709" spans="1:3" x14ac:dyDescent="0.2">
      <c r="A1709" s="1181" t="s">
        <v>3155</v>
      </c>
      <c r="B1709" s="1357" t="s">
        <v>1498</v>
      </c>
      <c r="C1709" s="1357" t="s">
        <v>4261</v>
      </c>
    </row>
    <row r="1710" spans="1:3" x14ac:dyDescent="0.2">
      <c r="A1710" s="1181" t="s">
        <v>3156</v>
      </c>
      <c r="B1710" s="1357" t="s">
        <v>1498</v>
      </c>
      <c r="C1710" s="1357" t="s">
        <v>4262</v>
      </c>
    </row>
    <row r="1711" spans="1:3" x14ac:dyDescent="0.2">
      <c r="A1711" s="1181" t="s">
        <v>3157</v>
      </c>
      <c r="B1711" s="1357" t="s">
        <v>1498</v>
      </c>
      <c r="C1711" s="1357" t="s">
        <v>4263</v>
      </c>
    </row>
    <row r="1712" spans="1:3" x14ac:dyDescent="0.2">
      <c r="A1712" s="1181" t="s">
        <v>3158</v>
      </c>
      <c r="B1712" s="1357" t="s">
        <v>1498</v>
      </c>
      <c r="C1712" s="1357" t="s">
        <v>4264</v>
      </c>
    </row>
    <row r="1713" spans="1:3" x14ac:dyDescent="0.2">
      <c r="A1713" s="1181" t="s">
        <v>3159</v>
      </c>
      <c r="B1713" s="1357" t="s">
        <v>1498</v>
      </c>
      <c r="C1713" s="1357" t="s">
        <v>4265</v>
      </c>
    </row>
    <row r="1714" spans="1:3" x14ac:dyDescent="0.2">
      <c r="A1714" s="1181" t="s">
        <v>3160</v>
      </c>
      <c r="B1714" s="1357" t="s">
        <v>1498</v>
      </c>
      <c r="C1714" s="1357" t="s">
        <v>4266</v>
      </c>
    </row>
    <row r="1715" spans="1:3" x14ac:dyDescent="0.2">
      <c r="A1715" s="1181" t="s">
        <v>3161</v>
      </c>
      <c r="B1715" s="1357" t="s">
        <v>1498</v>
      </c>
      <c r="C1715" s="1357" t="s">
        <v>4267</v>
      </c>
    </row>
    <row r="1716" spans="1:3" x14ac:dyDescent="0.2">
      <c r="A1716" s="1181" t="s">
        <v>3162</v>
      </c>
      <c r="B1716" s="1357" t="s">
        <v>1498</v>
      </c>
      <c r="C1716" s="1357" t="s">
        <v>4268</v>
      </c>
    </row>
    <row r="1717" spans="1:3" x14ac:dyDescent="0.2">
      <c r="A1717" s="1181" t="s">
        <v>3163</v>
      </c>
      <c r="B1717" s="1357" t="s">
        <v>1498</v>
      </c>
      <c r="C1717" s="1357" t="s">
        <v>4269</v>
      </c>
    </row>
    <row r="1718" spans="1:3" x14ac:dyDescent="0.2">
      <c r="A1718" s="1181" t="s">
        <v>3164</v>
      </c>
      <c r="B1718" s="1357" t="s">
        <v>1498</v>
      </c>
      <c r="C1718" s="1357" t="s">
        <v>4270</v>
      </c>
    </row>
    <row r="1719" spans="1:3" x14ac:dyDescent="0.2">
      <c r="A1719" s="1181" t="s">
        <v>3165</v>
      </c>
      <c r="B1719" s="1357" t="s">
        <v>1498</v>
      </c>
      <c r="C1719" s="1357" t="s">
        <v>4271</v>
      </c>
    </row>
    <row r="1720" spans="1:3" x14ac:dyDescent="0.2">
      <c r="A1720" s="1181" t="s">
        <v>3166</v>
      </c>
      <c r="B1720" s="1357" t="s">
        <v>1498</v>
      </c>
      <c r="C1720" s="1357" t="s">
        <v>4272</v>
      </c>
    </row>
    <row r="1721" spans="1:3" x14ac:dyDescent="0.2">
      <c r="A1721" s="1181" t="s">
        <v>3167</v>
      </c>
      <c r="B1721" s="1357" t="s">
        <v>1498</v>
      </c>
      <c r="C1721" s="1357" t="s">
        <v>4273</v>
      </c>
    </row>
    <row r="1722" spans="1:3" x14ac:dyDescent="0.2">
      <c r="A1722" s="1181" t="s">
        <v>3168</v>
      </c>
      <c r="B1722" s="1357" t="s">
        <v>1498</v>
      </c>
      <c r="C1722" s="1357" t="s">
        <v>4274</v>
      </c>
    </row>
    <row r="1723" spans="1:3" x14ac:dyDescent="0.2">
      <c r="A1723" s="1181" t="s">
        <v>3169</v>
      </c>
      <c r="B1723" s="1357" t="s">
        <v>1498</v>
      </c>
      <c r="C1723" s="1357" t="s">
        <v>4275</v>
      </c>
    </row>
    <row r="1724" spans="1:3" x14ac:dyDescent="0.2">
      <c r="A1724" s="1181" t="s">
        <v>3170</v>
      </c>
      <c r="B1724" s="1357" t="s">
        <v>1498</v>
      </c>
      <c r="C1724" s="1357" t="s">
        <v>4276</v>
      </c>
    </row>
    <row r="1725" spans="1:3" x14ac:dyDescent="0.2">
      <c r="A1725" s="1181" t="s">
        <v>3171</v>
      </c>
      <c r="B1725" s="1357" t="s">
        <v>1498</v>
      </c>
      <c r="C1725" s="1357" t="s">
        <v>4277</v>
      </c>
    </row>
    <row r="1726" spans="1:3" x14ac:dyDescent="0.2">
      <c r="A1726" s="1181" t="s">
        <v>3172</v>
      </c>
      <c r="B1726" s="1357" t="s">
        <v>1498</v>
      </c>
      <c r="C1726" s="1357" t="s">
        <v>4278</v>
      </c>
    </row>
    <row r="1727" spans="1:3" x14ac:dyDescent="0.2">
      <c r="A1727" s="1181" t="s">
        <v>3173</v>
      </c>
      <c r="B1727" s="1357" t="s">
        <v>1498</v>
      </c>
      <c r="C1727" s="1357" t="s">
        <v>4279</v>
      </c>
    </row>
    <row r="1728" spans="1:3" x14ac:dyDescent="0.2">
      <c r="A1728" s="1181" t="s">
        <v>3174</v>
      </c>
      <c r="B1728" s="1357" t="s">
        <v>1498</v>
      </c>
      <c r="C1728" s="1357" t="s">
        <v>4280</v>
      </c>
    </row>
    <row r="1729" spans="1:3" x14ac:dyDescent="0.2">
      <c r="A1729" s="1181" t="s">
        <v>3175</v>
      </c>
      <c r="B1729" s="1357" t="s">
        <v>1498</v>
      </c>
      <c r="C1729" s="1357" t="s">
        <v>4281</v>
      </c>
    </row>
    <row r="1730" spans="1:3" x14ac:dyDescent="0.2">
      <c r="A1730" s="1181" t="s">
        <v>3176</v>
      </c>
      <c r="B1730" s="1357" t="s">
        <v>1498</v>
      </c>
      <c r="C1730" s="1357" t="s">
        <v>4282</v>
      </c>
    </row>
    <row r="1731" spans="1:3" x14ac:dyDescent="0.2">
      <c r="A1731" s="1181" t="s">
        <v>3177</v>
      </c>
      <c r="B1731" s="1357" t="s">
        <v>1498</v>
      </c>
      <c r="C1731" s="1357" t="s">
        <v>4283</v>
      </c>
    </row>
    <row r="1732" spans="1:3" x14ac:dyDescent="0.2">
      <c r="A1732" s="1181" t="s">
        <v>3178</v>
      </c>
      <c r="B1732" s="1357" t="s">
        <v>1498</v>
      </c>
      <c r="C1732" s="1357" t="s">
        <v>4284</v>
      </c>
    </row>
    <row r="1733" spans="1:3" x14ac:dyDescent="0.2">
      <c r="A1733" s="1181" t="s">
        <v>3179</v>
      </c>
      <c r="B1733" s="1357" t="s">
        <v>1498</v>
      </c>
      <c r="C1733" s="1357" t="s">
        <v>4285</v>
      </c>
    </row>
    <row r="1734" spans="1:3" x14ac:dyDescent="0.2">
      <c r="A1734" s="1181" t="s">
        <v>3180</v>
      </c>
      <c r="B1734" s="1357" t="s">
        <v>1498</v>
      </c>
      <c r="C1734" s="1357" t="s">
        <v>4286</v>
      </c>
    </row>
    <row r="1735" spans="1:3" x14ac:dyDescent="0.2">
      <c r="A1735" s="1181" t="s">
        <v>3181</v>
      </c>
      <c r="B1735" s="1357" t="s">
        <v>1498</v>
      </c>
      <c r="C1735" s="1357" t="s">
        <v>4287</v>
      </c>
    </row>
    <row r="1736" spans="1:3" x14ac:dyDescent="0.2">
      <c r="A1736" s="1181" t="s">
        <v>3182</v>
      </c>
      <c r="B1736" s="1357" t="s">
        <v>1498</v>
      </c>
      <c r="C1736" s="1357" t="s">
        <v>4288</v>
      </c>
    </row>
    <row r="1737" spans="1:3" x14ac:dyDescent="0.2">
      <c r="A1737" s="1181" t="s">
        <v>3183</v>
      </c>
      <c r="B1737" s="1357" t="s">
        <v>1498</v>
      </c>
      <c r="C1737" s="1357" t="s">
        <v>4289</v>
      </c>
    </row>
    <row r="1738" spans="1:3" x14ac:dyDescent="0.2">
      <c r="A1738" s="1181" t="s">
        <v>3184</v>
      </c>
      <c r="B1738" s="1357" t="s">
        <v>1498</v>
      </c>
      <c r="C1738" s="1357" t="s">
        <v>4290</v>
      </c>
    </row>
    <row r="1739" spans="1:3" x14ac:dyDescent="0.2">
      <c r="A1739" s="1181" t="s">
        <v>3185</v>
      </c>
      <c r="B1739" s="1357" t="s">
        <v>1498</v>
      </c>
      <c r="C1739" s="1357" t="s">
        <v>4291</v>
      </c>
    </row>
    <row r="1740" spans="1:3" x14ac:dyDescent="0.2">
      <c r="A1740" s="1181" t="s">
        <v>3186</v>
      </c>
      <c r="B1740" s="1357" t="s">
        <v>1498</v>
      </c>
      <c r="C1740" s="1357" t="s">
        <v>4292</v>
      </c>
    </row>
    <row r="1741" spans="1:3" x14ac:dyDescent="0.2">
      <c r="A1741" s="1181" t="s">
        <v>3187</v>
      </c>
      <c r="B1741" s="1357" t="s">
        <v>1498</v>
      </c>
      <c r="C1741" s="1357" t="s">
        <v>4293</v>
      </c>
    </row>
    <row r="1742" spans="1:3" x14ac:dyDescent="0.2">
      <c r="A1742" s="1181" t="s">
        <v>3188</v>
      </c>
      <c r="B1742" s="1357" t="s">
        <v>1498</v>
      </c>
      <c r="C1742" s="1357" t="s">
        <v>4294</v>
      </c>
    </row>
    <row r="1743" spans="1:3" x14ac:dyDescent="0.2">
      <c r="A1743" s="1181" t="s">
        <v>3189</v>
      </c>
      <c r="B1743" s="1357" t="s">
        <v>1498</v>
      </c>
      <c r="C1743" s="1357" t="s">
        <v>4295</v>
      </c>
    </row>
    <row r="1744" spans="1:3" x14ac:dyDescent="0.2">
      <c r="A1744" s="1181" t="s">
        <v>3190</v>
      </c>
      <c r="B1744" s="1357" t="s">
        <v>1498</v>
      </c>
      <c r="C1744" s="1357" t="s">
        <v>4296</v>
      </c>
    </row>
    <row r="1745" spans="1:3" x14ac:dyDescent="0.2">
      <c r="A1745" s="1181" t="s">
        <v>3191</v>
      </c>
      <c r="B1745" s="1357" t="s">
        <v>1498</v>
      </c>
      <c r="C1745" s="1357" t="s">
        <v>4297</v>
      </c>
    </row>
    <row r="1746" spans="1:3" x14ac:dyDescent="0.2">
      <c r="A1746" s="1181" t="s">
        <v>3192</v>
      </c>
      <c r="B1746" s="1357" t="s">
        <v>1498</v>
      </c>
      <c r="C1746" s="1357" t="s">
        <v>4298</v>
      </c>
    </row>
    <row r="1747" spans="1:3" x14ac:dyDescent="0.2">
      <c r="A1747" s="1181" t="s">
        <v>3193</v>
      </c>
      <c r="B1747" s="1357" t="s">
        <v>1498</v>
      </c>
      <c r="C1747" s="1357" t="s">
        <v>4299</v>
      </c>
    </row>
    <row r="1748" spans="1:3" x14ac:dyDescent="0.2">
      <c r="A1748" s="1181" t="s">
        <v>3194</v>
      </c>
      <c r="B1748" s="1357" t="s">
        <v>1498</v>
      </c>
      <c r="C1748" s="1357" t="s">
        <v>4300</v>
      </c>
    </row>
    <row r="1749" spans="1:3" x14ac:dyDescent="0.2">
      <c r="A1749" s="1181" t="s">
        <v>3195</v>
      </c>
      <c r="B1749" s="1357" t="s">
        <v>1499</v>
      </c>
      <c r="C1749" s="1357" t="s">
        <v>4301</v>
      </c>
    </row>
    <row r="1750" spans="1:3" x14ac:dyDescent="0.2">
      <c r="A1750" s="1181" t="s">
        <v>3196</v>
      </c>
      <c r="B1750" s="1357" t="s">
        <v>1499</v>
      </c>
      <c r="C1750" s="1357" t="s">
        <v>4302</v>
      </c>
    </row>
    <row r="1751" spans="1:3" x14ac:dyDescent="0.2">
      <c r="A1751" s="1181" t="s">
        <v>3197</v>
      </c>
      <c r="B1751" s="1357" t="s">
        <v>1499</v>
      </c>
      <c r="C1751" s="1357" t="s">
        <v>4303</v>
      </c>
    </row>
    <row r="1752" spans="1:3" x14ac:dyDescent="0.2">
      <c r="A1752" s="1181" t="s">
        <v>3198</v>
      </c>
      <c r="B1752" s="1357" t="s">
        <v>1499</v>
      </c>
      <c r="C1752" s="1357" t="s">
        <v>4304</v>
      </c>
    </row>
    <row r="1753" spans="1:3" x14ac:dyDescent="0.2">
      <c r="A1753" s="1181" t="s">
        <v>3199</v>
      </c>
      <c r="B1753" s="1357" t="s">
        <v>1499</v>
      </c>
      <c r="C1753" s="1357" t="s">
        <v>4305</v>
      </c>
    </row>
    <row r="1754" spans="1:3" x14ac:dyDescent="0.2">
      <c r="A1754" s="1181" t="s">
        <v>3200</v>
      </c>
      <c r="B1754" s="1357" t="s">
        <v>1499</v>
      </c>
      <c r="C1754" s="1357" t="s">
        <v>4306</v>
      </c>
    </row>
    <row r="1755" spans="1:3" x14ac:dyDescent="0.2">
      <c r="A1755" s="1181" t="s">
        <v>3201</v>
      </c>
      <c r="B1755" s="1357" t="s">
        <v>1499</v>
      </c>
      <c r="C1755" s="1357" t="s">
        <v>4307</v>
      </c>
    </row>
    <row r="1756" spans="1:3" x14ac:dyDescent="0.2">
      <c r="A1756" s="1181" t="s">
        <v>3202</v>
      </c>
      <c r="B1756" s="1357" t="s">
        <v>1499</v>
      </c>
      <c r="C1756" s="1357" t="s">
        <v>4308</v>
      </c>
    </row>
    <row r="1757" spans="1:3" x14ac:dyDescent="0.2">
      <c r="A1757" s="1181" t="s">
        <v>3203</v>
      </c>
      <c r="B1757" s="1357" t="s">
        <v>1499</v>
      </c>
      <c r="C1757" s="1357" t="s">
        <v>4309</v>
      </c>
    </row>
    <row r="1758" spans="1:3" x14ac:dyDescent="0.2">
      <c r="A1758" s="1181" t="s">
        <v>3204</v>
      </c>
      <c r="B1758" s="1357" t="s">
        <v>1499</v>
      </c>
      <c r="C1758" s="1357" t="s">
        <v>4310</v>
      </c>
    </row>
    <row r="1759" spans="1:3" x14ac:dyDescent="0.2">
      <c r="A1759" s="1181" t="s">
        <v>3205</v>
      </c>
      <c r="B1759" s="1357" t="s">
        <v>1499</v>
      </c>
      <c r="C1759" s="1357" t="s">
        <v>4311</v>
      </c>
    </row>
    <row r="1760" spans="1:3" x14ac:dyDescent="0.2">
      <c r="A1760" s="1181" t="s">
        <v>3206</v>
      </c>
      <c r="B1760" s="1357" t="s">
        <v>1499</v>
      </c>
      <c r="C1760" s="1357" t="s">
        <v>4312</v>
      </c>
    </row>
    <row r="1761" spans="1:3" x14ac:dyDescent="0.2">
      <c r="A1761" s="1181" t="s">
        <v>3207</v>
      </c>
      <c r="B1761" s="1357" t="s">
        <v>1499</v>
      </c>
      <c r="C1761" s="1357" t="s">
        <v>4313</v>
      </c>
    </row>
    <row r="1762" spans="1:3" x14ac:dyDescent="0.2">
      <c r="A1762" s="1181" t="s">
        <v>3208</v>
      </c>
      <c r="B1762" s="1357" t="s">
        <v>1499</v>
      </c>
      <c r="C1762" s="1357" t="s">
        <v>4314</v>
      </c>
    </row>
    <row r="1763" spans="1:3" x14ac:dyDescent="0.2">
      <c r="A1763" s="1181" t="s">
        <v>3209</v>
      </c>
      <c r="B1763" s="1357" t="s">
        <v>1499</v>
      </c>
      <c r="C1763" s="1357" t="s">
        <v>4315</v>
      </c>
    </row>
    <row r="1764" spans="1:3" x14ac:dyDescent="0.2">
      <c r="A1764" s="1181" t="s">
        <v>3210</v>
      </c>
      <c r="B1764" s="1357" t="s">
        <v>1499</v>
      </c>
      <c r="C1764" s="1357" t="s">
        <v>4316</v>
      </c>
    </row>
    <row r="1765" spans="1:3" x14ac:dyDescent="0.2">
      <c r="A1765" s="1181" t="s">
        <v>3211</v>
      </c>
      <c r="B1765" s="1357" t="s">
        <v>1499</v>
      </c>
      <c r="C1765" s="1357" t="s">
        <v>4317</v>
      </c>
    </row>
    <row r="1766" spans="1:3" x14ac:dyDescent="0.2">
      <c r="A1766" s="1181" t="s">
        <v>3212</v>
      </c>
      <c r="B1766" s="1357" t="s">
        <v>1499</v>
      </c>
      <c r="C1766" s="1357" t="s">
        <v>4318</v>
      </c>
    </row>
    <row r="1767" spans="1:3" x14ac:dyDescent="0.2">
      <c r="A1767" s="1181" t="s">
        <v>3213</v>
      </c>
      <c r="B1767" s="1357" t="s">
        <v>1499</v>
      </c>
      <c r="C1767" s="1357" t="s">
        <v>4319</v>
      </c>
    </row>
    <row r="1768" spans="1:3" x14ac:dyDescent="0.2">
      <c r="A1768" s="1181" t="s">
        <v>3214</v>
      </c>
      <c r="B1768" s="1357" t="s">
        <v>1499</v>
      </c>
      <c r="C1768" s="1357" t="s">
        <v>4320</v>
      </c>
    </row>
    <row r="1769" spans="1:3" x14ac:dyDescent="0.2">
      <c r="A1769" s="1181" t="s">
        <v>3215</v>
      </c>
      <c r="B1769" s="1357" t="s">
        <v>1499</v>
      </c>
      <c r="C1769" s="1357" t="s">
        <v>4321</v>
      </c>
    </row>
    <row r="1770" spans="1:3" x14ac:dyDescent="0.2">
      <c r="A1770" s="1181" t="s">
        <v>3216</v>
      </c>
      <c r="B1770" s="1357" t="s">
        <v>1499</v>
      </c>
      <c r="C1770" s="1357" t="s">
        <v>4322</v>
      </c>
    </row>
    <row r="1771" spans="1:3" x14ac:dyDescent="0.2">
      <c r="A1771" s="1181" t="s">
        <v>3217</v>
      </c>
      <c r="B1771" s="1357" t="s">
        <v>1499</v>
      </c>
      <c r="C1771" s="1357" t="s">
        <v>4323</v>
      </c>
    </row>
    <row r="1772" spans="1:3" x14ac:dyDescent="0.2">
      <c r="A1772" s="1181" t="s">
        <v>3218</v>
      </c>
      <c r="B1772" s="1357" t="s">
        <v>1499</v>
      </c>
      <c r="C1772" s="1357" t="s">
        <v>4324</v>
      </c>
    </row>
    <row r="1773" spans="1:3" x14ac:dyDescent="0.2">
      <c r="A1773" s="1181" t="s">
        <v>3219</v>
      </c>
      <c r="B1773" s="1357" t="s">
        <v>1499</v>
      </c>
      <c r="C1773" s="1357" t="s">
        <v>4325</v>
      </c>
    </row>
    <row r="1774" spans="1:3" x14ac:dyDescent="0.2">
      <c r="A1774" s="1181" t="s">
        <v>3220</v>
      </c>
      <c r="B1774" s="1357" t="s">
        <v>1499</v>
      </c>
      <c r="C1774" s="1357" t="s">
        <v>4326</v>
      </c>
    </row>
    <row r="1775" spans="1:3" x14ac:dyDescent="0.2">
      <c r="A1775" s="1181" t="s">
        <v>3221</v>
      </c>
      <c r="B1775" s="1357" t="s">
        <v>1499</v>
      </c>
      <c r="C1775" s="1357" t="s">
        <v>4327</v>
      </c>
    </row>
    <row r="1776" spans="1:3" x14ac:dyDescent="0.2">
      <c r="A1776" s="1181" t="s">
        <v>3222</v>
      </c>
      <c r="B1776" s="1357" t="s">
        <v>1499</v>
      </c>
      <c r="C1776" s="1357" t="s">
        <v>4328</v>
      </c>
    </row>
    <row r="1777" spans="1:3" x14ac:dyDescent="0.2">
      <c r="A1777" s="1181" t="s">
        <v>3223</v>
      </c>
      <c r="B1777" s="1357" t="s">
        <v>1499</v>
      </c>
      <c r="C1777" s="1357" t="s">
        <v>4329</v>
      </c>
    </row>
    <row r="1778" spans="1:3" x14ac:dyDescent="0.2">
      <c r="A1778" s="1181" t="s">
        <v>3224</v>
      </c>
      <c r="B1778" s="1357" t="s">
        <v>1499</v>
      </c>
      <c r="C1778" s="1357" t="s">
        <v>4330</v>
      </c>
    </row>
    <row r="1779" spans="1:3" x14ac:dyDescent="0.2">
      <c r="A1779" s="1181" t="s">
        <v>3225</v>
      </c>
      <c r="B1779" s="1357" t="s">
        <v>1499</v>
      </c>
      <c r="C1779" s="1357" t="s">
        <v>4331</v>
      </c>
    </row>
    <row r="1780" spans="1:3" x14ac:dyDescent="0.2">
      <c r="A1780" s="1181" t="s">
        <v>3226</v>
      </c>
      <c r="B1780" s="1357" t="s">
        <v>1499</v>
      </c>
      <c r="C1780" s="1357" t="s">
        <v>4332</v>
      </c>
    </row>
    <row r="1781" spans="1:3" x14ac:dyDescent="0.2">
      <c r="A1781" s="1181" t="s">
        <v>3227</v>
      </c>
      <c r="B1781" s="1357" t="s">
        <v>1499</v>
      </c>
      <c r="C1781" s="1357" t="s">
        <v>4333</v>
      </c>
    </row>
    <row r="1782" spans="1:3" x14ac:dyDescent="0.2">
      <c r="A1782" s="1181" t="s">
        <v>3228</v>
      </c>
      <c r="B1782" s="1357" t="s">
        <v>1499</v>
      </c>
      <c r="C1782" s="1357" t="s">
        <v>4334</v>
      </c>
    </row>
    <row r="1783" spans="1:3" x14ac:dyDescent="0.2">
      <c r="A1783" s="1181" t="s">
        <v>3229</v>
      </c>
      <c r="B1783" s="1357" t="s">
        <v>1499</v>
      </c>
      <c r="C1783" s="1357" t="s">
        <v>4335</v>
      </c>
    </row>
    <row r="1784" spans="1:3" x14ac:dyDescent="0.2">
      <c r="A1784" s="1181" t="s">
        <v>3230</v>
      </c>
      <c r="B1784" s="1357" t="s">
        <v>1499</v>
      </c>
      <c r="C1784" s="1357" t="s">
        <v>4336</v>
      </c>
    </row>
    <row r="1785" spans="1:3" x14ac:dyDescent="0.2">
      <c r="A1785" s="1181" t="s">
        <v>3231</v>
      </c>
      <c r="B1785" s="1357" t="s">
        <v>1499</v>
      </c>
      <c r="C1785" s="1357" t="s">
        <v>4337</v>
      </c>
    </row>
    <row r="1786" spans="1:3" x14ac:dyDescent="0.2">
      <c r="A1786" s="1181" t="s">
        <v>3232</v>
      </c>
      <c r="B1786" s="1357" t="s">
        <v>1499</v>
      </c>
      <c r="C1786" s="1357" t="s">
        <v>4338</v>
      </c>
    </row>
    <row r="1787" spans="1:3" x14ac:dyDescent="0.2">
      <c r="A1787" s="1181" t="s">
        <v>3233</v>
      </c>
      <c r="B1787" s="1357" t="s">
        <v>1499</v>
      </c>
      <c r="C1787" s="1357" t="s">
        <v>4339</v>
      </c>
    </row>
    <row r="1788" spans="1:3" x14ac:dyDescent="0.2">
      <c r="A1788" s="1181" t="s">
        <v>3234</v>
      </c>
      <c r="B1788" s="1357" t="s">
        <v>1499</v>
      </c>
      <c r="C1788" s="1357" t="s">
        <v>4340</v>
      </c>
    </row>
    <row r="1789" spans="1:3" x14ac:dyDescent="0.2">
      <c r="A1789" s="1181" t="s">
        <v>3235</v>
      </c>
      <c r="B1789" s="1357" t="s">
        <v>1499</v>
      </c>
      <c r="C1789" s="1357" t="s">
        <v>4341</v>
      </c>
    </row>
  </sheetData>
  <sheetProtection algorithmName="SHA-512" hashValue="V/jJr6aI6LaxG32pTPA8jgVgq9C05azSHwAq5MmZke9yqybMNADdorYcTGSMbfe/fnthAmXJaPa9dQfs2mOnoQ==" saltValue="10pI8hC7USnTxq0RKo9bwg==" spinCount="100000" sheet="1" objects="1" scenarios="1"/>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filterMode="1">
    <tabColor rgb="FFFFC000"/>
    <pageSetUpPr fitToPage="1"/>
  </sheetPr>
  <dimension ref="A1:P211"/>
  <sheetViews>
    <sheetView view="pageBreakPreview" zoomScaleNormal="100" zoomScaleSheetLayoutView="100" workbookViewId="0">
      <pane ySplit="7" topLeftCell="A8" activePane="bottomLeft" state="frozen"/>
      <selection pane="bottomLeft" activeCell="M211" sqref="M211"/>
    </sheetView>
  </sheetViews>
  <sheetFormatPr defaultColWidth="9" defaultRowHeight="10.8" x14ac:dyDescent="0.2"/>
  <cols>
    <col min="1" max="1" width="3.109375" style="461" customWidth="1"/>
    <col min="2" max="2" width="2.21875" style="37" customWidth="1"/>
    <col min="3" max="3" width="16.77734375" style="37" customWidth="1"/>
    <col min="4" max="4" width="2.109375" style="37" customWidth="1"/>
    <col min="5" max="5" width="21.88671875" style="37" customWidth="1"/>
    <col min="6" max="7" width="10.6640625" style="37" customWidth="1"/>
    <col min="8" max="8" width="31.88671875" style="37" customWidth="1"/>
    <col min="9" max="11" width="8.6640625" style="37" customWidth="1"/>
    <col min="12" max="13" width="10.6640625" style="37" customWidth="1"/>
    <col min="14" max="14" width="17.44140625" style="37" customWidth="1"/>
    <col min="15" max="15" width="24" style="37" customWidth="1"/>
    <col min="16" max="16384" width="9" style="37"/>
  </cols>
  <sheetData>
    <row r="1" spans="1:16" ht="11.4" thickBot="1" x14ac:dyDescent="0.25"/>
    <row r="2" spans="1:16" ht="13.5" customHeight="1" x14ac:dyDescent="0.2">
      <c r="A2" s="461">
        <v>1</v>
      </c>
      <c r="K2" s="1479" t="s">
        <v>1279</v>
      </c>
      <c r="L2" s="1475" t="str">
        <f>IF(総括表①!$D$10="-",総括表①!$C$10,総括表①!$C$10&amp;総括表①!$D$10)</f>
        <v/>
      </c>
      <c r="M2" s="1476"/>
    </row>
    <row r="3" spans="1:16" ht="13.5" customHeight="1" thickBot="1" x14ac:dyDescent="0.25">
      <c r="A3" s="461">
        <v>1</v>
      </c>
      <c r="H3" s="1102" t="str">
        <f>総括表①!E3</f>
        <v>Ver.03.00</v>
      </c>
      <c r="K3" s="1479"/>
      <c r="L3" s="1477" t="str">
        <f>IF(総括表①!$D$10="-",総括表①!$C$10,総括表①!$C$10&amp;総括表①!$D$10)</f>
        <v/>
      </c>
      <c r="M3" s="1478"/>
    </row>
    <row r="4" spans="1:16" ht="13.5" customHeight="1" x14ac:dyDescent="0.15">
      <c r="A4" s="461">
        <v>1</v>
      </c>
      <c r="M4" s="779" t="s">
        <v>2</v>
      </c>
    </row>
    <row r="5" spans="1:16" ht="11.25" customHeight="1" x14ac:dyDescent="0.2">
      <c r="A5" s="461">
        <v>1</v>
      </c>
      <c r="B5" s="1480" t="s">
        <v>3243</v>
      </c>
      <c r="C5" s="1481"/>
      <c r="D5" s="1103"/>
      <c r="E5" s="1104"/>
      <c r="F5" s="1496" t="s">
        <v>1281</v>
      </c>
      <c r="G5" s="1105" t="s">
        <v>1274</v>
      </c>
      <c r="H5" s="1106"/>
      <c r="I5" s="1105" t="s">
        <v>1275</v>
      </c>
      <c r="J5" s="1107"/>
      <c r="K5" s="1107"/>
      <c r="L5" s="1107"/>
      <c r="M5" s="1108"/>
    </row>
    <row r="6" spans="1:16" ht="13.5" customHeight="1" x14ac:dyDescent="0.2">
      <c r="A6" s="461">
        <v>1</v>
      </c>
      <c r="B6" s="1482"/>
      <c r="C6" s="1483"/>
      <c r="D6" s="1495" t="s">
        <v>423</v>
      </c>
      <c r="E6" s="1109" t="s">
        <v>1272</v>
      </c>
      <c r="F6" s="1440"/>
      <c r="G6" s="1498" t="s">
        <v>1273</v>
      </c>
      <c r="H6" s="1500" t="s">
        <v>55</v>
      </c>
      <c r="I6" s="1110" t="s">
        <v>1276</v>
      </c>
      <c r="J6" s="1111"/>
      <c r="K6" s="1112"/>
      <c r="L6" s="1487" t="s">
        <v>1277</v>
      </c>
      <c r="M6" s="1489" t="s">
        <v>1278</v>
      </c>
    </row>
    <row r="7" spans="1:16" ht="14.25" customHeight="1" thickBot="1" x14ac:dyDescent="0.25">
      <c r="A7" s="461">
        <v>1</v>
      </c>
      <c r="B7" s="1484"/>
      <c r="C7" s="1485"/>
      <c r="D7" s="1433"/>
      <c r="E7" s="1113"/>
      <c r="F7" s="1497"/>
      <c r="G7" s="1499"/>
      <c r="H7" s="1501"/>
      <c r="I7" s="1114" t="str">
        <f>総括表①!V2&amp;"年度"</f>
        <v>元年度</v>
      </c>
      <c r="J7" s="1115" t="str">
        <f>総括表①!V3&amp;"年度"</f>
        <v>2年度</v>
      </c>
      <c r="K7" s="1116" t="str">
        <f>総括表①!V4&amp;"年度"</f>
        <v>3年度</v>
      </c>
      <c r="L7" s="1488"/>
      <c r="M7" s="1490"/>
      <c r="N7" s="1117" t="s">
        <v>1282</v>
      </c>
    </row>
    <row r="8" spans="1:16" ht="12" customHeight="1" thickTop="1" x14ac:dyDescent="0.2">
      <c r="A8" s="461">
        <v>1</v>
      </c>
      <c r="B8" s="1486">
        <v>1</v>
      </c>
      <c r="C8" s="1493"/>
      <c r="D8" s="430"/>
      <c r="E8" s="431"/>
      <c r="F8" s="432"/>
      <c r="G8" s="433"/>
      <c r="H8" s="1491"/>
      <c r="I8" s="434"/>
      <c r="J8" s="435"/>
      <c r="K8" s="435"/>
      <c r="L8" s="428" t="str">
        <f t="shared" ref="L8:L17" si="0">IF(COUNTA(I8:K8)=0,"-",ROUND(SUM(I8:K8)/COUNTA(I8:K8),3))</f>
        <v>-</v>
      </c>
      <c r="M8" s="449" t="str">
        <f t="shared" ref="M8:M17" si="1">IF(L8="-","-",ROUND(F8*L8,0))</f>
        <v>-</v>
      </c>
      <c r="N8" s="1118" t="str">
        <f t="shared" ref="N8:N17" si="2">IF(G8&gt;F8,"！(4)が(3)を超えています。","")</f>
        <v/>
      </c>
      <c r="O8" s="1119" t="str">
        <f t="shared" ref="O8:O17" si="3">IF(M8="-","",IF(M8&gt;F8,"！ (8)が(3)を超えることはありません。",""))</f>
        <v/>
      </c>
      <c r="P8" s="1120" t="str">
        <f t="shared" ref="P8:P17" si="4">IF(AND(G8&gt;0,M8&lt;&gt;"-")=TRUE,"！ (4)と(8)の両方に数値が入ることはありません。","")</f>
        <v/>
      </c>
    </row>
    <row r="9" spans="1:16" ht="12" customHeight="1" x14ac:dyDescent="0.2">
      <c r="A9" s="461">
        <v>1</v>
      </c>
      <c r="B9" s="1471"/>
      <c r="C9" s="1494"/>
      <c r="D9" s="430"/>
      <c r="E9" s="431"/>
      <c r="F9" s="432"/>
      <c r="G9" s="462"/>
      <c r="H9" s="1492"/>
      <c r="I9" s="440"/>
      <c r="J9" s="441"/>
      <c r="K9" s="441"/>
      <c r="L9" s="429" t="str">
        <f t="shared" si="0"/>
        <v>-</v>
      </c>
      <c r="M9" s="450" t="str">
        <f t="shared" si="1"/>
        <v>-</v>
      </c>
      <c r="N9" s="1118" t="str">
        <f t="shared" si="2"/>
        <v/>
      </c>
      <c r="O9" s="1119" t="str">
        <f t="shared" si="3"/>
        <v/>
      </c>
      <c r="P9" s="1120" t="str">
        <f t="shared" si="4"/>
        <v/>
      </c>
    </row>
    <row r="10" spans="1:16" ht="12" customHeight="1" x14ac:dyDescent="0.2">
      <c r="A10" s="461">
        <v>1</v>
      </c>
      <c r="B10" s="1471"/>
      <c r="C10" s="1494"/>
      <c r="D10" s="430"/>
      <c r="E10" s="431"/>
      <c r="F10" s="432"/>
      <c r="G10" s="462"/>
      <c r="H10" s="1492"/>
      <c r="I10" s="440"/>
      <c r="J10" s="441"/>
      <c r="K10" s="441"/>
      <c r="L10" s="429" t="str">
        <f t="shared" si="0"/>
        <v>-</v>
      </c>
      <c r="M10" s="450" t="str">
        <f t="shared" si="1"/>
        <v>-</v>
      </c>
      <c r="N10" s="1118" t="str">
        <f t="shared" si="2"/>
        <v/>
      </c>
      <c r="O10" s="1119" t="str">
        <f t="shared" si="3"/>
        <v/>
      </c>
      <c r="P10" s="1120" t="str">
        <f t="shared" si="4"/>
        <v/>
      </c>
    </row>
    <row r="11" spans="1:16" ht="12" customHeight="1" x14ac:dyDescent="0.2">
      <c r="A11" s="461">
        <v>1</v>
      </c>
      <c r="B11" s="1471"/>
      <c r="C11" s="1494"/>
      <c r="D11" s="430"/>
      <c r="E11" s="431"/>
      <c r="F11" s="432"/>
      <c r="G11" s="462"/>
      <c r="H11" s="1492"/>
      <c r="I11" s="440"/>
      <c r="J11" s="441"/>
      <c r="K11" s="441"/>
      <c r="L11" s="429" t="str">
        <f t="shared" si="0"/>
        <v>-</v>
      </c>
      <c r="M11" s="450" t="str">
        <f t="shared" si="1"/>
        <v>-</v>
      </c>
      <c r="N11" s="1118" t="str">
        <f t="shared" si="2"/>
        <v/>
      </c>
      <c r="O11" s="1119" t="str">
        <f t="shared" si="3"/>
        <v/>
      </c>
      <c r="P11" s="1120" t="str">
        <f t="shared" si="4"/>
        <v/>
      </c>
    </row>
    <row r="12" spans="1:16" ht="12" customHeight="1" x14ac:dyDescent="0.2">
      <c r="A12" s="461">
        <v>1</v>
      </c>
      <c r="B12" s="1471"/>
      <c r="C12" s="1494"/>
      <c r="D12" s="430"/>
      <c r="E12" s="431"/>
      <c r="F12" s="432"/>
      <c r="G12" s="462"/>
      <c r="H12" s="1492"/>
      <c r="I12" s="440"/>
      <c r="J12" s="441"/>
      <c r="K12" s="441"/>
      <c r="L12" s="429" t="str">
        <f t="shared" si="0"/>
        <v>-</v>
      </c>
      <c r="M12" s="450" t="str">
        <f t="shared" si="1"/>
        <v>-</v>
      </c>
      <c r="N12" s="1118" t="str">
        <f t="shared" si="2"/>
        <v/>
      </c>
      <c r="O12" s="1119" t="str">
        <f t="shared" si="3"/>
        <v/>
      </c>
      <c r="P12" s="1120" t="str">
        <f t="shared" si="4"/>
        <v/>
      </c>
    </row>
    <row r="13" spans="1:16" ht="12" hidden="1" customHeight="1" x14ac:dyDescent="0.2">
      <c r="B13" s="1471"/>
      <c r="C13" s="1494"/>
      <c r="D13" s="430"/>
      <c r="E13" s="431"/>
      <c r="F13" s="432"/>
      <c r="G13" s="462"/>
      <c r="H13" s="1492"/>
      <c r="I13" s="440"/>
      <c r="J13" s="441"/>
      <c r="K13" s="441"/>
      <c r="L13" s="1121" t="str">
        <f t="shared" si="0"/>
        <v>-</v>
      </c>
      <c r="M13" s="1122" t="str">
        <f t="shared" si="1"/>
        <v>-</v>
      </c>
      <c r="N13" s="1118" t="str">
        <f t="shared" si="2"/>
        <v/>
      </c>
      <c r="O13" s="1119" t="str">
        <f t="shared" si="3"/>
        <v/>
      </c>
      <c r="P13" s="1120" t="str">
        <f t="shared" si="4"/>
        <v/>
      </c>
    </row>
    <row r="14" spans="1:16" ht="12" hidden="1" customHeight="1" x14ac:dyDescent="0.2">
      <c r="B14" s="1471"/>
      <c r="C14" s="1473"/>
      <c r="D14" s="430"/>
      <c r="E14" s="431"/>
      <c r="F14" s="432"/>
      <c r="G14" s="462"/>
      <c r="H14" s="1492"/>
      <c r="I14" s="440"/>
      <c r="J14" s="441"/>
      <c r="K14" s="441"/>
      <c r="L14" s="1121" t="str">
        <f t="shared" si="0"/>
        <v>-</v>
      </c>
      <c r="M14" s="1122" t="str">
        <f t="shared" si="1"/>
        <v>-</v>
      </c>
      <c r="N14" s="1118" t="str">
        <f t="shared" si="2"/>
        <v/>
      </c>
      <c r="O14" s="1119" t="str">
        <f t="shared" si="3"/>
        <v/>
      </c>
      <c r="P14" s="1120" t="str">
        <f t="shared" si="4"/>
        <v/>
      </c>
    </row>
    <row r="15" spans="1:16" ht="12" hidden="1" customHeight="1" x14ac:dyDescent="0.2">
      <c r="B15" s="1471"/>
      <c r="C15" s="1473"/>
      <c r="D15" s="436"/>
      <c r="E15" s="437"/>
      <c r="F15" s="438"/>
      <c r="G15" s="439"/>
      <c r="H15" s="1474"/>
      <c r="I15" s="440"/>
      <c r="J15" s="441"/>
      <c r="K15" s="441"/>
      <c r="L15" s="1121" t="str">
        <f t="shared" si="0"/>
        <v>-</v>
      </c>
      <c r="M15" s="1122" t="str">
        <f t="shared" si="1"/>
        <v>-</v>
      </c>
      <c r="N15" s="1118" t="str">
        <f t="shared" si="2"/>
        <v/>
      </c>
      <c r="O15" s="1119" t="str">
        <f t="shared" si="3"/>
        <v/>
      </c>
      <c r="P15" s="1120" t="str">
        <f t="shared" si="4"/>
        <v/>
      </c>
    </row>
    <row r="16" spans="1:16" ht="12" hidden="1" customHeight="1" x14ac:dyDescent="0.2">
      <c r="B16" s="1471"/>
      <c r="C16" s="1473"/>
      <c r="D16" s="436"/>
      <c r="E16" s="437"/>
      <c r="F16" s="438"/>
      <c r="G16" s="439"/>
      <c r="H16" s="1474"/>
      <c r="I16" s="440"/>
      <c r="J16" s="441"/>
      <c r="K16" s="441"/>
      <c r="L16" s="1121" t="str">
        <f t="shared" si="0"/>
        <v>-</v>
      </c>
      <c r="M16" s="1122" t="str">
        <f t="shared" si="1"/>
        <v>-</v>
      </c>
      <c r="N16" s="1118" t="str">
        <f t="shared" si="2"/>
        <v/>
      </c>
      <c r="O16" s="1119" t="str">
        <f t="shared" si="3"/>
        <v/>
      </c>
      <c r="P16" s="1120" t="str">
        <f t="shared" si="4"/>
        <v/>
      </c>
    </row>
    <row r="17" spans="1:16" ht="12" hidden="1" customHeight="1" x14ac:dyDescent="0.2">
      <c r="B17" s="1472"/>
      <c r="C17" s="1473"/>
      <c r="D17" s="442"/>
      <c r="E17" s="443"/>
      <c r="F17" s="444"/>
      <c r="G17" s="445"/>
      <c r="H17" s="1474"/>
      <c r="I17" s="446"/>
      <c r="J17" s="447"/>
      <c r="K17" s="447"/>
      <c r="L17" s="1123" t="str">
        <f t="shared" si="0"/>
        <v>-</v>
      </c>
      <c r="M17" s="1124" t="str">
        <f t="shared" si="1"/>
        <v>-</v>
      </c>
      <c r="N17" s="1118" t="str">
        <f t="shared" si="2"/>
        <v/>
      </c>
      <c r="O17" s="1119" t="str">
        <f t="shared" si="3"/>
        <v/>
      </c>
      <c r="P17" s="1120" t="str">
        <f t="shared" si="4"/>
        <v/>
      </c>
    </row>
    <row r="18" spans="1:16" ht="12" customHeight="1" x14ac:dyDescent="0.2">
      <c r="A18" s="461">
        <v>1</v>
      </c>
      <c r="B18" s="1470">
        <v>2</v>
      </c>
      <c r="C18" s="1473"/>
      <c r="D18" s="463"/>
      <c r="E18" s="464"/>
      <c r="F18" s="465"/>
      <c r="G18" s="448"/>
      <c r="H18" s="1474"/>
      <c r="I18" s="466"/>
      <c r="J18" s="467"/>
      <c r="K18" s="467"/>
      <c r="L18" s="468" t="str">
        <f t="shared" ref="L18:L27" si="5">IF(COUNTA(I18:K18)=0,"-",ROUND(SUM(I18:K18)/COUNTA(I18:K18),3))</f>
        <v>-</v>
      </c>
      <c r="M18" s="469" t="str">
        <f t="shared" ref="M18:M27" si="6">IF(L18="-","-",ROUND(F18*L18,0))</f>
        <v>-</v>
      </c>
      <c r="N18" s="1118" t="str">
        <f t="shared" ref="N18:N27" si="7">IF(G18&gt;F18,"！(4)が(3)を超えています。","")</f>
        <v/>
      </c>
      <c r="O18" s="1119" t="str">
        <f t="shared" ref="O18:O27" si="8">IF(M18="-","",IF(M18&gt;F18,"！ (8)が(3)を超えることはありません。",""))</f>
        <v/>
      </c>
      <c r="P18" s="1120" t="str">
        <f t="shared" ref="P18:P27" si="9">IF(AND(G18&gt;0,M18&lt;&gt;"-")=TRUE,"！ (4)と(8)の両方に数値が入ることはありません。","")</f>
        <v/>
      </c>
    </row>
    <row r="19" spans="1:16" ht="12" customHeight="1" x14ac:dyDescent="0.2">
      <c r="A19" s="461">
        <v>1</v>
      </c>
      <c r="B19" s="1471"/>
      <c r="C19" s="1473"/>
      <c r="D19" s="430"/>
      <c r="E19" s="431"/>
      <c r="F19" s="432"/>
      <c r="G19" s="462"/>
      <c r="H19" s="1474"/>
      <c r="I19" s="440"/>
      <c r="J19" s="441"/>
      <c r="K19" s="441"/>
      <c r="L19" s="429" t="str">
        <f t="shared" si="5"/>
        <v>-</v>
      </c>
      <c r="M19" s="450" t="str">
        <f t="shared" si="6"/>
        <v>-</v>
      </c>
      <c r="N19" s="1118" t="str">
        <f t="shared" si="7"/>
        <v/>
      </c>
      <c r="O19" s="1119" t="str">
        <f t="shared" si="8"/>
        <v/>
      </c>
      <c r="P19" s="1120" t="str">
        <f t="shared" si="9"/>
        <v/>
      </c>
    </row>
    <row r="20" spans="1:16" ht="12" customHeight="1" x14ac:dyDescent="0.2">
      <c r="A20" s="461">
        <v>1</v>
      </c>
      <c r="B20" s="1471"/>
      <c r="C20" s="1473"/>
      <c r="D20" s="430"/>
      <c r="E20" s="431"/>
      <c r="F20" s="432"/>
      <c r="G20" s="462"/>
      <c r="H20" s="1474"/>
      <c r="I20" s="440"/>
      <c r="J20" s="441"/>
      <c r="K20" s="441"/>
      <c r="L20" s="429" t="str">
        <f t="shared" si="5"/>
        <v>-</v>
      </c>
      <c r="M20" s="450" t="str">
        <f t="shared" si="6"/>
        <v>-</v>
      </c>
      <c r="N20" s="1118" t="str">
        <f t="shared" si="7"/>
        <v/>
      </c>
      <c r="O20" s="1119" t="str">
        <f t="shared" si="8"/>
        <v/>
      </c>
      <c r="P20" s="1120" t="str">
        <f t="shared" si="9"/>
        <v/>
      </c>
    </row>
    <row r="21" spans="1:16" ht="12" customHeight="1" x14ac:dyDescent="0.2">
      <c r="A21" s="461">
        <v>1</v>
      </c>
      <c r="B21" s="1471"/>
      <c r="C21" s="1473"/>
      <c r="D21" s="430"/>
      <c r="E21" s="431"/>
      <c r="F21" s="432"/>
      <c r="G21" s="462"/>
      <c r="H21" s="1474"/>
      <c r="I21" s="440"/>
      <c r="J21" s="441"/>
      <c r="K21" s="441"/>
      <c r="L21" s="429" t="str">
        <f t="shared" si="5"/>
        <v>-</v>
      </c>
      <c r="M21" s="450" t="str">
        <f t="shared" si="6"/>
        <v>-</v>
      </c>
      <c r="N21" s="1118" t="str">
        <f t="shared" si="7"/>
        <v/>
      </c>
      <c r="O21" s="1119" t="str">
        <f t="shared" si="8"/>
        <v/>
      </c>
      <c r="P21" s="1120" t="str">
        <f t="shared" si="9"/>
        <v/>
      </c>
    </row>
    <row r="22" spans="1:16" ht="12" customHeight="1" x14ac:dyDescent="0.2">
      <c r="A22" s="461">
        <v>1</v>
      </c>
      <c r="B22" s="1471"/>
      <c r="C22" s="1473"/>
      <c r="D22" s="430"/>
      <c r="E22" s="431"/>
      <c r="F22" s="432"/>
      <c r="G22" s="462"/>
      <c r="H22" s="1474"/>
      <c r="I22" s="440"/>
      <c r="J22" s="441"/>
      <c r="K22" s="441"/>
      <c r="L22" s="429" t="str">
        <f t="shared" si="5"/>
        <v>-</v>
      </c>
      <c r="M22" s="450" t="str">
        <f t="shared" si="6"/>
        <v>-</v>
      </c>
      <c r="N22" s="1118" t="str">
        <f t="shared" si="7"/>
        <v/>
      </c>
      <c r="O22" s="1119" t="str">
        <f t="shared" si="8"/>
        <v/>
      </c>
      <c r="P22" s="1120" t="str">
        <f t="shared" si="9"/>
        <v/>
      </c>
    </row>
    <row r="23" spans="1:16" ht="12" hidden="1" customHeight="1" x14ac:dyDescent="0.2">
      <c r="B23" s="1471"/>
      <c r="C23" s="1473"/>
      <c r="D23" s="430"/>
      <c r="E23" s="431"/>
      <c r="F23" s="432"/>
      <c r="G23" s="462"/>
      <c r="H23" s="1474"/>
      <c r="I23" s="440"/>
      <c r="J23" s="441"/>
      <c r="K23" s="441"/>
      <c r="L23" s="1121" t="str">
        <f t="shared" si="5"/>
        <v>-</v>
      </c>
      <c r="M23" s="1122" t="str">
        <f t="shared" si="6"/>
        <v>-</v>
      </c>
      <c r="N23" s="1118" t="str">
        <f t="shared" si="7"/>
        <v/>
      </c>
      <c r="O23" s="1119" t="str">
        <f t="shared" si="8"/>
        <v/>
      </c>
      <c r="P23" s="1120" t="str">
        <f t="shared" si="9"/>
        <v/>
      </c>
    </row>
    <row r="24" spans="1:16" ht="12" hidden="1" customHeight="1" x14ac:dyDescent="0.2">
      <c r="B24" s="1471"/>
      <c r="C24" s="1473"/>
      <c r="D24" s="430"/>
      <c r="E24" s="431"/>
      <c r="F24" s="432"/>
      <c r="G24" s="462"/>
      <c r="H24" s="1474"/>
      <c r="I24" s="440"/>
      <c r="J24" s="441"/>
      <c r="K24" s="441"/>
      <c r="L24" s="1121" t="str">
        <f t="shared" si="5"/>
        <v>-</v>
      </c>
      <c r="M24" s="1122" t="str">
        <f t="shared" si="6"/>
        <v>-</v>
      </c>
      <c r="N24" s="1118" t="str">
        <f t="shared" si="7"/>
        <v/>
      </c>
      <c r="O24" s="1119" t="str">
        <f t="shared" si="8"/>
        <v/>
      </c>
      <c r="P24" s="1120" t="str">
        <f t="shared" si="9"/>
        <v/>
      </c>
    </row>
    <row r="25" spans="1:16" ht="12" hidden="1" customHeight="1" x14ac:dyDescent="0.2">
      <c r="B25" s="1471"/>
      <c r="C25" s="1473"/>
      <c r="D25" s="436"/>
      <c r="E25" s="437"/>
      <c r="F25" s="438"/>
      <c r="G25" s="439"/>
      <c r="H25" s="1474"/>
      <c r="I25" s="440"/>
      <c r="J25" s="441"/>
      <c r="K25" s="441"/>
      <c r="L25" s="1121" t="str">
        <f t="shared" si="5"/>
        <v>-</v>
      </c>
      <c r="M25" s="1122" t="str">
        <f t="shared" si="6"/>
        <v>-</v>
      </c>
      <c r="N25" s="1118" t="str">
        <f t="shared" si="7"/>
        <v/>
      </c>
      <c r="O25" s="1119" t="str">
        <f t="shared" si="8"/>
        <v/>
      </c>
      <c r="P25" s="1120" t="str">
        <f t="shared" si="9"/>
        <v/>
      </c>
    </row>
    <row r="26" spans="1:16" ht="12" hidden="1" customHeight="1" x14ac:dyDescent="0.2">
      <c r="B26" s="1471"/>
      <c r="C26" s="1473"/>
      <c r="D26" s="436"/>
      <c r="E26" s="437"/>
      <c r="F26" s="438"/>
      <c r="G26" s="439"/>
      <c r="H26" s="1474"/>
      <c r="I26" s="440"/>
      <c r="J26" s="441"/>
      <c r="K26" s="441"/>
      <c r="L26" s="1121" t="str">
        <f t="shared" si="5"/>
        <v>-</v>
      </c>
      <c r="M26" s="1122" t="str">
        <f t="shared" si="6"/>
        <v>-</v>
      </c>
      <c r="N26" s="1118" t="str">
        <f t="shared" si="7"/>
        <v/>
      </c>
      <c r="O26" s="1119" t="str">
        <f t="shared" si="8"/>
        <v/>
      </c>
      <c r="P26" s="1120" t="str">
        <f t="shared" si="9"/>
        <v/>
      </c>
    </row>
    <row r="27" spans="1:16" ht="12" hidden="1" customHeight="1" x14ac:dyDescent="0.2">
      <c r="B27" s="1472"/>
      <c r="C27" s="1473"/>
      <c r="D27" s="442"/>
      <c r="E27" s="443"/>
      <c r="F27" s="444"/>
      <c r="G27" s="445"/>
      <c r="H27" s="1474"/>
      <c r="I27" s="446"/>
      <c r="J27" s="447"/>
      <c r="K27" s="447"/>
      <c r="L27" s="1123" t="str">
        <f t="shared" si="5"/>
        <v>-</v>
      </c>
      <c r="M27" s="1124" t="str">
        <f t="shared" si="6"/>
        <v>-</v>
      </c>
      <c r="N27" s="1118" t="str">
        <f t="shared" si="7"/>
        <v/>
      </c>
      <c r="O27" s="1119" t="str">
        <f t="shared" si="8"/>
        <v/>
      </c>
      <c r="P27" s="1120" t="str">
        <f t="shared" si="9"/>
        <v/>
      </c>
    </row>
    <row r="28" spans="1:16" ht="12" customHeight="1" x14ac:dyDescent="0.2">
      <c r="A28" s="461">
        <v>1</v>
      </c>
      <c r="B28" s="1470">
        <v>3</v>
      </c>
      <c r="C28" s="1473"/>
      <c r="D28" s="463"/>
      <c r="E28" s="464"/>
      <c r="F28" s="465"/>
      <c r="G28" s="448"/>
      <c r="H28" s="1474"/>
      <c r="I28" s="466"/>
      <c r="J28" s="467"/>
      <c r="K28" s="467"/>
      <c r="L28" s="468" t="str">
        <f t="shared" ref="L28:L37" si="10">IF(COUNTA(I28:K28)=0,"-",ROUND(SUM(I28:K28)/COUNTA(I28:K28),3))</f>
        <v>-</v>
      </c>
      <c r="M28" s="469" t="str">
        <f t="shared" ref="M28:M37" si="11">IF(L28="-","-",ROUND(F28*L28,0))</f>
        <v>-</v>
      </c>
      <c r="N28" s="1118" t="str">
        <f t="shared" ref="N28:N37" si="12">IF(G28&gt;F28,"！(4)が(3)を超えています。","")</f>
        <v/>
      </c>
      <c r="O28" s="1119" t="str">
        <f t="shared" ref="O28:O37" si="13">IF(M28="-","",IF(M28&gt;F28,"！ (8)が(3)を超えることはありません。",""))</f>
        <v/>
      </c>
      <c r="P28" s="1120" t="str">
        <f t="shared" ref="P28:P37" si="14">IF(AND(G28&gt;0,M28&lt;&gt;"-")=TRUE,"！ (4)と(8)の両方に数値が入ることはありません。","")</f>
        <v/>
      </c>
    </row>
    <row r="29" spans="1:16" ht="12" customHeight="1" x14ac:dyDescent="0.2">
      <c r="A29" s="461">
        <v>1</v>
      </c>
      <c r="B29" s="1471"/>
      <c r="C29" s="1473"/>
      <c r="D29" s="430"/>
      <c r="E29" s="431"/>
      <c r="F29" s="432"/>
      <c r="G29" s="462"/>
      <c r="H29" s="1474"/>
      <c r="I29" s="440"/>
      <c r="J29" s="441"/>
      <c r="K29" s="441"/>
      <c r="L29" s="429" t="str">
        <f t="shared" si="10"/>
        <v>-</v>
      </c>
      <c r="M29" s="450" t="str">
        <f t="shared" si="11"/>
        <v>-</v>
      </c>
      <c r="N29" s="1118" t="str">
        <f t="shared" si="12"/>
        <v/>
      </c>
      <c r="O29" s="1119" t="str">
        <f t="shared" si="13"/>
        <v/>
      </c>
      <c r="P29" s="1120" t="str">
        <f t="shared" si="14"/>
        <v/>
      </c>
    </row>
    <row r="30" spans="1:16" ht="12" customHeight="1" x14ac:dyDescent="0.2">
      <c r="A30" s="461">
        <v>1</v>
      </c>
      <c r="B30" s="1471"/>
      <c r="C30" s="1473"/>
      <c r="D30" s="430"/>
      <c r="E30" s="431"/>
      <c r="F30" s="432"/>
      <c r="G30" s="462"/>
      <c r="H30" s="1474"/>
      <c r="I30" s="440"/>
      <c r="J30" s="441"/>
      <c r="K30" s="441"/>
      <c r="L30" s="429" t="str">
        <f t="shared" si="10"/>
        <v>-</v>
      </c>
      <c r="M30" s="450" t="str">
        <f t="shared" si="11"/>
        <v>-</v>
      </c>
      <c r="N30" s="1118" t="str">
        <f t="shared" si="12"/>
        <v/>
      </c>
      <c r="O30" s="1119" t="str">
        <f t="shared" si="13"/>
        <v/>
      </c>
      <c r="P30" s="1120" t="str">
        <f t="shared" si="14"/>
        <v/>
      </c>
    </row>
    <row r="31" spans="1:16" ht="12" customHeight="1" x14ac:dyDescent="0.2">
      <c r="A31" s="461">
        <v>1</v>
      </c>
      <c r="B31" s="1471"/>
      <c r="C31" s="1473"/>
      <c r="D31" s="430"/>
      <c r="E31" s="431"/>
      <c r="F31" s="432"/>
      <c r="G31" s="462"/>
      <c r="H31" s="1474"/>
      <c r="I31" s="440"/>
      <c r="J31" s="441"/>
      <c r="K31" s="441"/>
      <c r="L31" s="429" t="str">
        <f t="shared" si="10"/>
        <v>-</v>
      </c>
      <c r="M31" s="450" t="str">
        <f t="shared" si="11"/>
        <v>-</v>
      </c>
      <c r="N31" s="1118" t="str">
        <f t="shared" si="12"/>
        <v/>
      </c>
      <c r="O31" s="1119" t="str">
        <f t="shared" si="13"/>
        <v/>
      </c>
      <c r="P31" s="1120" t="str">
        <f t="shared" si="14"/>
        <v/>
      </c>
    </row>
    <row r="32" spans="1:16" ht="12" customHeight="1" x14ac:dyDescent="0.2">
      <c r="A32" s="461">
        <v>1</v>
      </c>
      <c r="B32" s="1471"/>
      <c r="C32" s="1473"/>
      <c r="D32" s="430"/>
      <c r="E32" s="431"/>
      <c r="F32" s="432"/>
      <c r="G32" s="462"/>
      <c r="H32" s="1474"/>
      <c r="I32" s="440"/>
      <c r="J32" s="441"/>
      <c r="K32" s="441"/>
      <c r="L32" s="429" t="str">
        <f t="shared" si="10"/>
        <v>-</v>
      </c>
      <c r="M32" s="450" t="str">
        <f t="shared" si="11"/>
        <v>-</v>
      </c>
      <c r="N32" s="1118" t="str">
        <f t="shared" si="12"/>
        <v/>
      </c>
      <c r="O32" s="1119" t="str">
        <f t="shared" si="13"/>
        <v/>
      </c>
      <c r="P32" s="1120" t="str">
        <f t="shared" si="14"/>
        <v/>
      </c>
    </row>
    <row r="33" spans="1:16" ht="12" hidden="1" customHeight="1" x14ac:dyDescent="0.2">
      <c r="B33" s="1471"/>
      <c r="C33" s="1473"/>
      <c r="D33" s="430"/>
      <c r="E33" s="431"/>
      <c r="F33" s="432"/>
      <c r="G33" s="462"/>
      <c r="H33" s="1474"/>
      <c r="I33" s="440"/>
      <c r="J33" s="441"/>
      <c r="K33" s="441"/>
      <c r="L33" s="1121" t="str">
        <f t="shared" si="10"/>
        <v>-</v>
      </c>
      <c r="M33" s="1122" t="str">
        <f t="shared" si="11"/>
        <v>-</v>
      </c>
      <c r="N33" s="1118" t="str">
        <f t="shared" si="12"/>
        <v/>
      </c>
      <c r="O33" s="1119" t="str">
        <f t="shared" si="13"/>
        <v/>
      </c>
      <c r="P33" s="1120" t="str">
        <f t="shared" si="14"/>
        <v/>
      </c>
    </row>
    <row r="34" spans="1:16" ht="12" hidden="1" customHeight="1" x14ac:dyDescent="0.2">
      <c r="B34" s="1471"/>
      <c r="C34" s="1473"/>
      <c r="D34" s="430"/>
      <c r="E34" s="431"/>
      <c r="F34" s="432"/>
      <c r="G34" s="462"/>
      <c r="H34" s="1474"/>
      <c r="I34" s="440"/>
      <c r="J34" s="441"/>
      <c r="K34" s="441"/>
      <c r="L34" s="1121" t="str">
        <f t="shared" si="10"/>
        <v>-</v>
      </c>
      <c r="M34" s="1122" t="str">
        <f t="shared" si="11"/>
        <v>-</v>
      </c>
      <c r="N34" s="1118" t="str">
        <f t="shared" si="12"/>
        <v/>
      </c>
      <c r="O34" s="1119" t="str">
        <f t="shared" si="13"/>
        <v/>
      </c>
      <c r="P34" s="1120" t="str">
        <f t="shared" si="14"/>
        <v/>
      </c>
    </row>
    <row r="35" spans="1:16" ht="12" hidden="1" customHeight="1" x14ac:dyDescent="0.2">
      <c r="B35" s="1471"/>
      <c r="C35" s="1473"/>
      <c r="D35" s="436"/>
      <c r="E35" s="437"/>
      <c r="F35" s="438"/>
      <c r="G35" s="439"/>
      <c r="H35" s="1474"/>
      <c r="I35" s="440"/>
      <c r="J35" s="441"/>
      <c r="K35" s="441"/>
      <c r="L35" s="1121" t="str">
        <f t="shared" si="10"/>
        <v>-</v>
      </c>
      <c r="M35" s="1122" t="str">
        <f t="shared" si="11"/>
        <v>-</v>
      </c>
      <c r="N35" s="1118" t="str">
        <f t="shared" si="12"/>
        <v/>
      </c>
      <c r="O35" s="1119" t="str">
        <f t="shared" si="13"/>
        <v/>
      </c>
      <c r="P35" s="1120" t="str">
        <f t="shared" si="14"/>
        <v/>
      </c>
    </row>
    <row r="36" spans="1:16" ht="12" hidden="1" customHeight="1" x14ac:dyDescent="0.2">
      <c r="B36" s="1471"/>
      <c r="C36" s="1473"/>
      <c r="D36" s="436"/>
      <c r="E36" s="437"/>
      <c r="F36" s="438"/>
      <c r="G36" s="439"/>
      <c r="H36" s="1474"/>
      <c r="I36" s="440"/>
      <c r="J36" s="441"/>
      <c r="K36" s="441"/>
      <c r="L36" s="1121" t="str">
        <f t="shared" si="10"/>
        <v>-</v>
      </c>
      <c r="M36" s="1122" t="str">
        <f t="shared" si="11"/>
        <v>-</v>
      </c>
      <c r="N36" s="1118" t="str">
        <f t="shared" si="12"/>
        <v/>
      </c>
      <c r="O36" s="1119" t="str">
        <f t="shared" si="13"/>
        <v/>
      </c>
      <c r="P36" s="1120" t="str">
        <f t="shared" si="14"/>
        <v/>
      </c>
    </row>
    <row r="37" spans="1:16" ht="12" hidden="1" customHeight="1" x14ac:dyDescent="0.2">
      <c r="B37" s="1472"/>
      <c r="C37" s="1473"/>
      <c r="D37" s="442"/>
      <c r="E37" s="443"/>
      <c r="F37" s="444"/>
      <c r="G37" s="445"/>
      <c r="H37" s="1474"/>
      <c r="I37" s="446"/>
      <c r="J37" s="447"/>
      <c r="K37" s="447"/>
      <c r="L37" s="1123" t="str">
        <f t="shared" si="10"/>
        <v>-</v>
      </c>
      <c r="M37" s="1124" t="str">
        <f t="shared" si="11"/>
        <v>-</v>
      </c>
      <c r="N37" s="1118" t="str">
        <f t="shared" si="12"/>
        <v/>
      </c>
      <c r="O37" s="1119" t="str">
        <f t="shared" si="13"/>
        <v/>
      </c>
      <c r="P37" s="1120" t="str">
        <f t="shared" si="14"/>
        <v/>
      </c>
    </row>
    <row r="38" spans="1:16" ht="12" customHeight="1" x14ac:dyDescent="0.2">
      <c r="A38" s="461">
        <v>1</v>
      </c>
      <c r="B38" s="1470">
        <v>4</v>
      </c>
      <c r="C38" s="1473"/>
      <c r="D38" s="463"/>
      <c r="E38" s="464"/>
      <c r="F38" s="465"/>
      <c r="G38" s="448"/>
      <c r="H38" s="1474"/>
      <c r="I38" s="466"/>
      <c r="J38" s="467"/>
      <c r="K38" s="467"/>
      <c r="L38" s="468" t="str">
        <f t="shared" ref="L38:L47" si="15">IF(COUNTA(I38:K38)=0,"-",ROUND(SUM(I38:K38)/COUNTA(I38:K38),3))</f>
        <v>-</v>
      </c>
      <c r="M38" s="469" t="str">
        <f t="shared" ref="M38:M47" si="16">IF(L38="-","-",ROUND(F38*L38,0))</f>
        <v>-</v>
      </c>
      <c r="N38" s="1118" t="str">
        <f t="shared" ref="N38:N47" si="17">IF(G38&gt;F38,"！(4)が(3)を超えています。","")</f>
        <v/>
      </c>
      <c r="O38" s="1119" t="str">
        <f t="shared" ref="O38:O47" si="18">IF(M38="-","",IF(M38&gt;F38,"！ (8)が(3)を超えることはありません。",""))</f>
        <v/>
      </c>
      <c r="P38" s="1120" t="str">
        <f t="shared" ref="P38:P47" si="19">IF(AND(G38&gt;0,M38&lt;&gt;"-")=TRUE,"！ (4)と(8)の両方に数値が入ることはありません。","")</f>
        <v/>
      </c>
    </row>
    <row r="39" spans="1:16" ht="12" customHeight="1" x14ac:dyDescent="0.2">
      <c r="A39" s="461">
        <v>1</v>
      </c>
      <c r="B39" s="1471"/>
      <c r="C39" s="1473"/>
      <c r="D39" s="430"/>
      <c r="E39" s="431"/>
      <c r="F39" s="432"/>
      <c r="G39" s="462"/>
      <c r="H39" s="1474"/>
      <c r="I39" s="440"/>
      <c r="J39" s="441"/>
      <c r="K39" s="441"/>
      <c r="L39" s="429" t="str">
        <f t="shared" si="15"/>
        <v>-</v>
      </c>
      <c r="M39" s="450" t="str">
        <f t="shared" si="16"/>
        <v>-</v>
      </c>
      <c r="N39" s="1118" t="str">
        <f t="shared" si="17"/>
        <v/>
      </c>
      <c r="O39" s="1119" t="str">
        <f t="shared" si="18"/>
        <v/>
      </c>
      <c r="P39" s="1120" t="str">
        <f t="shared" si="19"/>
        <v/>
      </c>
    </row>
    <row r="40" spans="1:16" ht="12" customHeight="1" x14ac:dyDescent="0.2">
      <c r="A40" s="461">
        <v>1</v>
      </c>
      <c r="B40" s="1471"/>
      <c r="C40" s="1473"/>
      <c r="D40" s="430"/>
      <c r="E40" s="431"/>
      <c r="F40" s="432"/>
      <c r="G40" s="462"/>
      <c r="H40" s="1474"/>
      <c r="I40" s="440"/>
      <c r="J40" s="441"/>
      <c r="K40" s="441"/>
      <c r="L40" s="429" t="str">
        <f t="shared" si="15"/>
        <v>-</v>
      </c>
      <c r="M40" s="450" t="str">
        <f t="shared" si="16"/>
        <v>-</v>
      </c>
      <c r="N40" s="1118" t="str">
        <f t="shared" si="17"/>
        <v/>
      </c>
      <c r="O40" s="1119" t="str">
        <f t="shared" si="18"/>
        <v/>
      </c>
      <c r="P40" s="1120" t="str">
        <f t="shared" si="19"/>
        <v/>
      </c>
    </row>
    <row r="41" spans="1:16" ht="12" customHeight="1" x14ac:dyDescent="0.2">
      <c r="A41" s="461">
        <v>1</v>
      </c>
      <c r="B41" s="1471"/>
      <c r="C41" s="1473"/>
      <c r="D41" s="430"/>
      <c r="E41" s="431"/>
      <c r="F41" s="432"/>
      <c r="G41" s="462"/>
      <c r="H41" s="1474"/>
      <c r="I41" s="440"/>
      <c r="J41" s="441"/>
      <c r="K41" s="441"/>
      <c r="L41" s="429" t="str">
        <f t="shared" si="15"/>
        <v>-</v>
      </c>
      <c r="M41" s="450" t="str">
        <f t="shared" si="16"/>
        <v>-</v>
      </c>
      <c r="N41" s="1118" t="str">
        <f t="shared" si="17"/>
        <v/>
      </c>
      <c r="O41" s="1119" t="str">
        <f t="shared" si="18"/>
        <v/>
      </c>
      <c r="P41" s="1120" t="str">
        <f t="shared" si="19"/>
        <v/>
      </c>
    </row>
    <row r="42" spans="1:16" ht="12" customHeight="1" x14ac:dyDescent="0.2">
      <c r="A42" s="461">
        <v>1</v>
      </c>
      <c r="B42" s="1471"/>
      <c r="C42" s="1473"/>
      <c r="D42" s="430"/>
      <c r="E42" s="431"/>
      <c r="F42" s="432"/>
      <c r="G42" s="462"/>
      <c r="H42" s="1474"/>
      <c r="I42" s="440"/>
      <c r="J42" s="441"/>
      <c r="K42" s="441"/>
      <c r="L42" s="429" t="str">
        <f t="shared" si="15"/>
        <v>-</v>
      </c>
      <c r="M42" s="450" t="str">
        <f t="shared" si="16"/>
        <v>-</v>
      </c>
      <c r="N42" s="1118" t="str">
        <f t="shared" si="17"/>
        <v/>
      </c>
      <c r="O42" s="1119" t="str">
        <f t="shared" si="18"/>
        <v/>
      </c>
      <c r="P42" s="1120" t="str">
        <f t="shared" si="19"/>
        <v/>
      </c>
    </row>
    <row r="43" spans="1:16" ht="12" hidden="1" customHeight="1" x14ac:dyDescent="0.2">
      <c r="B43" s="1471"/>
      <c r="C43" s="1473"/>
      <c r="D43" s="430"/>
      <c r="E43" s="431"/>
      <c r="F43" s="432"/>
      <c r="G43" s="462"/>
      <c r="H43" s="1474"/>
      <c r="I43" s="440"/>
      <c r="J43" s="441"/>
      <c r="K43" s="441"/>
      <c r="L43" s="1121" t="str">
        <f t="shared" si="15"/>
        <v>-</v>
      </c>
      <c r="M43" s="1122" t="str">
        <f t="shared" si="16"/>
        <v>-</v>
      </c>
      <c r="N43" s="1118" t="str">
        <f t="shared" si="17"/>
        <v/>
      </c>
      <c r="O43" s="1119" t="str">
        <f t="shared" si="18"/>
        <v/>
      </c>
      <c r="P43" s="1120" t="str">
        <f t="shared" si="19"/>
        <v/>
      </c>
    </row>
    <row r="44" spans="1:16" ht="12" hidden="1" customHeight="1" x14ac:dyDescent="0.2">
      <c r="B44" s="1471"/>
      <c r="C44" s="1473"/>
      <c r="D44" s="430"/>
      <c r="E44" s="431"/>
      <c r="F44" s="432"/>
      <c r="G44" s="462"/>
      <c r="H44" s="1474"/>
      <c r="I44" s="440"/>
      <c r="J44" s="441"/>
      <c r="K44" s="441"/>
      <c r="L44" s="1121" t="str">
        <f t="shared" si="15"/>
        <v>-</v>
      </c>
      <c r="M44" s="1122" t="str">
        <f t="shared" si="16"/>
        <v>-</v>
      </c>
      <c r="N44" s="1118" t="str">
        <f t="shared" si="17"/>
        <v/>
      </c>
      <c r="O44" s="1119" t="str">
        <f t="shared" si="18"/>
        <v/>
      </c>
      <c r="P44" s="1120" t="str">
        <f t="shared" si="19"/>
        <v/>
      </c>
    </row>
    <row r="45" spans="1:16" ht="12" hidden="1" customHeight="1" x14ac:dyDescent="0.2">
      <c r="B45" s="1471"/>
      <c r="C45" s="1473"/>
      <c r="D45" s="436"/>
      <c r="E45" s="437"/>
      <c r="F45" s="438"/>
      <c r="G45" s="439"/>
      <c r="H45" s="1474"/>
      <c r="I45" s="440"/>
      <c r="J45" s="441"/>
      <c r="K45" s="441"/>
      <c r="L45" s="1121" t="str">
        <f t="shared" si="15"/>
        <v>-</v>
      </c>
      <c r="M45" s="1122" t="str">
        <f t="shared" si="16"/>
        <v>-</v>
      </c>
      <c r="N45" s="1118" t="str">
        <f t="shared" si="17"/>
        <v/>
      </c>
      <c r="O45" s="1119" t="str">
        <f t="shared" si="18"/>
        <v/>
      </c>
      <c r="P45" s="1120" t="str">
        <f t="shared" si="19"/>
        <v/>
      </c>
    </row>
    <row r="46" spans="1:16" ht="12" hidden="1" customHeight="1" x14ac:dyDescent="0.2">
      <c r="B46" s="1471"/>
      <c r="C46" s="1473"/>
      <c r="D46" s="436"/>
      <c r="E46" s="437"/>
      <c r="F46" s="438"/>
      <c r="G46" s="439"/>
      <c r="H46" s="1474"/>
      <c r="I46" s="440"/>
      <c r="J46" s="441"/>
      <c r="K46" s="441"/>
      <c r="L46" s="1121" t="str">
        <f t="shared" si="15"/>
        <v>-</v>
      </c>
      <c r="M46" s="1122" t="str">
        <f t="shared" si="16"/>
        <v>-</v>
      </c>
      <c r="N46" s="1118" t="str">
        <f t="shared" si="17"/>
        <v/>
      </c>
      <c r="O46" s="1119" t="str">
        <f t="shared" si="18"/>
        <v/>
      </c>
      <c r="P46" s="1120" t="str">
        <f t="shared" si="19"/>
        <v/>
      </c>
    </row>
    <row r="47" spans="1:16" ht="12" hidden="1" customHeight="1" x14ac:dyDescent="0.2">
      <c r="B47" s="1472"/>
      <c r="C47" s="1473"/>
      <c r="D47" s="442"/>
      <c r="E47" s="443"/>
      <c r="F47" s="444"/>
      <c r="G47" s="445"/>
      <c r="H47" s="1474"/>
      <c r="I47" s="446"/>
      <c r="J47" s="447"/>
      <c r="K47" s="447"/>
      <c r="L47" s="1123" t="str">
        <f t="shared" si="15"/>
        <v>-</v>
      </c>
      <c r="M47" s="1124" t="str">
        <f t="shared" si="16"/>
        <v>-</v>
      </c>
      <c r="N47" s="1118" t="str">
        <f t="shared" si="17"/>
        <v/>
      </c>
      <c r="O47" s="1119" t="str">
        <f t="shared" si="18"/>
        <v/>
      </c>
      <c r="P47" s="1120" t="str">
        <f t="shared" si="19"/>
        <v/>
      </c>
    </row>
    <row r="48" spans="1:16" ht="12" customHeight="1" x14ac:dyDescent="0.2">
      <c r="A48" s="461">
        <v>1</v>
      </c>
      <c r="B48" s="1470">
        <v>5</v>
      </c>
      <c r="C48" s="1473"/>
      <c r="D48" s="463"/>
      <c r="E48" s="464"/>
      <c r="F48" s="465"/>
      <c r="G48" s="448"/>
      <c r="H48" s="1474"/>
      <c r="I48" s="466"/>
      <c r="J48" s="467"/>
      <c r="K48" s="467"/>
      <c r="L48" s="468" t="str">
        <f t="shared" ref="L48:L57" si="20">IF(COUNTA(I48:K48)=0,"-",ROUND(SUM(I48:K48)/COUNTA(I48:K48),3))</f>
        <v>-</v>
      </c>
      <c r="M48" s="469" t="str">
        <f t="shared" ref="M48:M57" si="21">IF(L48="-","-",ROUND(F48*L48,0))</f>
        <v>-</v>
      </c>
      <c r="N48" s="1118" t="str">
        <f t="shared" ref="N48:N57" si="22">IF(G48&gt;F48,"！(4)が(3)を超えています。","")</f>
        <v/>
      </c>
      <c r="O48" s="1119" t="str">
        <f t="shared" ref="O48:O57" si="23">IF(M48="-","",IF(M48&gt;F48,"！ (8)が(3)を超えることはありません。",""))</f>
        <v/>
      </c>
      <c r="P48" s="1120" t="str">
        <f t="shared" ref="P48:P57" si="24">IF(AND(G48&gt;0,M48&lt;&gt;"-")=TRUE,"！ (4)と(8)の両方に数値が入ることはありません。","")</f>
        <v/>
      </c>
    </row>
    <row r="49" spans="1:16" ht="12" customHeight="1" x14ac:dyDescent="0.2">
      <c r="A49" s="461">
        <v>1</v>
      </c>
      <c r="B49" s="1471"/>
      <c r="C49" s="1473"/>
      <c r="D49" s="430"/>
      <c r="E49" s="431"/>
      <c r="F49" s="432"/>
      <c r="G49" s="462"/>
      <c r="H49" s="1474"/>
      <c r="I49" s="440"/>
      <c r="J49" s="441"/>
      <c r="K49" s="441"/>
      <c r="L49" s="429" t="str">
        <f t="shared" si="20"/>
        <v>-</v>
      </c>
      <c r="M49" s="450" t="str">
        <f t="shared" si="21"/>
        <v>-</v>
      </c>
      <c r="N49" s="1118" t="str">
        <f t="shared" si="22"/>
        <v/>
      </c>
      <c r="O49" s="1119" t="str">
        <f t="shared" si="23"/>
        <v/>
      </c>
      <c r="P49" s="1120" t="str">
        <f t="shared" si="24"/>
        <v/>
      </c>
    </row>
    <row r="50" spans="1:16" ht="12" customHeight="1" x14ac:dyDescent="0.2">
      <c r="A50" s="461">
        <v>1</v>
      </c>
      <c r="B50" s="1471"/>
      <c r="C50" s="1473"/>
      <c r="D50" s="430"/>
      <c r="E50" s="431"/>
      <c r="F50" s="432"/>
      <c r="G50" s="462"/>
      <c r="H50" s="1474"/>
      <c r="I50" s="440"/>
      <c r="J50" s="441"/>
      <c r="K50" s="441"/>
      <c r="L50" s="429" t="str">
        <f t="shared" si="20"/>
        <v>-</v>
      </c>
      <c r="M50" s="450" t="str">
        <f t="shared" si="21"/>
        <v>-</v>
      </c>
      <c r="N50" s="1118" t="str">
        <f t="shared" si="22"/>
        <v/>
      </c>
      <c r="O50" s="1119" t="str">
        <f t="shared" si="23"/>
        <v/>
      </c>
      <c r="P50" s="1120" t="str">
        <f t="shared" si="24"/>
        <v/>
      </c>
    </row>
    <row r="51" spans="1:16" ht="12" customHeight="1" x14ac:dyDescent="0.2">
      <c r="A51" s="461">
        <v>1</v>
      </c>
      <c r="B51" s="1471"/>
      <c r="C51" s="1473"/>
      <c r="D51" s="430"/>
      <c r="E51" s="431"/>
      <c r="F51" s="432"/>
      <c r="G51" s="462"/>
      <c r="H51" s="1474"/>
      <c r="I51" s="440"/>
      <c r="J51" s="441"/>
      <c r="K51" s="441"/>
      <c r="L51" s="429" t="str">
        <f t="shared" si="20"/>
        <v>-</v>
      </c>
      <c r="M51" s="450" t="str">
        <f t="shared" si="21"/>
        <v>-</v>
      </c>
      <c r="N51" s="1118" t="str">
        <f t="shared" si="22"/>
        <v/>
      </c>
      <c r="O51" s="1119" t="str">
        <f t="shared" si="23"/>
        <v/>
      </c>
      <c r="P51" s="1120" t="str">
        <f t="shared" si="24"/>
        <v/>
      </c>
    </row>
    <row r="52" spans="1:16" ht="12" customHeight="1" x14ac:dyDescent="0.2">
      <c r="A52" s="461">
        <v>1</v>
      </c>
      <c r="B52" s="1471"/>
      <c r="C52" s="1473"/>
      <c r="D52" s="430"/>
      <c r="E52" s="431"/>
      <c r="F52" s="432"/>
      <c r="G52" s="462"/>
      <c r="H52" s="1474"/>
      <c r="I52" s="440"/>
      <c r="J52" s="441"/>
      <c r="K52" s="441"/>
      <c r="L52" s="429" t="str">
        <f t="shared" si="20"/>
        <v>-</v>
      </c>
      <c r="M52" s="450" t="str">
        <f t="shared" si="21"/>
        <v>-</v>
      </c>
      <c r="N52" s="1118" t="str">
        <f t="shared" si="22"/>
        <v/>
      </c>
      <c r="O52" s="1119" t="str">
        <f t="shared" si="23"/>
        <v/>
      </c>
      <c r="P52" s="1120" t="str">
        <f t="shared" si="24"/>
        <v/>
      </c>
    </row>
    <row r="53" spans="1:16" ht="12" hidden="1" customHeight="1" x14ac:dyDescent="0.2">
      <c r="B53" s="1471"/>
      <c r="C53" s="1473"/>
      <c r="D53" s="430"/>
      <c r="E53" s="431"/>
      <c r="F53" s="432"/>
      <c r="G53" s="462"/>
      <c r="H53" s="1474"/>
      <c r="I53" s="440"/>
      <c r="J53" s="441"/>
      <c r="K53" s="441"/>
      <c r="L53" s="1121" t="str">
        <f t="shared" si="20"/>
        <v>-</v>
      </c>
      <c r="M53" s="1122" t="str">
        <f t="shared" si="21"/>
        <v>-</v>
      </c>
      <c r="N53" s="1118" t="str">
        <f t="shared" si="22"/>
        <v/>
      </c>
      <c r="O53" s="1119" t="str">
        <f t="shared" si="23"/>
        <v/>
      </c>
      <c r="P53" s="1120" t="str">
        <f t="shared" si="24"/>
        <v/>
      </c>
    </row>
    <row r="54" spans="1:16" ht="12" hidden="1" customHeight="1" x14ac:dyDescent="0.2">
      <c r="B54" s="1471"/>
      <c r="C54" s="1473"/>
      <c r="D54" s="430"/>
      <c r="E54" s="431"/>
      <c r="F54" s="432"/>
      <c r="G54" s="462"/>
      <c r="H54" s="1474"/>
      <c r="I54" s="440"/>
      <c r="J54" s="441"/>
      <c r="K54" s="441"/>
      <c r="L54" s="1121" t="str">
        <f t="shared" si="20"/>
        <v>-</v>
      </c>
      <c r="M54" s="1122" t="str">
        <f t="shared" si="21"/>
        <v>-</v>
      </c>
      <c r="N54" s="1118" t="str">
        <f t="shared" si="22"/>
        <v/>
      </c>
      <c r="O54" s="1119" t="str">
        <f t="shared" si="23"/>
        <v/>
      </c>
      <c r="P54" s="1120" t="str">
        <f t="shared" si="24"/>
        <v/>
      </c>
    </row>
    <row r="55" spans="1:16" ht="12" hidden="1" customHeight="1" x14ac:dyDescent="0.2">
      <c r="B55" s="1471"/>
      <c r="C55" s="1473"/>
      <c r="D55" s="436"/>
      <c r="E55" s="437"/>
      <c r="F55" s="438"/>
      <c r="G55" s="439"/>
      <c r="H55" s="1474"/>
      <c r="I55" s="440"/>
      <c r="J55" s="441"/>
      <c r="K55" s="441"/>
      <c r="L55" s="1121" t="str">
        <f t="shared" si="20"/>
        <v>-</v>
      </c>
      <c r="M55" s="1122" t="str">
        <f t="shared" si="21"/>
        <v>-</v>
      </c>
      <c r="N55" s="1118" t="str">
        <f t="shared" si="22"/>
        <v/>
      </c>
      <c r="O55" s="1119" t="str">
        <f t="shared" si="23"/>
        <v/>
      </c>
      <c r="P55" s="1120" t="str">
        <f t="shared" si="24"/>
        <v/>
      </c>
    </row>
    <row r="56" spans="1:16" ht="12" hidden="1" customHeight="1" x14ac:dyDescent="0.2">
      <c r="B56" s="1471"/>
      <c r="C56" s="1473"/>
      <c r="D56" s="436"/>
      <c r="E56" s="437"/>
      <c r="F56" s="438"/>
      <c r="G56" s="439"/>
      <c r="H56" s="1474"/>
      <c r="I56" s="440"/>
      <c r="J56" s="441"/>
      <c r="K56" s="441"/>
      <c r="L56" s="1121" t="str">
        <f t="shared" si="20"/>
        <v>-</v>
      </c>
      <c r="M56" s="1122" t="str">
        <f t="shared" si="21"/>
        <v>-</v>
      </c>
      <c r="N56" s="1118" t="str">
        <f t="shared" si="22"/>
        <v/>
      </c>
      <c r="O56" s="1119" t="str">
        <f t="shared" si="23"/>
        <v/>
      </c>
      <c r="P56" s="1120" t="str">
        <f t="shared" si="24"/>
        <v/>
      </c>
    </row>
    <row r="57" spans="1:16" ht="12" hidden="1" customHeight="1" x14ac:dyDescent="0.2">
      <c r="B57" s="1472"/>
      <c r="C57" s="1473"/>
      <c r="D57" s="442"/>
      <c r="E57" s="443"/>
      <c r="F57" s="444"/>
      <c r="G57" s="445"/>
      <c r="H57" s="1474"/>
      <c r="I57" s="446"/>
      <c r="J57" s="447"/>
      <c r="K57" s="447"/>
      <c r="L57" s="1123" t="str">
        <f t="shared" si="20"/>
        <v>-</v>
      </c>
      <c r="M57" s="1124" t="str">
        <f t="shared" si="21"/>
        <v>-</v>
      </c>
      <c r="N57" s="1118" t="str">
        <f t="shared" si="22"/>
        <v/>
      </c>
      <c r="O57" s="1119" t="str">
        <f t="shared" si="23"/>
        <v/>
      </c>
      <c r="P57" s="1120" t="str">
        <f t="shared" si="24"/>
        <v/>
      </c>
    </row>
    <row r="58" spans="1:16" ht="12" customHeight="1" x14ac:dyDescent="0.2">
      <c r="A58" s="461">
        <v>1</v>
      </c>
      <c r="B58" s="1470">
        <v>6</v>
      </c>
      <c r="C58" s="1473"/>
      <c r="D58" s="463"/>
      <c r="E58" s="464"/>
      <c r="F58" s="465"/>
      <c r="G58" s="448"/>
      <c r="H58" s="1474"/>
      <c r="I58" s="466"/>
      <c r="J58" s="467"/>
      <c r="K58" s="467"/>
      <c r="L58" s="468" t="str">
        <f t="shared" ref="L58:L67" si="25">IF(COUNTA(I58:K58)=0,"-",ROUND(SUM(I58:K58)/COUNTA(I58:K58),3))</f>
        <v>-</v>
      </c>
      <c r="M58" s="469" t="str">
        <f t="shared" ref="M58:M67" si="26">IF(L58="-","-",ROUND(F58*L58,0))</f>
        <v>-</v>
      </c>
      <c r="N58" s="1118" t="str">
        <f t="shared" ref="N58:N67" si="27">IF(G58&gt;F58,"！(4)が(3)を超えています。","")</f>
        <v/>
      </c>
      <c r="O58" s="1119" t="str">
        <f t="shared" ref="O58:O67" si="28">IF(M58="-","",IF(M58&gt;F58,"！ (8)が(3)を超えることはありません。",""))</f>
        <v/>
      </c>
      <c r="P58" s="1120" t="str">
        <f t="shared" ref="P58:P67" si="29">IF(AND(G58&gt;0,M58&lt;&gt;"-")=TRUE,"！ (4)と(8)の両方に数値が入ることはありません。","")</f>
        <v/>
      </c>
    </row>
    <row r="59" spans="1:16" ht="12" customHeight="1" x14ac:dyDescent="0.2">
      <c r="A59" s="461">
        <v>1</v>
      </c>
      <c r="B59" s="1471"/>
      <c r="C59" s="1473"/>
      <c r="D59" s="430"/>
      <c r="E59" s="431"/>
      <c r="F59" s="432"/>
      <c r="G59" s="462"/>
      <c r="H59" s="1474"/>
      <c r="I59" s="440"/>
      <c r="J59" s="441"/>
      <c r="K59" s="441"/>
      <c r="L59" s="429" t="str">
        <f t="shared" si="25"/>
        <v>-</v>
      </c>
      <c r="M59" s="450" t="str">
        <f t="shared" si="26"/>
        <v>-</v>
      </c>
      <c r="N59" s="1118" t="str">
        <f t="shared" si="27"/>
        <v/>
      </c>
      <c r="O59" s="1119" t="str">
        <f t="shared" si="28"/>
        <v/>
      </c>
      <c r="P59" s="1120" t="str">
        <f t="shared" si="29"/>
        <v/>
      </c>
    </row>
    <row r="60" spans="1:16" ht="12" customHeight="1" x14ac:dyDescent="0.2">
      <c r="A60" s="461">
        <v>1</v>
      </c>
      <c r="B60" s="1471"/>
      <c r="C60" s="1473"/>
      <c r="D60" s="430"/>
      <c r="E60" s="431"/>
      <c r="F60" s="432"/>
      <c r="G60" s="462"/>
      <c r="H60" s="1474"/>
      <c r="I60" s="440"/>
      <c r="J60" s="441"/>
      <c r="K60" s="441"/>
      <c r="L60" s="429" t="str">
        <f t="shared" si="25"/>
        <v>-</v>
      </c>
      <c r="M60" s="450" t="str">
        <f t="shared" si="26"/>
        <v>-</v>
      </c>
      <c r="N60" s="1118" t="str">
        <f t="shared" si="27"/>
        <v/>
      </c>
      <c r="O60" s="1119" t="str">
        <f t="shared" si="28"/>
        <v/>
      </c>
      <c r="P60" s="1120" t="str">
        <f t="shared" si="29"/>
        <v/>
      </c>
    </row>
    <row r="61" spans="1:16" ht="12" customHeight="1" x14ac:dyDescent="0.2">
      <c r="A61" s="461">
        <v>1</v>
      </c>
      <c r="B61" s="1471"/>
      <c r="C61" s="1473"/>
      <c r="D61" s="430"/>
      <c r="E61" s="431"/>
      <c r="F61" s="432"/>
      <c r="G61" s="462"/>
      <c r="H61" s="1474"/>
      <c r="I61" s="440"/>
      <c r="J61" s="441"/>
      <c r="K61" s="441"/>
      <c r="L61" s="429" t="str">
        <f t="shared" si="25"/>
        <v>-</v>
      </c>
      <c r="M61" s="450" t="str">
        <f t="shared" si="26"/>
        <v>-</v>
      </c>
      <c r="N61" s="1118" t="str">
        <f t="shared" si="27"/>
        <v/>
      </c>
      <c r="O61" s="1119" t="str">
        <f t="shared" si="28"/>
        <v/>
      </c>
      <c r="P61" s="1120" t="str">
        <f t="shared" si="29"/>
        <v/>
      </c>
    </row>
    <row r="62" spans="1:16" ht="12" customHeight="1" x14ac:dyDescent="0.2">
      <c r="A62" s="461">
        <v>1</v>
      </c>
      <c r="B62" s="1471"/>
      <c r="C62" s="1473"/>
      <c r="D62" s="430"/>
      <c r="E62" s="431"/>
      <c r="F62" s="432"/>
      <c r="G62" s="462"/>
      <c r="H62" s="1474"/>
      <c r="I62" s="440"/>
      <c r="J62" s="441"/>
      <c r="K62" s="441"/>
      <c r="L62" s="429" t="str">
        <f t="shared" si="25"/>
        <v>-</v>
      </c>
      <c r="M62" s="450" t="str">
        <f t="shared" si="26"/>
        <v>-</v>
      </c>
      <c r="N62" s="1118" t="str">
        <f t="shared" si="27"/>
        <v/>
      </c>
      <c r="O62" s="1119" t="str">
        <f t="shared" si="28"/>
        <v/>
      </c>
      <c r="P62" s="1120" t="str">
        <f t="shared" si="29"/>
        <v/>
      </c>
    </row>
    <row r="63" spans="1:16" ht="12" hidden="1" customHeight="1" x14ac:dyDescent="0.2">
      <c r="B63" s="1471"/>
      <c r="C63" s="1473"/>
      <c r="D63" s="430"/>
      <c r="E63" s="431"/>
      <c r="F63" s="432"/>
      <c r="G63" s="462"/>
      <c r="H63" s="1474"/>
      <c r="I63" s="440"/>
      <c r="J63" s="441"/>
      <c r="K63" s="441"/>
      <c r="L63" s="1121" t="str">
        <f t="shared" si="25"/>
        <v>-</v>
      </c>
      <c r="M63" s="1122" t="str">
        <f t="shared" si="26"/>
        <v>-</v>
      </c>
      <c r="N63" s="1118" t="str">
        <f t="shared" si="27"/>
        <v/>
      </c>
      <c r="O63" s="1119" t="str">
        <f t="shared" si="28"/>
        <v/>
      </c>
      <c r="P63" s="1120" t="str">
        <f t="shared" si="29"/>
        <v/>
      </c>
    </row>
    <row r="64" spans="1:16" ht="12" hidden="1" customHeight="1" x14ac:dyDescent="0.2">
      <c r="B64" s="1471"/>
      <c r="C64" s="1473"/>
      <c r="D64" s="430"/>
      <c r="E64" s="431"/>
      <c r="F64" s="432"/>
      <c r="G64" s="462"/>
      <c r="H64" s="1474"/>
      <c r="I64" s="440"/>
      <c r="J64" s="441"/>
      <c r="K64" s="441"/>
      <c r="L64" s="1121" t="str">
        <f t="shared" si="25"/>
        <v>-</v>
      </c>
      <c r="M64" s="1122" t="str">
        <f t="shared" si="26"/>
        <v>-</v>
      </c>
      <c r="N64" s="1118" t="str">
        <f t="shared" si="27"/>
        <v/>
      </c>
      <c r="O64" s="1119" t="str">
        <f t="shared" si="28"/>
        <v/>
      </c>
      <c r="P64" s="1120" t="str">
        <f t="shared" si="29"/>
        <v/>
      </c>
    </row>
    <row r="65" spans="1:16" ht="12" hidden="1" customHeight="1" x14ac:dyDescent="0.2">
      <c r="B65" s="1471"/>
      <c r="C65" s="1473"/>
      <c r="D65" s="436"/>
      <c r="E65" s="437"/>
      <c r="F65" s="438"/>
      <c r="G65" s="439"/>
      <c r="H65" s="1474"/>
      <c r="I65" s="440"/>
      <c r="J65" s="441"/>
      <c r="K65" s="441"/>
      <c r="L65" s="1121" t="str">
        <f t="shared" si="25"/>
        <v>-</v>
      </c>
      <c r="M65" s="1122" t="str">
        <f t="shared" si="26"/>
        <v>-</v>
      </c>
      <c r="N65" s="1118" t="str">
        <f t="shared" si="27"/>
        <v/>
      </c>
      <c r="O65" s="1119" t="str">
        <f t="shared" si="28"/>
        <v/>
      </c>
      <c r="P65" s="1120" t="str">
        <f t="shared" si="29"/>
        <v/>
      </c>
    </row>
    <row r="66" spans="1:16" ht="12" hidden="1" customHeight="1" x14ac:dyDescent="0.2">
      <c r="B66" s="1471"/>
      <c r="C66" s="1473"/>
      <c r="D66" s="436"/>
      <c r="E66" s="437"/>
      <c r="F66" s="438"/>
      <c r="G66" s="439"/>
      <c r="H66" s="1474"/>
      <c r="I66" s="440"/>
      <c r="J66" s="441"/>
      <c r="K66" s="441"/>
      <c r="L66" s="1121" t="str">
        <f t="shared" si="25"/>
        <v>-</v>
      </c>
      <c r="M66" s="1122" t="str">
        <f t="shared" si="26"/>
        <v>-</v>
      </c>
      <c r="N66" s="1118" t="str">
        <f t="shared" si="27"/>
        <v/>
      </c>
      <c r="O66" s="1119" t="str">
        <f t="shared" si="28"/>
        <v/>
      </c>
      <c r="P66" s="1120" t="str">
        <f t="shared" si="29"/>
        <v/>
      </c>
    </row>
    <row r="67" spans="1:16" ht="12" hidden="1" customHeight="1" x14ac:dyDescent="0.2">
      <c r="B67" s="1472"/>
      <c r="C67" s="1473"/>
      <c r="D67" s="442"/>
      <c r="E67" s="443"/>
      <c r="F67" s="444"/>
      <c r="G67" s="445"/>
      <c r="H67" s="1474"/>
      <c r="I67" s="446"/>
      <c r="J67" s="447"/>
      <c r="K67" s="447"/>
      <c r="L67" s="1123" t="str">
        <f t="shared" si="25"/>
        <v>-</v>
      </c>
      <c r="M67" s="1124" t="str">
        <f t="shared" si="26"/>
        <v>-</v>
      </c>
      <c r="N67" s="1118" t="str">
        <f t="shared" si="27"/>
        <v/>
      </c>
      <c r="O67" s="1119" t="str">
        <f t="shared" si="28"/>
        <v/>
      </c>
      <c r="P67" s="1120" t="str">
        <f t="shared" si="29"/>
        <v/>
      </c>
    </row>
    <row r="68" spans="1:16" ht="12" customHeight="1" x14ac:dyDescent="0.2">
      <c r="A68" s="461">
        <v>1</v>
      </c>
      <c r="B68" s="1470">
        <v>7</v>
      </c>
      <c r="C68" s="1473"/>
      <c r="D68" s="463"/>
      <c r="E68" s="464"/>
      <c r="F68" s="465"/>
      <c r="G68" s="448"/>
      <c r="H68" s="1474"/>
      <c r="I68" s="466"/>
      <c r="J68" s="467"/>
      <c r="K68" s="467"/>
      <c r="L68" s="468" t="str">
        <f t="shared" ref="L68:L77" si="30">IF(COUNTA(I68:K68)=0,"-",ROUND(SUM(I68:K68)/COUNTA(I68:K68),3))</f>
        <v>-</v>
      </c>
      <c r="M68" s="469" t="str">
        <f t="shared" ref="M68:M77" si="31">IF(L68="-","-",ROUND(F68*L68,0))</f>
        <v>-</v>
      </c>
      <c r="N68" s="1118" t="str">
        <f t="shared" ref="N68:N77" si="32">IF(G68&gt;F68,"！(4)が(3)を超えています。","")</f>
        <v/>
      </c>
      <c r="O68" s="1119" t="str">
        <f t="shared" ref="O68:O77" si="33">IF(M68="-","",IF(M68&gt;F68,"！ (8)が(3)を超えることはありません。",""))</f>
        <v/>
      </c>
      <c r="P68" s="1120" t="str">
        <f t="shared" ref="P68:P77" si="34">IF(AND(G68&gt;0,M68&lt;&gt;"-")=TRUE,"！ (4)と(8)の両方に数値が入ることはありません。","")</f>
        <v/>
      </c>
    </row>
    <row r="69" spans="1:16" ht="12" customHeight="1" x14ac:dyDescent="0.2">
      <c r="A69" s="461">
        <v>1</v>
      </c>
      <c r="B69" s="1471"/>
      <c r="C69" s="1473"/>
      <c r="D69" s="430"/>
      <c r="E69" s="431"/>
      <c r="F69" s="432"/>
      <c r="G69" s="462"/>
      <c r="H69" s="1474"/>
      <c r="I69" s="440"/>
      <c r="J69" s="441"/>
      <c r="K69" s="441"/>
      <c r="L69" s="429" t="str">
        <f t="shared" si="30"/>
        <v>-</v>
      </c>
      <c r="M69" s="450" t="str">
        <f t="shared" si="31"/>
        <v>-</v>
      </c>
      <c r="N69" s="1118" t="str">
        <f t="shared" si="32"/>
        <v/>
      </c>
      <c r="O69" s="1119" t="str">
        <f t="shared" si="33"/>
        <v/>
      </c>
      <c r="P69" s="1120" t="str">
        <f t="shared" si="34"/>
        <v/>
      </c>
    </row>
    <row r="70" spans="1:16" ht="12" customHeight="1" x14ac:dyDescent="0.2">
      <c r="A70" s="461">
        <v>1</v>
      </c>
      <c r="B70" s="1471"/>
      <c r="C70" s="1473"/>
      <c r="D70" s="430"/>
      <c r="E70" s="431"/>
      <c r="F70" s="432"/>
      <c r="G70" s="462"/>
      <c r="H70" s="1474"/>
      <c r="I70" s="440"/>
      <c r="J70" s="441"/>
      <c r="K70" s="441"/>
      <c r="L70" s="429" t="str">
        <f t="shared" si="30"/>
        <v>-</v>
      </c>
      <c r="M70" s="450" t="str">
        <f t="shared" si="31"/>
        <v>-</v>
      </c>
      <c r="N70" s="1118" t="str">
        <f t="shared" si="32"/>
        <v/>
      </c>
      <c r="O70" s="1119" t="str">
        <f t="shared" si="33"/>
        <v/>
      </c>
      <c r="P70" s="1120" t="str">
        <f t="shared" si="34"/>
        <v/>
      </c>
    </row>
    <row r="71" spans="1:16" ht="12" customHeight="1" x14ac:dyDescent="0.2">
      <c r="A71" s="461">
        <v>1</v>
      </c>
      <c r="B71" s="1471"/>
      <c r="C71" s="1473"/>
      <c r="D71" s="430"/>
      <c r="E71" s="431"/>
      <c r="F71" s="432"/>
      <c r="G71" s="462"/>
      <c r="H71" s="1474"/>
      <c r="I71" s="440"/>
      <c r="J71" s="441"/>
      <c r="K71" s="441"/>
      <c r="L71" s="429" t="str">
        <f t="shared" si="30"/>
        <v>-</v>
      </c>
      <c r="M71" s="450" t="str">
        <f t="shared" si="31"/>
        <v>-</v>
      </c>
      <c r="N71" s="1118" t="str">
        <f t="shared" si="32"/>
        <v/>
      </c>
      <c r="O71" s="1119" t="str">
        <f t="shared" si="33"/>
        <v/>
      </c>
      <c r="P71" s="1120" t="str">
        <f t="shared" si="34"/>
        <v/>
      </c>
    </row>
    <row r="72" spans="1:16" ht="12" customHeight="1" x14ac:dyDescent="0.2">
      <c r="A72" s="461">
        <v>1</v>
      </c>
      <c r="B72" s="1471"/>
      <c r="C72" s="1473"/>
      <c r="D72" s="430"/>
      <c r="E72" s="431"/>
      <c r="F72" s="432"/>
      <c r="G72" s="462"/>
      <c r="H72" s="1474"/>
      <c r="I72" s="440"/>
      <c r="J72" s="441"/>
      <c r="K72" s="441"/>
      <c r="L72" s="429" t="str">
        <f t="shared" si="30"/>
        <v>-</v>
      </c>
      <c r="M72" s="450" t="str">
        <f t="shared" si="31"/>
        <v>-</v>
      </c>
      <c r="N72" s="1118" t="str">
        <f t="shared" si="32"/>
        <v/>
      </c>
      <c r="O72" s="1119" t="str">
        <f t="shared" si="33"/>
        <v/>
      </c>
      <c r="P72" s="1120" t="str">
        <f t="shared" si="34"/>
        <v/>
      </c>
    </row>
    <row r="73" spans="1:16" ht="12" hidden="1" customHeight="1" x14ac:dyDescent="0.2">
      <c r="B73" s="1471"/>
      <c r="C73" s="1473"/>
      <c r="D73" s="430"/>
      <c r="E73" s="431"/>
      <c r="F73" s="432"/>
      <c r="G73" s="462"/>
      <c r="H73" s="1474"/>
      <c r="I73" s="440"/>
      <c r="J73" s="441"/>
      <c r="K73" s="441"/>
      <c r="L73" s="1121" t="str">
        <f t="shared" si="30"/>
        <v>-</v>
      </c>
      <c r="M73" s="1122" t="str">
        <f t="shared" si="31"/>
        <v>-</v>
      </c>
      <c r="N73" s="1118" t="str">
        <f t="shared" si="32"/>
        <v/>
      </c>
      <c r="O73" s="1119" t="str">
        <f t="shared" si="33"/>
        <v/>
      </c>
      <c r="P73" s="1120" t="str">
        <f t="shared" si="34"/>
        <v/>
      </c>
    </row>
    <row r="74" spans="1:16" ht="12" hidden="1" customHeight="1" x14ac:dyDescent="0.2">
      <c r="B74" s="1471"/>
      <c r="C74" s="1473"/>
      <c r="D74" s="430"/>
      <c r="E74" s="431"/>
      <c r="F74" s="432"/>
      <c r="G74" s="462"/>
      <c r="H74" s="1474"/>
      <c r="I74" s="440"/>
      <c r="J74" s="441"/>
      <c r="K74" s="441"/>
      <c r="L74" s="1121" t="str">
        <f t="shared" si="30"/>
        <v>-</v>
      </c>
      <c r="M74" s="1122" t="str">
        <f t="shared" si="31"/>
        <v>-</v>
      </c>
      <c r="N74" s="1118" t="str">
        <f t="shared" si="32"/>
        <v/>
      </c>
      <c r="O74" s="1119" t="str">
        <f t="shared" si="33"/>
        <v/>
      </c>
      <c r="P74" s="1120" t="str">
        <f t="shared" si="34"/>
        <v/>
      </c>
    </row>
    <row r="75" spans="1:16" ht="12" hidden="1" customHeight="1" x14ac:dyDescent="0.2">
      <c r="B75" s="1471"/>
      <c r="C75" s="1473"/>
      <c r="D75" s="436"/>
      <c r="E75" s="437"/>
      <c r="F75" s="438"/>
      <c r="G75" s="439"/>
      <c r="H75" s="1474"/>
      <c r="I75" s="440"/>
      <c r="J75" s="441"/>
      <c r="K75" s="441"/>
      <c r="L75" s="1121" t="str">
        <f t="shared" si="30"/>
        <v>-</v>
      </c>
      <c r="M75" s="1122" t="str">
        <f t="shared" si="31"/>
        <v>-</v>
      </c>
      <c r="N75" s="1118" t="str">
        <f t="shared" si="32"/>
        <v/>
      </c>
      <c r="O75" s="1119" t="str">
        <f t="shared" si="33"/>
        <v/>
      </c>
      <c r="P75" s="1120" t="str">
        <f t="shared" si="34"/>
        <v/>
      </c>
    </row>
    <row r="76" spans="1:16" ht="12" hidden="1" customHeight="1" x14ac:dyDescent="0.2">
      <c r="B76" s="1471"/>
      <c r="C76" s="1473"/>
      <c r="D76" s="436"/>
      <c r="E76" s="437"/>
      <c r="F76" s="438"/>
      <c r="G76" s="439"/>
      <c r="H76" s="1474"/>
      <c r="I76" s="440"/>
      <c r="J76" s="441"/>
      <c r="K76" s="441"/>
      <c r="L76" s="1121" t="str">
        <f t="shared" si="30"/>
        <v>-</v>
      </c>
      <c r="M76" s="1122" t="str">
        <f t="shared" si="31"/>
        <v>-</v>
      </c>
      <c r="N76" s="1118" t="str">
        <f t="shared" si="32"/>
        <v/>
      </c>
      <c r="O76" s="1119" t="str">
        <f t="shared" si="33"/>
        <v/>
      </c>
      <c r="P76" s="1120" t="str">
        <f t="shared" si="34"/>
        <v/>
      </c>
    </row>
    <row r="77" spans="1:16" ht="12" hidden="1" customHeight="1" x14ac:dyDescent="0.2">
      <c r="B77" s="1472"/>
      <c r="C77" s="1473"/>
      <c r="D77" s="442"/>
      <c r="E77" s="443"/>
      <c r="F77" s="444"/>
      <c r="G77" s="445"/>
      <c r="H77" s="1474"/>
      <c r="I77" s="446"/>
      <c r="J77" s="447"/>
      <c r="K77" s="447"/>
      <c r="L77" s="1123" t="str">
        <f t="shared" si="30"/>
        <v>-</v>
      </c>
      <c r="M77" s="1124" t="str">
        <f t="shared" si="31"/>
        <v>-</v>
      </c>
      <c r="N77" s="1118" t="str">
        <f t="shared" si="32"/>
        <v/>
      </c>
      <c r="O77" s="1119" t="str">
        <f t="shared" si="33"/>
        <v/>
      </c>
      <c r="P77" s="1120" t="str">
        <f t="shared" si="34"/>
        <v/>
      </c>
    </row>
    <row r="78" spans="1:16" ht="12" customHeight="1" x14ac:dyDescent="0.2">
      <c r="A78" s="461">
        <v>1</v>
      </c>
      <c r="B78" s="1470">
        <v>8</v>
      </c>
      <c r="C78" s="1473"/>
      <c r="D78" s="463"/>
      <c r="E78" s="464"/>
      <c r="F78" s="465"/>
      <c r="G78" s="448"/>
      <c r="H78" s="1474"/>
      <c r="I78" s="466"/>
      <c r="J78" s="467"/>
      <c r="K78" s="467"/>
      <c r="L78" s="468" t="str">
        <f t="shared" ref="L78:L87" si="35">IF(COUNTA(I78:K78)=0,"-",ROUND(SUM(I78:K78)/COUNTA(I78:K78),3))</f>
        <v>-</v>
      </c>
      <c r="M78" s="469" t="str">
        <f t="shared" ref="M78:M87" si="36">IF(L78="-","-",ROUND(F78*L78,0))</f>
        <v>-</v>
      </c>
      <c r="N78" s="1118" t="str">
        <f t="shared" ref="N78:N87" si="37">IF(G78&gt;F78,"！(4)が(3)を超えています。","")</f>
        <v/>
      </c>
      <c r="O78" s="1119" t="str">
        <f t="shared" ref="O78:O87" si="38">IF(M78="-","",IF(M78&gt;F78,"！ (8)が(3)を超えることはありません。",""))</f>
        <v/>
      </c>
      <c r="P78" s="1120" t="str">
        <f t="shared" ref="P78:P87" si="39">IF(AND(G78&gt;0,M78&lt;&gt;"-")=TRUE,"！ (4)と(8)の両方に数値が入ることはありません。","")</f>
        <v/>
      </c>
    </row>
    <row r="79" spans="1:16" ht="12" customHeight="1" x14ac:dyDescent="0.2">
      <c r="A79" s="461">
        <v>1</v>
      </c>
      <c r="B79" s="1471"/>
      <c r="C79" s="1473"/>
      <c r="D79" s="430"/>
      <c r="E79" s="431"/>
      <c r="F79" s="432"/>
      <c r="G79" s="462"/>
      <c r="H79" s="1474"/>
      <c r="I79" s="440"/>
      <c r="J79" s="441"/>
      <c r="K79" s="441"/>
      <c r="L79" s="429" t="str">
        <f t="shared" si="35"/>
        <v>-</v>
      </c>
      <c r="M79" s="450" t="str">
        <f t="shared" si="36"/>
        <v>-</v>
      </c>
      <c r="N79" s="1118" t="str">
        <f t="shared" si="37"/>
        <v/>
      </c>
      <c r="O79" s="1119" t="str">
        <f t="shared" si="38"/>
        <v/>
      </c>
      <c r="P79" s="1120" t="str">
        <f t="shared" si="39"/>
        <v/>
      </c>
    </row>
    <row r="80" spans="1:16" ht="12" customHeight="1" x14ac:dyDescent="0.2">
      <c r="A80" s="461">
        <v>1</v>
      </c>
      <c r="B80" s="1471"/>
      <c r="C80" s="1473"/>
      <c r="D80" s="430"/>
      <c r="E80" s="431"/>
      <c r="F80" s="432"/>
      <c r="G80" s="462"/>
      <c r="H80" s="1474"/>
      <c r="I80" s="440"/>
      <c r="J80" s="441"/>
      <c r="K80" s="441"/>
      <c r="L80" s="429" t="str">
        <f t="shared" si="35"/>
        <v>-</v>
      </c>
      <c r="M80" s="450" t="str">
        <f t="shared" si="36"/>
        <v>-</v>
      </c>
      <c r="N80" s="1118" t="str">
        <f t="shared" si="37"/>
        <v/>
      </c>
      <c r="O80" s="1119" t="str">
        <f t="shared" si="38"/>
        <v/>
      </c>
      <c r="P80" s="1120" t="str">
        <f t="shared" si="39"/>
        <v/>
      </c>
    </row>
    <row r="81" spans="1:16" ht="12" customHeight="1" x14ac:dyDescent="0.2">
      <c r="A81" s="461">
        <v>1</v>
      </c>
      <c r="B81" s="1471"/>
      <c r="C81" s="1473"/>
      <c r="D81" s="430"/>
      <c r="E81" s="431"/>
      <c r="F81" s="432"/>
      <c r="G81" s="462"/>
      <c r="H81" s="1474"/>
      <c r="I81" s="440"/>
      <c r="J81" s="441"/>
      <c r="K81" s="441"/>
      <c r="L81" s="429" t="str">
        <f t="shared" si="35"/>
        <v>-</v>
      </c>
      <c r="M81" s="450" t="str">
        <f t="shared" si="36"/>
        <v>-</v>
      </c>
      <c r="N81" s="1118" t="str">
        <f t="shared" si="37"/>
        <v/>
      </c>
      <c r="O81" s="1119" t="str">
        <f t="shared" si="38"/>
        <v/>
      </c>
      <c r="P81" s="1120" t="str">
        <f t="shared" si="39"/>
        <v/>
      </c>
    </row>
    <row r="82" spans="1:16" ht="12" customHeight="1" x14ac:dyDescent="0.2">
      <c r="A82" s="461">
        <v>1</v>
      </c>
      <c r="B82" s="1471"/>
      <c r="C82" s="1473"/>
      <c r="D82" s="430"/>
      <c r="E82" s="431"/>
      <c r="F82" s="432"/>
      <c r="G82" s="462"/>
      <c r="H82" s="1474"/>
      <c r="I82" s="440"/>
      <c r="J82" s="441"/>
      <c r="K82" s="441"/>
      <c r="L82" s="429" t="str">
        <f t="shared" si="35"/>
        <v>-</v>
      </c>
      <c r="M82" s="450" t="str">
        <f t="shared" si="36"/>
        <v>-</v>
      </c>
      <c r="N82" s="1118" t="str">
        <f t="shared" si="37"/>
        <v/>
      </c>
      <c r="O82" s="1119" t="str">
        <f t="shared" si="38"/>
        <v/>
      </c>
      <c r="P82" s="1120" t="str">
        <f t="shared" si="39"/>
        <v/>
      </c>
    </row>
    <row r="83" spans="1:16" ht="12" hidden="1" customHeight="1" x14ac:dyDescent="0.2">
      <c r="B83" s="1471"/>
      <c r="C83" s="1473"/>
      <c r="D83" s="430"/>
      <c r="E83" s="431"/>
      <c r="F83" s="432"/>
      <c r="G83" s="462"/>
      <c r="H83" s="1474"/>
      <c r="I83" s="440"/>
      <c r="J83" s="441"/>
      <c r="K83" s="441"/>
      <c r="L83" s="1121" t="str">
        <f t="shared" si="35"/>
        <v>-</v>
      </c>
      <c r="M83" s="1122" t="str">
        <f t="shared" si="36"/>
        <v>-</v>
      </c>
      <c r="N83" s="1118" t="str">
        <f t="shared" si="37"/>
        <v/>
      </c>
      <c r="O83" s="1119" t="str">
        <f t="shared" si="38"/>
        <v/>
      </c>
      <c r="P83" s="1120" t="str">
        <f t="shared" si="39"/>
        <v/>
      </c>
    </row>
    <row r="84" spans="1:16" ht="12" hidden="1" customHeight="1" x14ac:dyDescent="0.2">
      <c r="B84" s="1471"/>
      <c r="C84" s="1473"/>
      <c r="D84" s="430"/>
      <c r="E84" s="431"/>
      <c r="F84" s="432"/>
      <c r="G84" s="462"/>
      <c r="H84" s="1474"/>
      <c r="I84" s="440"/>
      <c r="J84" s="441"/>
      <c r="K84" s="441"/>
      <c r="L84" s="1121" t="str">
        <f t="shared" si="35"/>
        <v>-</v>
      </c>
      <c r="M84" s="1122" t="str">
        <f t="shared" si="36"/>
        <v>-</v>
      </c>
      <c r="N84" s="1118" t="str">
        <f t="shared" si="37"/>
        <v/>
      </c>
      <c r="O84" s="1119" t="str">
        <f t="shared" si="38"/>
        <v/>
      </c>
      <c r="P84" s="1120" t="str">
        <f t="shared" si="39"/>
        <v/>
      </c>
    </row>
    <row r="85" spans="1:16" ht="12" hidden="1" customHeight="1" x14ac:dyDescent="0.2">
      <c r="B85" s="1471"/>
      <c r="C85" s="1473"/>
      <c r="D85" s="436"/>
      <c r="E85" s="437"/>
      <c r="F85" s="438"/>
      <c r="G85" s="439"/>
      <c r="H85" s="1474"/>
      <c r="I85" s="440"/>
      <c r="J85" s="441"/>
      <c r="K85" s="441"/>
      <c r="L85" s="1121" t="str">
        <f t="shared" si="35"/>
        <v>-</v>
      </c>
      <c r="M85" s="1122" t="str">
        <f t="shared" si="36"/>
        <v>-</v>
      </c>
      <c r="N85" s="1118" t="str">
        <f t="shared" si="37"/>
        <v/>
      </c>
      <c r="O85" s="1119" t="str">
        <f t="shared" si="38"/>
        <v/>
      </c>
      <c r="P85" s="1120" t="str">
        <f t="shared" si="39"/>
        <v/>
      </c>
    </row>
    <row r="86" spans="1:16" ht="12" hidden="1" customHeight="1" x14ac:dyDescent="0.2">
      <c r="B86" s="1471"/>
      <c r="C86" s="1473"/>
      <c r="D86" s="436"/>
      <c r="E86" s="437"/>
      <c r="F86" s="438"/>
      <c r="G86" s="439"/>
      <c r="H86" s="1474"/>
      <c r="I86" s="440"/>
      <c r="J86" s="441"/>
      <c r="K86" s="441"/>
      <c r="L86" s="1121" t="str">
        <f t="shared" si="35"/>
        <v>-</v>
      </c>
      <c r="M86" s="1122" t="str">
        <f t="shared" si="36"/>
        <v>-</v>
      </c>
      <c r="N86" s="1118" t="str">
        <f t="shared" si="37"/>
        <v/>
      </c>
      <c r="O86" s="1119" t="str">
        <f t="shared" si="38"/>
        <v/>
      </c>
      <c r="P86" s="1120" t="str">
        <f t="shared" si="39"/>
        <v/>
      </c>
    </row>
    <row r="87" spans="1:16" ht="12" hidden="1" customHeight="1" x14ac:dyDescent="0.2">
      <c r="B87" s="1472"/>
      <c r="C87" s="1473"/>
      <c r="D87" s="442"/>
      <c r="E87" s="443"/>
      <c r="F87" s="444"/>
      <c r="G87" s="445"/>
      <c r="H87" s="1474"/>
      <c r="I87" s="446"/>
      <c r="J87" s="447"/>
      <c r="K87" s="447"/>
      <c r="L87" s="1123" t="str">
        <f t="shared" si="35"/>
        <v>-</v>
      </c>
      <c r="M87" s="1124" t="str">
        <f t="shared" si="36"/>
        <v>-</v>
      </c>
      <c r="N87" s="1118" t="str">
        <f t="shared" si="37"/>
        <v/>
      </c>
      <c r="O87" s="1119" t="str">
        <f t="shared" si="38"/>
        <v/>
      </c>
      <c r="P87" s="1120" t="str">
        <f t="shared" si="39"/>
        <v/>
      </c>
    </row>
    <row r="88" spans="1:16" ht="12" hidden="1" customHeight="1" x14ac:dyDescent="0.2">
      <c r="B88" s="1470">
        <v>9</v>
      </c>
      <c r="C88" s="1473"/>
      <c r="D88" s="463"/>
      <c r="E88" s="464"/>
      <c r="F88" s="465"/>
      <c r="G88" s="448"/>
      <c r="H88" s="1474"/>
      <c r="I88" s="466"/>
      <c r="J88" s="467"/>
      <c r="K88" s="467"/>
      <c r="L88" s="1125" t="str">
        <f t="shared" ref="L88:L97" si="40">IF(COUNTA(I88:K88)=0,"-",ROUND(SUM(I88:K88)/COUNTA(I88:K88),3))</f>
        <v>-</v>
      </c>
      <c r="M88" s="1126" t="str">
        <f t="shared" ref="M88:M97" si="41">IF(L88="-","-",ROUND(F88*L88,0))</f>
        <v>-</v>
      </c>
      <c r="N88" s="1118" t="str">
        <f t="shared" ref="N88:N97" si="42">IF(G88&gt;F88,"！(4)が(3)を超えています。","")</f>
        <v/>
      </c>
      <c r="O88" s="1119" t="str">
        <f t="shared" ref="O88:O97" si="43">IF(M88="-","",IF(M88&gt;F88,"！ (8)が(3)を超えることはありません。",""))</f>
        <v/>
      </c>
      <c r="P88" s="1120" t="str">
        <f t="shared" ref="P88:P97" si="44">IF(AND(G88&gt;0,M88&lt;&gt;"-")=TRUE,"！ (4)と(8)の両方に数値が入ることはありません。","")</f>
        <v/>
      </c>
    </row>
    <row r="89" spans="1:16" ht="12" hidden="1" customHeight="1" x14ac:dyDescent="0.2">
      <c r="B89" s="1471"/>
      <c r="C89" s="1473"/>
      <c r="D89" s="430"/>
      <c r="E89" s="431"/>
      <c r="F89" s="432"/>
      <c r="G89" s="462"/>
      <c r="H89" s="1474"/>
      <c r="I89" s="440"/>
      <c r="J89" s="441"/>
      <c r="K89" s="441"/>
      <c r="L89" s="1121" t="str">
        <f t="shared" si="40"/>
        <v>-</v>
      </c>
      <c r="M89" s="1122" t="str">
        <f t="shared" si="41"/>
        <v>-</v>
      </c>
      <c r="N89" s="1118" t="str">
        <f t="shared" si="42"/>
        <v/>
      </c>
      <c r="O89" s="1119" t="str">
        <f t="shared" si="43"/>
        <v/>
      </c>
      <c r="P89" s="1120" t="str">
        <f t="shared" si="44"/>
        <v/>
      </c>
    </row>
    <row r="90" spans="1:16" ht="12" hidden="1" customHeight="1" x14ac:dyDescent="0.2">
      <c r="B90" s="1471"/>
      <c r="C90" s="1473"/>
      <c r="D90" s="430"/>
      <c r="E90" s="431"/>
      <c r="F90" s="432"/>
      <c r="G90" s="462"/>
      <c r="H90" s="1474"/>
      <c r="I90" s="440"/>
      <c r="J90" s="441"/>
      <c r="K90" s="441"/>
      <c r="L90" s="1121" t="str">
        <f t="shared" si="40"/>
        <v>-</v>
      </c>
      <c r="M90" s="1122" t="str">
        <f t="shared" si="41"/>
        <v>-</v>
      </c>
      <c r="N90" s="1118" t="str">
        <f t="shared" si="42"/>
        <v/>
      </c>
      <c r="O90" s="1119" t="str">
        <f t="shared" si="43"/>
        <v/>
      </c>
      <c r="P90" s="1120" t="str">
        <f t="shared" si="44"/>
        <v/>
      </c>
    </row>
    <row r="91" spans="1:16" ht="12" hidden="1" customHeight="1" x14ac:dyDescent="0.2">
      <c r="B91" s="1471"/>
      <c r="C91" s="1473"/>
      <c r="D91" s="430"/>
      <c r="E91" s="431"/>
      <c r="F91" s="432"/>
      <c r="G91" s="462"/>
      <c r="H91" s="1474"/>
      <c r="I91" s="440"/>
      <c r="J91" s="441"/>
      <c r="K91" s="441"/>
      <c r="L91" s="1121" t="str">
        <f t="shared" si="40"/>
        <v>-</v>
      </c>
      <c r="M91" s="1122" t="str">
        <f t="shared" si="41"/>
        <v>-</v>
      </c>
      <c r="N91" s="1118" t="str">
        <f t="shared" si="42"/>
        <v/>
      </c>
      <c r="O91" s="1119" t="str">
        <f t="shared" si="43"/>
        <v/>
      </c>
      <c r="P91" s="1120" t="str">
        <f t="shared" si="44"/>
        <v/>
      </c>
    </row>
    <row r="92" spans="1:16" ht="12" hidden="1" customHeight="1" x14ac:dyDescent="0.2">
      <c r="B92" s="1471"/>
      <c r="C92" s="1473"/>
      <c r="D92" s="430"/>
      <c r="E92" s="431"/>
      <c r="F92" s="432"/>
      <c r="G92" s="462"/>
      <c r="H92" s="1474"/>
      <c r="I92" s="440"/>
      <c r="J92" s="441"/>
      <c r="K92" s="441"/>
      <c r="L92" s="1121" t="str">
        <f t="shared" si="40"/>
        <v>-</v>
      </c>
      <c r="M92" s="1122" t="str">
        <f t="shared" si="41"/>
        <v>-</v>
      </c>
      <c r="N92" s="1118" t="str">
        <f t="shared" si="42"/>
        <v/>
      </c>
      <c r="O92" s="1119" t="str">
        <f t="shared" si="43"/>
        <v/>
      </c>
      <c r="P92" s="1120" t="str">
        <f t="shared" si="44"/>
        <v/>
      </c>
    </row>
    <row r="93" spans="1:16" ht="12" hidden="1" customHeight="1" x14ac:dyDescent="0.2">
      <c r="B93" s="1471"/>
      <c r="C93" s="1473"/>
      <c r="D93" s="430"/>
      <c r="E93" s="431"/>
      <c r="F93" s="432"/>
      <c r="G93" s="462"/>
      <c r="H93" s="1474"/>
      <c r="I93" s="440"/>
      <c r="J93" s="441"/>
      <c r="K93" s="441"/>
      <c r="L93" s="1121" t="str">
        <f t="shared" si="40"/>
        <v>-</v>
      </c>
      <c r="M93" s="1122" t="str">
        <f t="shared" si="41"/>
        <v>-</v>
      </c>
      <c r="N93" s="1118" t="str">
        <f t="shared" si="42"/>
        <v/>
      </c>
      <c r="O93" s="1119" t="str">
        <f t="shared" si="43"/>
        <v/>
      </c>
      <c r="P93" s="1120" t="str">
        <f t="shared" si="44"/>
        <v/>
      </c>
    </row>
    <row r="94" spans="1:16" ht="12" hidden="1" customHeight="1" x14ac:dyDescent="0.2">
      <c r="B94" s="1471"/>
      <c r="C94" s="1473"/>
      <c r="D94" s="430"/>
      <c r="E94" s="431"/>
      <c r="F94" s="432"/>
      <c r="G94" s="462"/>
      <c r="H94" s="1474"/>
      <c r="I94" s="440"/>
      <c r="J94" s="441"/>
      <c r="K94" s="441"/>
      <c r="L94" s="1121" t="str">
        <f t="shared" si="40"/>
        <v>-</v>
      </c>
      <c r="M94" s="1122" t="str">
        <f t="shared" si="41"/>
        <v>-</v>
      </c>
      <c r="N94" s="1118" t="str">
        <f t="shared" si="42"/>
        <v/>
      </c>
      <c r="O94" s="1119" t="str">
        <f t="shared" si="43"/>
        <v/>
      </c>
      <c r="P94" s="1120" t="str">
        <f t="shared" si="44"/>
        <v/>
      </c>
    </row>
    <row r="95" spans="1:16" ht="12" hidden="1" customHeight="1" x14ac:dyDescent="0.2">
      <c r="B95" s="1471"/>
      <c r="C95" s="1473"/>
      <c r="D95" s="436"/>
      <c r="E95" s="437"/>
      <c r="F95" s="438"/>
      <c r="G95" s="439"/>
      <c r="H95" s="1474"/>
      <c r="I95" s="440"/>
      <c r="J95" s="441"/>
      <c r="K95" s="441"/>
      <c r="L95" s="1121" t="str">
        <f t="shared" si="40"/>
        <v>-</v>
      </c>
      <c r="M95" s="1122" t="str">
        <f t="shared" si="41"/>
        <v>-</v>
      </c>
      <c r="N95" s="1118" t="str">
        <f t="shared" si="42"/>
        <v/>
      </c>
      <c r="O95" s="1119" t="str">
        <f t="shared" si="43"/>
        <v/>
      </c>
      <c r="P95" s="1120" t="str">
        <f t="shared" si="44"/>
        <v/>
      </c>
    </row>
    <row r="96" spans="1:16" ht="12" hidden="1" customHeight="1" x14ac:dyDescent="0.2">
      <c r="B96" s="1471"/>
      <c r="C96" s="1473"/>
      <c r="D96" s="436"/>
      <c r="E96" s="437"/>
      <c r="F96" s="438"/>
      <c r="G96" s="439"/>
      <c r="H96" s="1474"/>
      <c r="I96" s="440"/>
      <c r="J96" s="441"/>
      <c r="K96" s="441"/>
      <c r="L96" s="1121" t="str">
        <f t="shared" si="40"/>
        <v>-</v>
      </c>
      <c r="M96" s="1122" t="str">
        <f t="shared" si="41"/>
        <v>-</v>
      </c>
      <c r="N96" s="1118" t="str">
        <f t="shared" si="42"/>
        <v/>
      </c>
      <c r="O96" s="1119" t="str">
        <f t="shared" si="43"/>
        <v/>
      </c>
      <c r="P96" s="1120" t="str">
        <f t="shared" si="44"/>
        <v/>
      </c>
    </row>
    <row r="97" spans="2:16" ht="12" hidden="1" customHeight="1" x14ac:dyDescent="0.2">
      <c r="B97" s="1472"/>
      <c r="C97" s="1473"/>
      <c r="D97" s="442"/>
      <c r="E97" s="443"/>
      <c r="F97" s="444"/>
      <c r="G97" s="445"/>
      <c r="H97" s="1474"/>
      <c r="I97" s="446"/>
      <c r="J97" s="447"/>
      <c r="K97" s="447"/>
      <c r="L97" s="1123" t="str">
        <f t="shared" si="40"/>
        <v>-</v>
      </c>
      <c r="M97" s="1124" t="str">
        <f t="shared" si="41"/>
        <v>-</v>
      </c>
      <c r="N97" s="1118" t="str">
        <f t="shared" si="42"/>
        <v/>
      </c>
      <c r="O97" s="1119" t="str">
        <f t="shared" si="43"/>
        <v/>
      </c>
      <c r="P97" s="1120" t="str">
        <f t="shared" si="44"/>
        <v/>
      </c>
    </row>
    <row r="98" spans="2:16" ht="12" hidden="1" customHeight="1" x14ac:dyDescent="0.2">
      <c r="B98" s="1470">
        <v>10</v>
      </c>
      <c r="C98" s="1473"/>
      <c r="D98" s="463"/>
      <c r="E98" s="464"/>
      <c r="F98" s="465"/>
      <c r="G98" s="448"/>
      <c r="H98" s="1474"/>
      <c r="I98" s="466"/>
      <c r="J98" s="467"/>
      <c r="K98" s="467"/>
      <c r="L98" s="1125" t="str">
        <f t="shared" ref="L98:L104" si="45">IF(COUNTA(I98:K98)=0,"-",ROUND(SUM(I98:K98)/COUNTA(I98:K98),3))</f>
        <v>-</v>
      </c>
      <c r="M98" s="1126" t="str">
        <f t="shared" ref="M98:M104" si="46">IF(L98="-","-",ROUND(F98*L98,0))</f>
        <v>-</v>
      </c>
      <c r="N98" s="1118" t="str">
        <f t="shared" ref="N98:N104" si="47">IF(G98&gt;F98,"！(4)が(3)を超えています。","")</f>
        <v/>
      </c>
      <c r="O98" s="1119" t="str">
        <f t="shared" ref="O98:O104" si="48">IF(M98="-","",IF(M98&gt;F98,"！ (8)が(3)を超えることはありません。",""))</f>
        <v/>
      </c>
      <c r="P98" s="1120" t="str">
        <f t="shared" ref="P98:P104" si="49">IF(AND(G98&gt;0,M98&lt;&gt;"-")=TRUE,"！ (4)と(8)の両方に数値が入ることはありません。","")</f>
        <v/>
      </c>
    </row>
    <row r="99" spans="2:16" ht="12" hidden="1" customHeight="1" x14ac:dyDescent="0.2">
      <c r="B99" s="1471"/>
      <c r="C99" s="1473"/>
      <c r="D99" s="430"/>
      <c r="E99" s="431"/>
      <c r="F99" s="432"/>
      <c r="G99" s="462"/>
      <c r="H99" s="1474"/>
      <c r="I99" s="440"/>
      <c r="J99" s="441"/>
      <c r="K99" s="441"/>
      <c r="L99" s="1121" t="str">
        <f t="shared" si="45"/>
        <v>-</v>
      </c>
      <c r="M99" s="1122" t="str">
        <f t="shared" si="46"/>
        <v>-</v>
      </c>
      <c r="N99" s="1118" t="str">
        <f t="shared" si="47"/>
        <v/>
      </c>
      <c r="O99" s="1119" t="str">
        <f t="shared" si="48"/>
        <v/>
      </c>
      <c r="P99" s="1120" t="str">
        <f t="shared" si="49"/>
        <v/>
      </c>
    </row>
    <row r="100" spans="2:16" ht="12" hidden="1" customHeight="1" x14ac:dyDescent="0.2">
      <c r="B100" s="1471"/>
      <c r="C100" s="1473"/>
      <c r="D100" s="430"/>
      <c r="E100" s="431"/>
      <c r="F100" s="432"/>
      <c r="G100" s="462"/>
      <c r="H100" s="1474"/>
      <c r="I100" s="440"/>
      <c r="J100" s="441"/>
      <c r="K100" s="441"/>
      <c r="L100" s="1121" t="str">
        <f t="shared" si="45"/>
        <v>-</v>
      </c>
      <c r="M100" s="1122" t="str">
        <f t="shared" si="46"/>
        <v>-</v>
      </c>
      <c r="N100" s="1118" t="str">
        <f t="shared" si="47"/>
        <v/>
      </c>
      <c r="O100" s="1119" t="str">
        <f t="shared" si="48"/>
        <v/>
      </c>
      <c r="P100" s="1120" t="str">
        <f t="shared" si="49"/>
        <v/>
      </c>
    </row>
    <row r="101" spans="2:16" ht="12" hidden="1" customHeight="1" x14ac:dyDescent="0.2">
      <c r="B101" s="1471"/>
      <c r="C101" s="1473"/>
      <c r="D101" s="430"/>
      <c r="E101" s="431"/>
      <c r="F101" s="432"/>
      <c r="G101" s="462"/>
      <c r="H101" s="1474"/>
      <c r="I101" s="440"/>
      <c r="J101" s="441"/>
      <c r="K101" s="441"/>
      <c r="L101" s="1121" t="str">
        <f t="shared" si="45"/>
        <v>-</v>
      </c>
      <c r="M101" s="1122" t="str">
        <f t="shared" si="46"/>
        <v>-</v>
      </c>
      <c r="N101" s="1118" t="str">
        <f t="shared" si="47"/>
        <v/>
      </c>
      <c r="O101" s="1119" t="str">
        <f t="shared" si="48"/>
        <v/>
      </c>
      <c r="P101" s="1120" t="str">
        <f t="shared" si="49"/>
        <v/>
      </c>
    </row>
    <row r="102" spans="2:16" ht="12" hidden="1" customHeight="1" x14ac:dyDescent="0.2">
      <c r="B102" s="1471"/>
      <c r="C102" s="1473"/>
      <c r="D102" s="430"/>
      <c r="E102" s="431"/>
      <c r="F102" s="432"/>
      <c r="G102" s="462"/>
      <c r="H102" s="1474"/>
      <c r="I102" s="440"/>
      <c r="J102" s="441"/>
      <c r="K102" s="441"/>
      <c r="L102" s="1121" t="str">
        <f t="shared" si="45"/>
        <v>-</v>
      </c>
      <c r="M102" s="1122" t="str">
        <f t="shared" si="46"/>
        <v>-</v>
      </c>
      <c r="N102" s="1118" t="str">
        <f t="shared" si="47"/>
        <v/>
      </c>
      <c r="O102" s="1119" t="str">
        <f t="shared" si="48"/>
        <v/>
      </c>
      <c r="P102" s="1120" t="str">
        <f t="shared" si="49"/>
        <v/>
      </c>
    </row>
    <row r="103" spans="2:16" ht="12" hidden="1" customHeight="1" x14ac:dyDescent="0.2">
      <c r="B103" s="1471"/>
      <c r="C103" s="1473"/>
      <c r="D103" s="430"/>
      <c r="E103" s="431"/>
      <c r="F103" s="432"/>
      <c r="G103" s="462"/>
      <c r="H103" s="1474"/>
      <c r="I103" s="440"/>
      <c r="J103" s="441"/>
      <c r="K103" s="441"/>
      <c r="L103" s="1121" t="str">
        <f t="shared" si="45"/>
        <v>-</v>
      </c>
      <c r="M103" s="1122" t="str">
        <f t="shared" si="46"/>
        <v>-</v>
      </c>
      <c r="N103" s="1118" t="str">
        <f t="shared" si="47"/>
        <v/>
      </c>
      <c r="O103" s="1119" t="str">
        <f t="shared" si="48"/>
        <v/>
      </c>
      <c r="P103" s="1120" t="str">
        <f t="shared" si="49"/>
        <v/>
      </c>
    </row>
    <row r="104" spans="2:16" ht="12" hidden="1" customHeight="1" x14ac:dyDescent="0.2">
      <c r="B104" s="1471"/>
      <c r="C104" s="1473"/>
      <c r="D104" s="430"/>
      <c r="E104" s="431"/>
      <c r="F104" s="432"/>
      <c r="G104" s="462"/>
      <c r="H104" s="1474"/>
      <c r="I104" s="440"/>
      <c r="J104" s="441"/>
      <c r="K104" s="441"/>
      <c r="L104" s="1121" t="str">
        <f t="shared" si="45"/>
        <v>-</v>
      </c>
      <c r="M104" s="1122" t="str">
        <f t="shared" si="46"/>
        <v>-</v>
      </c>
      <c r="N104" s="1118" t="str">
        <f t="shared" si="47"/>
        <v/>
      </c>
      <c r="O104" s="1119" t="str">
        <f t="shared" si="48"/>
        <v/>
      </c>
      <c r="P104" s="1120" t="str">
        <f t="shared" si="49"/>
        <v/>
      </c>
    </row>
    <row r="105" spans="2:16" ht="12" hidden="1" customHeight="1" x14ac:dyDescent="0.2">
      <c r="B105" s="1471"/>
      <c r="C105" s="1473"/>
      <c r="D105" s="436"/>
      <c r="E105" s="437"/>
      <c r="F105" s="438"/>
      <c r="G105" s="439"/>
      <c r="H105" s="1474"/>
      <c r="I105" s="440"/>
      <c r="J105" s="441"/>
      <c r="K105" s="441"/>
      <c r="L105" s="1121" t="str">
        <f t="shared" ref="L105:L207" si="50">IF(COUNTA(I105:K105)=0,"-",ROUND(SUM(I105:K105)/COUNTA(I105:K105),3))</f>
        <v>-</v>
      </c>
      <c r="M105" s="1122" t="str">
        <f t="shared" ref="M105:M207" si="51">IF(L105="-","-",ROUND(F105*L105,0))</f>
        <v>-</v>
      </c>
      <c r="N105" s="1118" t="str">
        <f t="shared" ref="N105:N207" si="52">IF(G105&gt;F105,"！(4)が(3)を超えています。","")</f>
        <v/>
      </c>
      <c r="O105" s="1119" t="str">
        <f t="shared" ref="O105:O207" si="53">IF(M105="-","",IF(M105&gt;F105,"！ (8)が(3)を超えることはありません。",""))</f>
        <v/>
      </c>
      <c r="P105" s="1120" t="str">
        <f t="shared" ref="P105:P207" si="54">IF(AND(G105&gt;0,M105&lt;&gt;"-")=TRUE,"！ (4)と(8)の両方に数値が入ることはありません。","")</f>
        <v/>
      </c>
    </row>
    <row r="106" spans="2:16" ht="12" hidden="1" customHeight="1" x14ac:dyDescent="0.2">
      <c r="B106" s="1471"/>
      <c r="C106" s="1473"/>
      <c r="D106" s="436"/>
      <c r="E106" s="437"/>
      <c r="F106" s="438"/>
      <c r="G106" s="439"/>
      <c r="H106" s="1474"/>
      <c r="I106" s="440"/>
      <c r="J106" s="441"/>
      <c r="K106" s="441"/>
      <c r="L106" s="1121" t="str">
        <f t="shared" si="50"/>
        <v>-</v>
      </c>
      <c r="M106" s="1122" t="str">
        <f t="shared" si="51"/>
        <v>-</v>
      </c>
      <c r="N106" s="1118" t="str">
        <f t="shared" si="52"/>
        <v/>
      </c>
      <c r="O106" s="1119" t="str">
        <f t="shared" si="53"/>
        <v/>
      </c>
      <c r="P106" s="1120" t="str">
        <f t="shared" si="54"/>
        <v/>
      </c>
    </row>
    <row r="107" spans="2:16" ht="12" hidden="1" customHeight="1" x14ac:dyDescent="0.2">
      <c r="B107" s="1472"/>
      <c r="C107" s="1473"/>
      <c r="D107" s="442"/>
      <c r="E107" s="443"/>
      <c r="F107" s="444"/>
      <c r="G107" s="445"/>
      <c r="H107" s="1474"/>
      <c r="I107" s="446"/>
      <c r="J107" s="447"/>
      <c r="K107" s="447"/>
      <c r="L107" s="1123" t="str">
        <f t="shared" si="50"/>
        <v>-</v>
      </c>
      <c r="M107" s="1124" t="str">
        <f t="shared" si="51"/>
        <v>-</v>
      </c>
      <c r="N107" s="1118" t="str">
        <f t="shared" si="52"/>
        <v/>
      </c>
      <c r="O107" s="1119" t="str">
        <f t="shared" si="53"/>
        <v/>
      </c>
      <c r="P107" s="1120" t="str">
        <f t="shared" si="54"/>
        <v/>
      </c>
    </row>
    <row r="108" spans="2:16" ht="12" hidden="1" customHeight="1" x14ac:dyDescent="0.2">
      <c r="B108" s="1470">
        <v>11</v>
      </c>
      <c r="C108" s="1473"/>
      <c r="D108" s="463"/>
      <c r="E108" s="464"/>
      <c r="F108" s="465"/>
      <c r="G108" s="448"/>
      <c r="H108" s="1474"/>
      <c r="I108" s="466"/>
      <c r="J108" s="467"/>
      <c r="K108" s="467"/>
      <c r="L108" s="1125" t="str">
        <f t="shared" si="50"/>
        <v>-</v>
      </c>
      <c r="M108" s="1126" t="str">
        <f t="shared" si="51"/>
        <v>-</v>
      </c>
      <c r="N108" s="1118" t="str">
        <f t="shared" si="52"/>
        <v/>
      </c>
      <c r="O108" s="1119" t="str">
        <f t="shared" si="53"/>
        <v/>
      </c>
      <c r="P108" s="1120" t="str">
        <f t="shared" si="54"/>
        <v/>
      </c>
    </row>
    <row r="109" spans="2:16" ht="12" hidden="1" customHeight="1" x14ac:dyDescent="0.2">
      <c r="B109" s="1471"/>
      <c r="C109" s="1473"/>
      <c r="D109" s="430"/>
      <c r="E109" s="431"/>
      <c r="F109" s="432"/>
      <c r="G109" s="462"/>
      <c r="H109" s="1474"/>
      <c r="I109" s="440"/>
      <c r="J109" s="441"/>
      <c r="K109" s="441"/>
      <c r="L109" s="1121" t="str">
        <f t="shared" si="50"/>
        <v>-</v>
      </c>
      <c r="M109" s="1122" t="str">
        <f t="shared" si="51"/>
        <v>-</v>
      </c>
      <c r="N109" s="1118" t="str">
        <f t="shared" si="52"/>
        <v/>
      </c>
      <c r="O109" s="1119" t="str">
        <f t="shared" si="53"/>
        <v/>
      </c>
      <c r="P109" s="1120" t="str">
        <f t="shared" si="54"/>
        <v/>
      </c>
    </row>
    <row r="110" spans="2:16" ht="12" hidden="1" customHeight="1" x14ac:dyDescent="0.2">
      <c r="B110" s="1471"/>
      <c r="C110" s="1473"/>
      <c r="D110" s="430"/>
      <c r="E110" s="431"/>
      <c r="F110" s="432"/>
      <c r="G110" s="462"/>
      <c r="H110" s="1474"/>
      <c r="I110" s="440"/>
      <c r="J110" s="441"/>
      <c r="K110" s="441"/>
      <c r="L110" s="1121" t="str">
        <f t="shared" si="50"/>
        <v>-</v>
      </c>
      <c r="M110" s="1122" t="str">
        <f t="shared" si="51"/>
        <v>-</v>
      </c>
      <c r="N110" s="1118" t="str">
        <f t="shared" si="52"/>
        <v/>
      </c>
      <c r="O110" s="1119" t="str">
        <f t="shared" si="53"/>
        <v/>
      </c>
      <c r="P110" s="1120" t="str">
        <f t="shared" si="54"/>
        <v/>
      </c>
    </row>
    <row r="111" spans="2:16" ht="12" hidden="1" customHeight="1" x14ac:dyDescent="0.2">
      <c r="B111" s="1471"/>
      <c r="C111" s="1473"/>
      <c r="D111" s="430"/>
      <c r="E111" s="431"/>
      <c r="F111" s="432"/>
      <c r="G111" s="462"/>
      <c r="H111" s="1474"/>
      <c r="I111" s="440"/>
      <c r="J111" s="441"/>
      <c r="K111" s="441"/>
      <c r="L111" s="1121" t="str">
        <f t="shared" si="50"/>
        <v>-</v>
      </c>
      <c r="M111" s="1122" t="str">
        <f t="shared" si="51"/>
        <v>-</v>
      </c>
      <c r="N111" s="1118" t="str">
        <f t="shared" si="52"/>
        <v/>
      </c>
      <c r="O111" s="1119" t="str">
        <f t="shared" si="53"/>
        <v/>
      </c>
      <c r="P111" s="1120" t="str">
        <f t="shared" si="54"/>
        <v/>
      </c>
    </row>
    <row r="112" spans="2:16" ht="12" hidden="1" customHeight="1" x14ac:dyDescent="0.2">
      <c r="B112" s="1471"/>
      <c r="C112" s="1473"/>
      <c r="D112" s="430"/>
      <c r="E112" s="431"/>
      <c r="F112" s="432"/>
      <c r="G112" s="462"/>
      <c r="H112" s="1474"/>
      <c r="I112" s="440"/>
      <c r="J112" s="441"/>
      <c r="K112" s="441"/>
      <c r="L112" s="1121" t="str">
        <f t="shared" si="50"/>
        <v>-</v>
      </c>
      <c r="M112" s="1122" t="str">
        <f t="shared" si="51"/>
        <v>-</v>
      </c>
      <c r="N112" s="1118" t="str">
        <f t="shared" si="52"/>
        <v/>
      </c>
      <c r="O112" s="1119" t="str">
        <f t="shared" si="53"/>
        <v/>
      </c>
      <c r="P112" s="1120" t="str">
        <f t="shared" si="54"/>
        <v/>
      </c>
    </row>
    <row r="113" spans="2:16" ht="12" hidden="1" customHeight="1" x14ac:dyDescent="0.2">
      <c r="B113" s="1471"/>
      <c r="C113" s="1473"/>
      <c r="D113" s="430"/>
      <c r="E113" s="431"/>
      <c r="F113" s="432"/>
      <c r="G113" s="462"/>
      <c r="H113" s="1474"/>
      <c r="I113" s="440"/>
      <c r="J113" s="441"/>
      <c r="K113" s="441"/>
      <c r="L113" s="1121" t="str">
        <f t="shared" si="50"/>
        <v>-</v>
      </c>
      <c r="M113" s="1122" t="str">
        <f t="shared" si="51"/>
        <v>-</v>
      </c>
      <c r="N113" s="1118" t="str">
        <f t="shared" si="52"/>
        <v/>
      </c>
      <c r="O113" s="1119" t="str">
        <f t="shared" si="53"/>
        <v/>
      </c>
      <c r="P113" s="1120" t="str">
        <f t="shared" si="54"/>
        <v/>
      </c>
    </row>
    <row r="114" spans="2:16" ht="12" hidden="1" customHeight="1" x14ac:dyDescent="0.2">
      <c r="B114" s="1471"/>
      <c r="C114" s="1473"/>
      <c r="D114" s="430"/>
      <c r="E114" s="431"/>
      <c r="F114" s="432"/>
      <c r="G114" s="462"/>
      <c r="H114" s="1474"/>
      <c r="I114" s="440"/>
      <c r="J114" s="441"/>
      <c r="K114" s="441"/>
      <c r="L114" s="1121" t="str">
        <f>IF(COUNTA(I114:K114)=0,"-",ROUND(SUM(I114:K114)/COUNTA(I114:K114),3))</f>
        <v>-</v>
      </c>
      <c r="M114" s="1122" t="str">
        <f>IF(L114="-","-",ROUND(F114*L114,0))</f>
        <v>-</v>
      </c>
      <c r="N114" s="1118" t="str">
        <f>IF(G114&gt;F114,"！(4)が(3)を超えています。","")</f>
        <v/>
      </c>
      <c r="O114" s="1119" t="str">
        <f>IF(M114="-","",IF(M114&gt;F114,"！ (8)が(3)を超えることはありません。",""))</f>
        <v/>
      </c>
      <c r="P114" s="1120" t="str">
        <f>IF(AND(G114&gt;0,M114&lt;&gt;"-")=TRUE,"！ (4)と(8)の両方に数値が入ることはありません。","")</f>
        <v/>
      </c>
    </row>
    <row r="115" spans="2:16" ht="12" hidden="1" customHeight="1" x14ac:dyDescent="0.2">
      <c r="B115" s="1471"/>
      <c r="C115" s="1473"/>
      <c r="D115" s="436"/>
      <c r="E115" s="437"/>
      <c r="F115" s="438"/>
      <c r="G115" s="439"/>
      <c r="H115" s="1474"/>
      <c r="I115" s="440"/>
      <c r="J115" s="441"/>
      <c r="K115" s="441"/>
      <c r="L115" s="1121" t="str">
        <f t="shared" si="50"/>
        <v>-</v>
      </c>
      <c r="M115" s="1122" t="str">
        <f t="shared" si="51"/>
        <v>-</v>
      </c>
      <c r="N115" s="1118" t="str">
        <f t="shared" si="52"/>
        <v/>
      </c>
      <c r="O115" s="1119" t="str">
        <f t="shared" si="53"/>
        <v/>
      </c>
      <c r="P115" s="1120" t="str">
        <f t="shared" si="54"/>
        <v/>
      </c>
    </row>
    <row r="116" spans="2:16" ht="12" hidden="1" customHeight="1" x14ac:dyDescent="0.2">
      <c r="B116" s="1471"/>
      <c r="C116" s="1473"/>
      <c r="D116" s="436"/>
      <c r="E116" s="437"/>
      <c r="F116" s="438"/>
      <c r="G116" s="439"/>
      <c r="H116" s="1474"/>
      <c r="I116" s="440"/>
      <c r="J116" s="441"/>
      <c r="K116" s="441"/>
      <c r="L116" s="1121" t="str">
        <f t="shared" si="50"/>
        <v>-</v>
      </c>
      <c r="M116" s="1122" t="str">
        <f t="shared" si="51"/>
        <v>-</v>
      </c>
      <c r="N116" s="1118" t="str">
        <f t="shared" si="52"/>
        <v/>
      </c>
      <c r="O116" s="1119" t="str">
        <f t="shared" si="53"/>
        <v/>
      </c>
      <c r="P116" s="1120" t="str">
        <f t="shared" si="54"/>
        <v/>
      </c>
    </row>
    <row r="117" spans="2:16" ht="12" hidden="1" customHeight="1" x14ac:dyDescent="0.2">
      <c r="B117" s="1472"/>
      <c r="C117" s="1473"/>
      <c r="D117" s="442"/>
      <c r="E117" s="443"/>
      <c r="F117" s="444"/>
      <c r="G117" s="445"/>
      <c r="H117" s="1474"/>
      <c r="I117" s="446"/>
      <c r="J117" s="447"/>
      <c r="K117" s="447"/>
      <c r="L117" s="1123" t="str">
        <f t="shared" si="50"/>
        <v>-</v>
      </c>
      <c r="M117" s="1124" t="str">
        <f t="shared" si="51"/>
        <v>-</v>
      </c>
      <c r="N117" s="1118" t="str">
        <f t="shared" si="52"/>
        <v/>
      </c>
      <c r="O117" s="1119" t="str">
        <f t="shared" si="53"/>
        <v/>
      </c>
      <c r="P117" s="1120" t="str">
        <f t="shared" si="54"/>
        <v/>
      </c>
    </row>
    <row r="118" spans="2:16" ht="12" hidden="1" customHeight="1" x14ac:dyDescent="0.2">
      <c r="B118" s="1470">
        <v>12</v>
      </c>
      <c r="C118" s="1473"/>
      <c r="D118" s="463"/>
      <c r="E118" s="464"/>
      <c r="F118" s="465"/>
      <c r="G118" s="448"/>
      <c r="H118" s="1474"/>
      <c r="I118" s="466"/>
      <c r="J118" s="467"/>
      <c r="K118" s="467"/>
      <c r="L118" s="1125" t="str">
        <f t="shared" si="50"/>
        <v>-</v>
      </c>
      <c r="M118" s="1126" t="str">
        <f t="shared" si="51"/>
        <v>-</v>
      </c>
      <c r="N118" s="1118" t="str">
        <f t="shared" si="52"/>
        <v/>
      </c>
      <c r="O118" s="1119" t="str">
        <f t="shared" si="53"/>
        <v/>
      </c>
      <c r="P118" s="1120" t="str">
        <f t="shared" si="54"/>
        <v/>
      </c>
    </row>
    <row r="119" spans="2:16" ht="12" hidden="1" customHeight="1" x14ac:dyDescent="0.2">
      <c r="B119" s="1471"/>
      <c r="C119" s="1473"/>
      <c r="D119" s="430"/>
      <c r="E119" s="431"/>
      <c r="F119" s="432"/>
      <c r="G119" s="462"/>
      <c r="H119" s="1474"/>
      <c r="I119" s="440"/>
      <c r="J119" s="441"/>
      <c r="K119" s="441"/>
      <c r="L119" s="1121" t="str">
        <f t="shared" si="50"/>
        <v>-</v>
      </c>
      <c r="M119" s="1122" t="str">
        <f t="shared" si="51"/>
        <v>-</v>
      </c>
      <c r="N119" s="1118" t="str">
        <f t="shared" si="52"/>
        <v/>
      </c>
      <c r="O119" s="1119" t="str">
        <f t="shared" si="53"/>
        <v/>
      </c>
      <c r="P119" s="1120" t="str">
        <f t="shared" si="54"/>
        <v/>
      </c>
    </row>
    <row r="120" spans="2:16" ht="12" hidden="1" customHeight="1" x14ac:dyDescent="0.2">
      <c r="B120" s="1471"/>
      <c r="C120" s="1473"/>
      <c r="D120" s="430"/>
      <c r="E120" s="431"/>
      <c r="F120" s="432"/>
      <c r="G120" s="462"/>
      <c r="H120" s="1474"/>
      <c r="I120" s="440"/>
      <c r="J120" s="441"/>
      <c r="K120" s="441"/>
      <c r="L120" s="1121" t="str">
        <f t="shared" si="50"/>
        <v>-</v>
      </c>
      <c r="M120" s="1122" t="str">
        <f t="shared" si="51"/>
        <v>-</v>
      </c>
      <c r="N120" s="1118" t="str">
        <f t="shared" si="52"/>
        <v/>
      </c>
      <c r="O120" s="1119" t="str">
        <f t="shared" si="53"/>
        <v/>
      </c>
      <c r="P120" s="1120" t="str">
        <f t="shared" si="54"/>
        <v/>
      </c>
    </row>
    <row r="121" spans="2:16" ht="12" hidden="1" customHeight="1" x14ac:dyDescent="0.2">
      <c r="B121" s="1471"/>
      <c r="C121" s="1473"/>
      <c r="D121" s="430"/>
      <c r="E121" s="431"/>
      <c r="F121" s="432"/>
      <c r="G121" s="462"/>
      <c r="H121" s="1474"/>
      <c r="I121" s="440"/>
      <c r="J121" s="441"/>
      <c r="K121" s="441"/>
      <c r="L121" s="1121" t="str">
        <f t="shared" si="50"/>
        <v>-</v>
      </c>
      <c r="M121" s="1122" t="str">
        <f t="shared" si="51"/>
        <v>-</v>
      </c>
      <c r="N121" s="1118" t="str">
        <f t="shared" si="52"/>
        <v/>
      </c>
      <c r="O121" s="1119" t="str">
        <f t="shared" si="53"/>
        <v/>
      </c>
      <c r="P121" s="1120" t="str">
        <f t="shared" si="54"/>
        <v/>
      </c>
    </row>
    <row r="122" spans="2:16" ht="12" hidden="1" customHeight="1" x14ac:dyDescent="0.2">
      <c r="B122" s="1471"/>
      <c r="C122" s="1473"/>
      <c r="D122" s="430"/>
      <c r="E122" s="431"/>
      <c r="F122" s="432"/>
      <c r="G122" s="462"/>
      <c r="H122" s="1474"/>
      <c r="I122" s="440"/>
      <c r="J122" s="441"/>
      <c r="K122" s="441"/>
      <c r="L122" s="1121" t="str">
        <f t="shared" si="50"/>
        <v>-</v>
      </c>
      <c r="M122" s="1122" t="str">
        <f t="shared" si="51"/>
        <v>-</v>
      </c>
      <c r="N122" s="1118" t="str">
        <f t="shared" si="52"/>
        <v/>
      </c>
      <c r="O122" s="1119" t="str">
        <f t="shared" si="53"/>
        <v/>
      </c>
      <c r="P122" s="1120" t="str">
        <f t="shared" si="54"/>
        <v/>
      </c>
    </row>
    <row r="123" spans="2:16" ht="12" hidden="1" customHeight="1" x14ac:dyDescent="0.2">
      <c r="B123" s="1471"/>
      <c r="C123" s="1473"/>
      <c r="D123" s="430"/>
      <c r="E123" s="431"/>
      <c r="F123" s="432"/>
      <c r="G123" s="462"/>
      <c r="H123" s="1474"/>
      <c r="I123" s="440"/>
      <c r="J123" s="441"/>
      <c r="K123" s="441"/>
      <c r="L123" s="1121" t="str">
        <f t="shared" si="50"/>
        <v>-</v>
      </c>
      <c r="M123" s="1122" t="str">
        <f t="shared" si="51"/>
        <v>-</v>
      </c>
      <c r="N123" s="1118" t="str">
        <f t="shared" si="52"/>
        <v/>
      </c>
      <c r="O123" s="1119" t="str">
        <f t="shared" si="53"/>
        <v/>
      </c>
      <c r="P123" s="1120" t="str">
        <f t="shared" si="54"/>
        <v/>
      </c>
    </row>
    <row r="124" spans="2:16" ht="12" hidden="1" customHeight="1" x14ac:dyDescent="0.2">
      <c r="B124" s="1471"/>
      <c r="C124" s="1473"/>
      <c r="D124" s="430"/>
      <c r="E124" s="431"/>
      <c r="F124" s="432"/>
      <c r="G124" s="462"/>
      <c r="H124" s="1474"/>
      <c r="I124" s="440"/>
      <c r="J124" s="441"/>
      <c r="K124" s="441"/>
      <c r="L124" s="1121" t="str">
        <f>IF(COUNTA(I124:K124)=0,"-",ROUND(SUM(I124:K124)/COUNTA(I124:K124),3))</f>
        <v>-</v>
      </c>
      <c r="M124" s="1122" t="str">
        <f>IF(L124="-","-",ROUND(F124*L124,0))</f>
        <v>-</v>
      </c>
      <c r="N124" s="1118" t="str">
        <f>IF(G124&gt;F124,"！(4)が(3)を超えています。","")</f>
        <v/>
      </c>
      <c r="O124" s="1119" t="str">
        <f>IF(M124="-","",IF(M124&gt;F124,"！ (8)が(3)を超えることはありません。",""))</f>
        <v/>
      </c>
      <c r="P124" s="1120" t="str">
        <f>IF(AND(G124&gt;0,M124&lt;&gt;"-")=TRUE,"！ (4)と(8)の両方に数値が入ることはありません。","")</f>
        <v/>
      </c>
    </row>
    <row r="125" spans="2:16" ht="12" hidden="1" customHeight="1" x14ac:dyDescent="0.2">
      <c r="B125" s="1471"/>
      <c r="C125" s="1473"/>
      <c r="D125" s="436"/>
      <c r="E125" s="437"/>
      <c r="F125" s="438"/>
      <c r="G125" s="439"/>
      <c r="H125" s="1474"/>
      <c r="I125" s="440"/>
      <c r="J125" s="441"/>
      <c r="K125" s="441"/>
      <c r="L125" s="1121" t="str">
        <f t="shared" si="50"/>
        <v>-</v>
      </c>
      <c r="M125" s="1122" t="str">
        <f t="shared" si="51"/>
        <v>-</v>
      </c>
      <c r="N125" s="1118" t="str">
        <f t="shared" si="52"/>
        <v/>
      </c>
      <c r="O125" s="1119" t="str">
        <f t="shared" si="53"/>
        <v/>
      </c>
      <c r="P125" s="1120" t="str">
        <f t="shared" si="54"/>
        <v/>
      </c>
    </row>
    <row r="126" spans="2:16" ht="12" hidden="1" customHeight="1" x14ac:dyDescent="0.2">
      <c r="B126" s="1471"/>
      <c r="C126" s="1473"/>
      <c r="D126" s="436"/>
      <c r="E126" s="437"/>
      <c r="F126" s="438"/>
      <c r="G126" s="439"/>
      <c r="H126" s="1474"/>
      <c r="I126" s="440"/>
      <c r="J126" s="441"/>
      <c r="K126" s="441"/>
      <c r="L126" s="1121" t="str">
        <f t="shared" si="50"/>
        <v>-</v>
      </c>
      <c r="M126" s="1122" t="str">
        <f t="shared" si="51"/>
        <v>-</v>
      </c>
      <c r="N126" s="1118" t="str">
        <f t="shared" si="52"/>
        <v/>
      </c>
      <c r="O126" s="1119" t="str">
        <f t="shared" si="53"/>
        <v/>
      </c>
      <c r="P126" s="1120" t="str">
        <f t="shared" si="54"/>
        <v/>
      </c>
    </row>
    <row r="127" spans="2:16" ht="12" hidden="1" customHeight="1" x14ac:dyDescent="0.2">
      <c r="B127" s="1472"/>
      <c r="C127" s="1473"/>
      <c r="D127" s="442"/>
      <c r="E127" s="443"/>
      <c r="F127" s="444"/>
      <c r="G127" s="445"/>
      <c r="H127" s="1474"/>
      <c r="I127" s="446"/>
      <c r="J127" s="447"/>
      <c r="K127" s="447"/>
      <c r="L127" s="1123" t="str">
        <f t="shared" si="50"/>
        <v>-</v>
      </c>
      <c r="M127" s="1124" t="str">
        <f>IF(L127="-","-",ROUND(F127*L127,0))</f>
        <v>-</v>
      </c>
      <c r="N127" s="1118" t="str">
        <f t="shared" si="52"/>
        <v/>
      </c>
      <c r="O127" s="1119" t="str">
        <f t="shared" si="53"/>
        <v/>
      </c>
      <c r="P127" s="1120" t="str">
        <f t="shared" si="54"/>
        <v/>
      </c>
    </row>
    <row r="128" spans="2:16" ht="12" hidden="1" customHeight="1" x14ac:dyDescent="0.2">
      <c r="B128" s="1470">
        <v>13</v>
      </c>
      <c r="C128" s="1473"/>
      <c r="D128" s="463"/>
      <c r="E128" s="464"/>
      <c r="F128" s="465"/>
      <c r="G128" s="448"/>
      <c r="H128" s="1474"/>
      <c r="I128" s="466"/>
      <c r="J128" s="467"/>
      <c r="K128" s="467"/>
      <c r="L128" s="1125" t="str">
        <f t="shared" si="50"/>
        <v>-</v>
      </c>
      <c r="M128" s="1126" t="str">
        <f t="shared" si="51"/>
        <v>-</v>
      </c>
      <c r="N128" s="1118" t="str">
        <f t="shared" si="52"/>
        <v/>
      </c>
      <c r="O128" s="1119" t="str">
        <f t="shared" si="53"/>
        <v/>
      </c>
      <c r="P128" s="1120" t="str">
        <f t="shared" si="54"/>
        <v/>
      </c>
    </row>
    <row r="129" spans="2:16" ht="12" hidden="1" customHeight="1" x14ac:dyDescent="0.2">
      <c r="B129" s="1471"/>
      <c r="C129" s="1473"/>
      <c r="D129" s="430"/>
      <c r="E129" s="431"/>
      <c r="F129" s="432"/>
      <c r="G129" s="462"/>
      <c r="H129" s="1474"/>
      <c r="I129" s="440"/>
      <c r="J129" s="441"/>
      <c r="K129" s="441"/>
      <c r="L129" s="1121" t="str">
        <f t="shared" si="50"/>
        <v>-</v>
      </c>
      <c r="M129" s="1122" t="str">
        <f t="shared" si="51"/>
        <v>-</v>
      </c>
      <c r="N129" s="1118" t="str">
        <f t="shared" si="52"/>
        <v/>
      </c>
      <c r="O129" s="1119" t="str">
        <f t="shared" si="53"/>
        <v/>
      </c>
      <c r="P129" s="1120" t="str">
        <f t="shared" si="54"/>
        <v/>
      </c>
    </row>
    <row r="130" spans="2:16" ht="12" hidden="1" customHeight="1" x14ac:dyDescent="0.2">
      <c r="B130" s="1471"/>
      <c r="C130" s="1473"/>
      <c r="D130" s="430"/>
      <c r="E130" s="431"/>
      <c r="F130" s="432"/>
      <c r="G130" s="462"/>
      <c r="H130" s="1474"/>
      <c r="I130" s="440"/>
      <c r="J130" s="441"/>
      <c r="K130" s="441"/>
      <c r="L130" s="1121" t="str">
        <f t="shared" si="50"/>
        <v>-</v>
      </c>
      <c r="M130" s="1122" t="str">
        <f t="shared" si="51"/>
        <v>-</v>
      </c>
      <c r="N130" s="1118" t="str">
        <f t="shared" si="52"/>
        <v/>
      </c>
      <c r="O130" s="1119" t="str">
        <f t="shared" si="53"/>
        <v/>
      </c>
      <c r="P130" s="1120" t="str">
        <f t="shared" si="54"/>
        <v/>
      </c>
    </row>
    <row r="131" spans="2:16" ht="12" hidden="1" customHeight="1" x14ac:dyDescent="0.2">
      <c r="B131" s="1471"/>
      <c r="C131" s="1473"/>
      <c r="D131" s="430"/>
      <c r="E131" s="431"/>
      <c r="F131" s="432"/>
      <c r="G131" s="462"/>
      <c r="H131" s="1474"/>
      <c r="I131" s="440"/>
      <c r="J131" s="441"/>
      <c r="K131" s="441"/>
      <c r="L131" s="1121" t="str">
        <f t="shared" si="50"/>
        <v>-</v>
      </c>
      <c r="M131" s="1122" t="str">
        <f t="shared" si="51"/>
        <v>-</v>
      </c>
      <c r="N131" s="1118" t="str">
        <f t="shared" si="52"/>
        <v/>
      </c>
      <c r="O131" s="1119" t="str">
        <f t="shared" si="53"/>
        <v/>
      </c>
      <c r="P131" s="1120" t="str">
        <f t="shared" si="54"/>
        <v/>
      </c>
    </row>
    <row r="132" spans="2:16" ht="12" hidden="1" customHeight="1" x14ac:dyDescent="0.2">
      <c r="B132" s="1471"/>
      <c r="C132" s="1473"/>
      <c r="D132" s="430"/>
      <c r="E132" s="431"/>
      <c r="F132" s="432"/>
      <c r="G132" s="462"/>
      <c r="H132" s="1474"/>
      <c r="I132" s="440"/>
      <c r="J132" s="441"/>
      <c r="K132" s="441"/>
      <c r="L132" s="1121" t="str">
        <f t="shared" si="50"/>
        <v>-</v>
      </c>
      <c r="M132" s="1122" t="str">
        <f t="shared" si="51"/>
        <v>-</v>
      </c>
      <c r="N132" s="1118" t="str">
        <f t="shared" si="52"/>
        <v/>
      </c>
      <c r="O132" s="1119" t="str">
        <f t="shared" si="53"/>
        <v/>
      </c>
      <c r="P132" s="1120" t="str">
        <f t="shared" si="54"/>
        <v/>
      </c>
    </row>
    <row r="133" spans="2:16" ht="12" hidden="1" customHeight="1" x14ac:dyDescent="0.2">
      <c r="B133" s="1471"/>
      <c r="C133" s="1473"/>
      <c r="D133" s="430"/>
      <c r="E133" s="431"/>
      <c r="F133" s="432"/>
      <c r="G133" s="462"/>
      <c r="H133" s="1474"/>
      <c r="I133" s="440"/>
      <c r="J133" s="441"/>
      <c r="K133" s="441"/>
      <c r="L133" s="1121" t="str">
        <f>IF(COUNTA(I133:K133)=0,"-",ROUND(SUM(I133:K133)/COUNTA(I133:K133),3))</f>
        <v>-</v>
      </c>
      <c r="M133" s="1122" t="str">
        <f>IF(L133="-","-",ROUND(F133*L133,0))</f>
        <v>-</v>
      </c>
      <c r="N133" s="1118" t="str">
        <f>IF(G133&gt;F133,"！(4)が(3)を超えています。","")</f>
        <v/>
      </c>
      <c r="O133" s="1119" t="str">
        <f>IF(M133="-","",IF(M133&gt;F133,"！ (8)が(3)を超えることはありません。",""))</f>
        <v/>
      </c>
      <c r="P133" s="1120" t="str">
        <f>IF(AND(G133&gt;0,M133&lt;&gt;"-")=TRUE,"！ (4)と(8)の両方に数値が入ることはありません。","")</f>
        <v/>
      </c>
    </row>
    <row r="134" spans="2:16" ht="12" hidden="1" customHeight="1" x14ac:dyDescent="0.2">
      <c r="B134" s="1471"/>
      <c r="C134" s="1473"/>
      <c r="D134" s="430"/>
      <c r="E134" s="431"/>
      <c r="F134" s="432"/>
      <c r="G134" s="462"/>
      <c r="H134" s="1474"/>
      <c r="I134" s="440"/>
      <c r="J134" s="441"/>
      <c r="K134" s="441"/>
      <c r="L134" s="1121" t="str">
        <f>IF(COUNTA(I134:K134)=0,"-",ROUND(SUM(I134:K134)/COUNTA(I134:K134),3))</f>
        <v>-</v>
      </c>
      <c r="M134" s="1122" t="str">
        <f>IF(L134="-","-",ROUND(F134*L134,0))</f>
        <v>-</v>
      </c>
      <c r="N134" s="1118" t="str">
        <f>IF(G134&gt;F134,"！(4)が(3)を超えています。","")</f>
        <v/>
      </c>
      <c r="O134" s="1119" t="str">
        <f>IF(M134="-","",IF(M134&gt;F134,"！ (8)が(3)を超えることはありません。",""))</f>
        <v/>
      </c>
      <c r="P134" s="1120" t="str">
        <f>IF(AND(G134&gt;0,M134&lt;&gt;"-")=TRUE,"！ (4)と(8)の両方に数値が入ることはありません。","")</f>
        <v/>
      </c>
    </row>
    <row r="135" spans="2:16" ht="12" hidden="1" customHeight="1" x14ac:dyDescent="0.2">
      <c r="B135" s="1471"/>
      <c r="C135" s="1473"/>
      <c r="D135" s="430"/>
      <c r="E135" s="431"/>
      <c r="F135" s="432"/>
      <c r="G135" s="462"/>
      <c r="H135" s="1474"/>
      <c r="I135" s="440"/>
      <c r="J135" s="441"/>
      <c r="K135" s="441"/>
      <c r="L135" s="1121" t="str">
        <f>IF(COUNTA(I135:K135)=0,"-",ROUND(SUM(I135:K135)/COUNTA(I135:K135),3))</f>
        <v>-</v>
      </c>
      <c r="M135" s="1122" t="str">
        <f>IF(L135="-","-",ROUND(F135*L135,0))</f>
        <v>-</v>
      </c>
      <c r="N135" s="1118" t="str">
        <f>IF(G135&gt;F135,"！(4)が(3)を超えています。","")</f>
        <v/>
      </c>
      <c r="O135" s="1119" t="str">
        <f>IF(M135="-","",IF(M135&gt;F135,"！ (8)が(3)を超えることはありません。",""))</f>
        <v/>
      </c>
      <c r="P135" s="1120" t="str">
        <f>IF(AND(G135&gt;0,M135&lt;&gt;"-")=TRUE,"！ (4)と(8)の両方に数値が入ることはありません。","")</f>
        <v/>
      </c>
    </row>
    <row r="136" spans="2:16" ht="12" hidden="1" customHeight="1" x14ac:dyDescent="0.2">
      <c r="B136" s="1471"/>
      <c r="C136" s="1473"/>
      <c r="D136" s="430"/>
      <c r="E136" s="431"/>
      <c r="F136" s="432"/>
      <c r="G136" s="462"/>
      <c r="H136" s="1474"/>
      <c r="I136" s="440"/>
      <c r="J136" s="441"/>
      <c r="K136" s="441"/>
      <c r="L136" s="1121" t="str">
        <f>IF(COUNTA(I136:K136)=0,"-",ROUND(SUM(I136:K136)/COUNTA(I136:K136),3))</f>
        <v>-</v>
      </c>
      <c r="M136" s="1122" t="str">
        <f>IF(L136="-","-",ROUND(F136*L136,0))</f>
        <v>-</v>
      </c>
      <c r="N136" s="1118" t="str">
        <f>IF(G136&gt;F136,"！(4)が(3)を超えています。","")</f>
        <v/>
      </c>
      <c r="O136" s="1119" t="str">
        <f>IF(M136="-","",IF(M136&gt;F136,"！ (8)が(3)を超えることはありません。",""))</f>
        <v/>
      </c>
      <c r="P136" s="1120" t="str">
        <f>IF(AND(G136&gt;0,M136&lt;&gt;"-")=TRUE,"！ (4)と(8)の両方に数値が入ることはありません。","")</f>
        <v/>
      </c>
    </row>
    <row r="137" spans="2:16" ht="12" hidden="1" customHeight="1" x14ac:dyDescent="0.2">
      <c r="B137" s="1471"/>
      <c r="C137" s="1473"/>
      <c r="D137" s="430"/>
      <c r="E137" s="431"/>
      <c r="F137" s="432"/>
      <c r="G137" s="462"/>
      <c r="H137" s="1474"/>
      <c r="I137" s="440"/>
      <c r="J137" s="441"/>
      <c r="K137" s="441"/>
      <c r="L137" s="1121" t="str">
        <f>IF(COUNTA(I137:K137)=0,"-",ROUND(SUM(I137:K137)/COUNTA(I137:K137),3))</f>
        <v>-</v>
      </c>
      <c r="M137" s="1122" t="str">
        <f>IF(L137="-","-",ROUND(F137*L137,0))</f>
        <v>-</v>
      </c>
      <c r="N137" s="1118" t="str">
        <f>IF(G137&gt;F137,"！(4)が(3)を超えています。","")</f>
        <v/>
      </c>
      <c r="O137" s="1119" t="str">
        <f>IF(M137="-","",IF(M137&gt;F137,"！ (8)が(3)を超えることはありません。",""))</f>
        <v/>
      </c>
      <c r="P137" s="1120" t="str">
        <f>IF(AND(G137&gt;0,M137&lt;&gt;"-")=TRUE,"！ (4)と(8)の両方に数値が入ることはありません。","")</f>
        <v/>
      </c>
    </row>
    <row r="138" spans="2:16" ht="12" hidden="1" customHeight="1" x14ac:dyDescent="0.2">
      <c r="B138" s="1470">
        <v>14</v>
      </c>
      <c r="C138" s="1473"/>
      <c r="D138" s="463"/>
      <c r="E138" s="464"/>
      <c r="F138" s="465"/>
      <c r="G138" s="448"/>
      <c r="H138" s="1474"/>
      <c r="I138" s="466"/>
      <c r="J138" s="467"/>
      <c r="K138" s="467"/>
      <c r="L138" s="1125" t="str">
        <f t="shared" si="50"/>
        <v>-</v>
      </c>
      <c r="M138" s="1126" t="str">
        <f t="shared" si="51"/>
        <v>-</v>
      </c>
      <c r="N138" s="1118" t="str">
        <f t="shared" si="52"/>
        <v/>
      </c>
      <c r="O138" s="1119" t="str">
        <f t="shared" si="53"/>
        <v/>
      </c>
      <c r="P138" s="1120" t="str">
        <f t="shared" si="54"/>
        <v/>
      </c>
    </row>
    <row r="139" spans="2:16" ht="12" hidden="1" customHeight="1" x14ac:dyDescent="0.2">
      <c r="B139" s="1471"/>
      <c r="C139" s="1473"/>
      <c r="D139" s="430"/>
      <c r="E139" s="431"/>
      <c r="F139" s="432"/>
      <c r="G139" s="462"/>
      <c r="H139" s="1474"/>
      <c r="I139" s="440"/>
      <c r="J139" s="441"/>
      <c r="K139" s="441"/>
      <c r="L139" s="1121" t="str">
        <f t="shared" si="50"/>
        <v>-</v>
      </c>
      <c r="M139" s="1122" t="str">
        <f t="shared" si="51"/>
        <v>-</v>
      </c>
      <c r="N139" s="1118" t="str">
        <f t="shared" si="52"/>
        <v/>
      </c>
      <c r="O139" s="1119" t="str">
        <f t="shared" si="53"/>
        <v/>
      </c>
      <c r="P139" s="1120" t="str">
        <f t="shared" si="54"/>
        <v/>
      </c>
    </row>
    <row r="140" spans="2:16" ht="12" hidden="1" customHeight="1" x14ac:dyDescent="0.2">
      <c r="B140" s="1471"/>
      <c r="C140" s="1473"/>
      <c r="D140" s="430"/>
      <c r="E140" s="431"/>
      <c r="F140" s="432"/>
      <c r="G140" s="462"/>
      <c r="H140" s="1474"/>
      <c r="I140" s="440"/>
      <c r="J140" s="441"/>
      <c r="K140" s="441"/>
      <c r="L140" s="1121" t="str">
        <f t="shared" si="50"/>
        <v>-</v>
      </c>
      <c r="M140" s="1122" t="str">
        <f t="shared" si="51"/>
        <v>-</v>
      </c>
      <c r="N140" s="1118" t="str">
        <f t="shared" si="52"/>
        <v/>
      </c>
      <c r="O140" s="1119" t="str">
        <f t="shared" si="53"/>
        <v/>
      </c>
      <c r="P140" s="1120" t="str">
        <f t="shared" si="54"/>
        <v/>
      </c>
    </row>
    <row r="141" spans="2:16" ht="12" hidden="1" customHeight="1" x14ac:dyDescent="0.2">
      <c r="B141" s="1471"/>
      <c r="C141" s="1473"/>
      <c r="D141" s="430"/>
      <c r="E141" s="431"/>
      <c r="F141" s="432"/>
      <c r="G141" s="462"/>
      <c r="H141" s="1474"/>
      <c r="I141" s="440"/>
      <c r="J141" s="441"/>
      <c r="K141" s="441"/>
      <c r="L141" s="1121" t="str">
        <f t="shared" si="50"/>
        <v>-</v>
      </c>
      <c r="M141" s="1122" t="str">
        <f t="shared" si="51"/>
        <v>-</v>
      </c>
      <c r="N141" s="1118" t="str">
        <f t="shared" si="52"/>
        <v/>
      </c>
      <c r="O141" s="1119" t="str">
        <f t="shared" si="53"/>
        <v/>
      </c>
      <c r="P141" s="1120" t="str">
        <f t="shared" si="54"/>
        <v/>
      </c>
    </row>
    <row r="142" spans="2:16" ht="12" hidden="1" customHeight="1" x14ac:dyDescent="0.2">
      <c r="B142" s="1471"/>
      <c r="C142" s="1473"/>
      <c r="D142" s="430"/>
      <c r="E142" s="431"/>
      <c r="F142" s="432"/>
      <c r="G142" s="462"/>
      <c r="H142" s="1474"/>
      <c r="I142" s="440"/>
      <c r="J142" s="441"/>
      <c r="K142" s="441"/>
      <c r="L142" s="1121" t="str">
        <f t="shared" si="50"/>
        <v>-</v>
      </c>
      <c r="M142" s="1122" t="str">
        <f t="shared" si="51"/>
        <v>-</v>
      </c>
      <c r="N142" s="1118" t="str">
        <f t="shared" si="52"/>
        <v/>
      </c>
      <c r="O142" s="1119" t="str">
        <f t="shared" si="53"/>
        <v/>
      </c>
      <c r="P142" s="1120" t="str">
        <f t="shared" si="54"/>
        <v/>
      </c>
    </row>
    <row r="143" spans="2:16" ht="12" hidden="1" customHeight="1" x14ac:dyDescent="0.2">
      <c r="B143" s="1471"/>
      <c r="C143" s="1473"/>
      <c r="D143" s="430"/>
      <c r="E143" s="431"/>
      <c r="F143" s="432"/>
      <c r="G143" s="462"/>
      <c r="H143" s="1474"/>
      <c r="I143" s="440"/>
      <c r="J143" s="441"/>
      <c r="K143" s="441"/>
      <c r="L143" s="1121" t="str">
        <f t="shared" si="50"/>
        <v>-</v>
      </c>
      <c r="M143" s="1122" t="str">
        <f t="shared" si="51"/>
        <v>-</v>
      </c>
      <c r="N143" s="1118" t="str">
        <f t="shared" si="52"/>
        <v/>
      </c>
      <c r="O143" s="1119" t="str">
        <f t="shared" si="53"/>
        <v/>
      </c>
      <c r="P143" s="1120" t="str">
        <f t="shared" si="54"/>
        <v/>
      </c>
    </row>
    <row r="144" spans="2:16" ht="12" hidden="1" customHeight="1" x14ac:dyDescent="0.2">
      <c r="B144" s="1471"/>
      <c r="C144" s="1473"/>
      <c r="D144" s="430"/>
      <c r="E144" s="431"/>
      <c r="F144" s="432"/>
      <c r="G144" s="462"/>
      <c r="H144" s="1474"/>
      <c r="I144" s="440"/>
      <c r="J144" s="441"/>
      <c r="K144" s="441"/>
      <c r="L144" s="1121" t="str">
        <f>IF(COUNTA(I144:K144)=0,"-",ROUND(SUM(I144:K144)/COUNTA(I144:K144),3))</f>
        <v>-</v>
      </c>
      <c r="M144" s="1122" t="str">
        <f>IF(L144="-","-",ROUND(F144*L144,0))</f>
        <v>-</v>
      </c>
      <c r="N144" s="1118" t="str">
        <f>IF(G144&gt;F144,"！(4)が(3)を超えています。","")</f>
        <v/>
      </c>
      <c r="O144" s="1119" t="str">
        <f>IF(M144="-","",IF(M144&gt;F144,"！ (8)が(3)を超えることはありません。",""))</f>
        <v/>
      </c>
      <c r="P144" s="1120" t="str">
        <f>IF(AND(G144&gt;0,M144&lt;&gt;"-")=TRUE,"！ (4)と(8)の両方に数値が入ることはありません。","")</f>
        <v/>
      </c>
    </row>
    <row r="145" spans="2:16" ht="12" hidden="1" customHeight="1" x14ac:dyDescent="0.2">
      <c r="B145" s="1471"/>
      <c r="C145" s="1473"/>
      <c r="D145" s="436"/>
      <c r="E145" s="437"/>
      <c r="F145" s="438"/>
      <c r="G145" s="439"/>
      <c r="H145" s="1474"/>
      <c r="I145" s="440"/>
      <c r="J145" s="441"/>
      <c r="K145" s="441"/>
      <c r="L145" s="1121" t="str">
        <f t="shared" si="50"/>
        <v>-</v>
      </c>
      <c r="M145" s="1122" t="str">
        <f t="shared" si="51"/>
        <v>-</v>
      </c>
      <c r="N145" s="1118" t="str">
        <f t="shared" si="52"/>
        <v/>
      </c>
      <c r="O145" s="1119" t="str">
        <f t="shared" si="53"/>
        <v/>
      </c>
      <c r="P145" s="1120" t="str">
        <f t="shared" si="54"/>
        <v/>
      </c>
    </row>
    <row r="146" spans="2:16" ht="12" hidden="1" customHeight="1" x14ac:dyDescent="0.2">
      <c r="B146" s="1471"/>
      <c r="C146" s="1473"/>
      <c r="D146" s="436"/>
      <c r="E146" s="437"/>
      <c r="F146" s="438"/>
      <c r="G146" s="439"/>
      <c r="H146" s="1474"/>
      <c r="I146" s="440"/>
      <c r="J146" s="441"/>
      <c r="K146" s="441"/>
      <c r="L146" s="1121" t="str">
        <f t="shared" si="50"/>
        <v>-</v>
      </c>
      <c r="M146" s="1122" t="str">
        <f t="shared" si="51"/>
        <v>-</v>
      </c>
      <c r="N146" s="1118" t="str">
        <f t="shared" si="52"/>
        <v/>
      </c>
      <c r="O146" s="1119" t="str">
        <f t="shared" si="53"/>
        <v/>
      </c>
      <c r="P146" s="1120" t="str">
        <f t="shared" si="54"/>
        <v/>
      </c>
    </row>
    <row r="147" spans="2:16" ht="12" hidden="1" customHeight="1" x14ac:dyDescent="0.2">
      <c r="B147" s="1472"/>
      <c r="C147" s="1473"/>
      <c r="D147" s="442"/>
      <c r="E147" s="443"/>
      <c r="F147" s="444"/>
      <c r="G147" s="445"/>
      <c r="H147" s="1474"/>
      <c r="I147" s="446"/>
      <c r="J147" s="447"/>
      <c r="K147" s="447"/>
      <c r="L147" s="1123" t="str">
        <f t="shared" si="50"/>
        <v>-</v>
      </c>
      <c r="M147" s="1124" t="str">
        <f t="shared" si="51"/>
        <v>-</v>
      </c>
      <c r="N147" s="1118" t="str">
        <f t="shared" si="52"/>
        <v/>
      </c>
      <c r="O147" s="1119" t="str">
        <f t="shared" si="53"/>
        <v/>
      </c>
      <c r="P147" s="1120" t="str">
        <f t="shared" si="54"/>
        <v/>
      </c>
    </row>
    <row r="148" spans="2:16" ht="12" hidden="1" customHeight="1" x14ac:dyDescent="0.2">
      <c r="B148" s="1470">
        <v>15</v>
      </c>
      <c r="C148" s="1473"/>
      <c r="D148" s="463"/>
      <c r="E148" s="464"/>
      <c r="F148" s="465"/>
      <c r="G148" s="448"/>
      <c r="H148" s="1474"/>
      <c r="I148" s="466"/>
      <c r="J148" s="467"/>
      <c r="K148" s="467"/>
      <c r="L148" s="1125" t="str">
        <f t="shared" si="50"/>
        <v>-</v>
      </c>
      <c r="M148" s="1126" t="str">
        <f t="shared" si="51"/>
        <v>-</v>
      </c>
      <c r="N148" s="1118" t="str">
        <f t="shared" si="52"/>
        <v/>
      </c>
      <c r="O148" s="1119" t="str">
        <f t="shared" si="53"/>
        <v/>
      </c>
      <c r="P148" s="1120" t="str">
        <f t="shared" si="54"/>
        <v/>
      </c>
    </row>
    <row r="149" spans="2:16" ht="12" hidden="1" customHeight="1" x14ac:dyDescent="0.2">
      <c r="B149" s="1471"/>
      <c r="C149" s="1473"/>
      <c r="D149" s="430"/>
      <c r="E149" s="431"/>
      <c r="F149" s="432"/>
      <c r="G149" s="462"/>
      <c r="H149" s="1474"/>
      <c r="I149" s="440"/>
      <c r="J149" s="441"/>
      <c r="K149" s="441"/>
      <c r="L149" s="1121" t="str">
        <f t="shared" si="50"/>
        <v>-</v>
      </c>
      <c r="M149" s="1122" t="str">
        <f t="shared" si="51"/>
        <v>-</v>
      </c>
      <c r="N149" s="1118" t="str">
        <f t="shared" si="52"/>
        <v/>
      </c>
      <c r="O149" s="1119" t="str">
        <f t="shared" si="53"/>
        <v/>
      </c>
      <c r="P149" s="1120" t="str">
        <f t="shared" si="54"/>
        <v/>
      </c>
    </row>
    <row r="150" spans="2:16" ht="12" hidden="1" customHeight="1" x14ac:dyDescent="0.2">
      <c r="B150" s="1471"/>
      <c r="C150" s="1473"/>
      <c r="D150" s="430"/>
      <c r="E150" s="431"/>
      <c r="F150" s="432"/>
      <c r="G150" s="462"/>
      <c r="H150" s="1474"/>
      <c r="I150" s="440"/>
      <c r="J150" s="441"/>
      <c r="K150" s="441"/>
      <c r="L150" s="1121" t="str">
        <f t="shared" si="50"/>
        <v>-</v>
      </c>
      <c r="M150" s="1122" t="str">
        <f t="shared" si="51"/>
        <v>-</v>
      </c>
      <c r="N150" s="1118" t="str">
        <f t="shared" si="52"/>
        <v/>
      </c>
      <c r="O150" s="1119" t="str">
        <f t="shared" si="53"/>
        <v/>
      </c>
      <c r="P150" s="1120" t="str">
        <f t="shared" si="54"/>
        <v/>
      </c>
    </row>
    <row r="151" spans="2:16" ht="12" hidden="1" customHeight="1" x14ac:dyDescent="0.2">
      <c r="B151" s="1471"/>
      <c r="C151" s="1473"/>
      <c r="D151" s="430"/>
      <c r="E151" s="431"/>
      <c r="F151" s="432"/>
      <c r="G151" s="462"/>
      <c r="H151" s="1474"/>
      <c r="I151" s="440"/>
      <c r="J151" s="441"/>
      <c r="K151" s="441"/>
      <c r="L151" s="1121" t="str">
        <f t="shared" si="50"/>
        <v>-</v>
      </c>
      <c r="M151" s="1122" t="str">
        <f t="shared" si="51"/>
        <v>-</v>
      </c>
      <c r="N151" s="1118" t="str">
        <f t="shared" si="52"/>
        <v/>
      </c>
      <c r="O151" s="1119" t="str">
        <f t="shared" si="53"/>
        <v/>
      </c>
      <c r="P151" s="1120" t="str">
        <f t="shared" si="54"/>
        <v/>
      </c>
    </row>
    <row r="152" spans="2:16" ht="12" hidden="1" customHeight="1" x14ac:dyDescent="0.2">
      <c r="B152" s="1471"/>
      <c r="C152" s="1473"/>
      <c r="D152" s="430"/>
      <c r="E152" s="431"/>
      <c r="F152" s="432"/>
      <c r="G152" s="462"/>
      <c r="H152" s="1474"/>
      <c r="I152" s="440"/>
      <c r="J152" s="441"/>
      <c r="K152" s="441"/>
      <c r="L152" s="1121" t="str">
        <f t="shared" si="50"/>
        <v>-</v>
      </c>
      <c r="M152" s="1122" t="str">
        <f t="shared" si="51"/>
        <v>-</v>
      </c>
      <c r="N152" s="1118" t="str">
        <f t="shared" si="52"/>
        <v/>
      </c>
      <c r="O152" s="1119" t="str">
        <f t="shared" si="53"/>
        <v/>
      </c>
      <c r="P152" s="1120" t="str">
        <f t="shared" si="54"/>
        <v/>
      </c>
    </row>
    <row r="153" spans="2:16" ht="12" hidden="1" customHeight="1" x14ac:dyDescent="0.2">
      <c r="B153" s="1471"/>
      <c r="C153" s="1473"/>
      <c r="D153" s="430"/>
      <c r="E153" s="431"/>
      <c r="F153" s="432"/>
      <c r="G153" s="462"/>
      <c r="H153" s="1474"/>
      <c r="I153" s="440"/>
      <c r="J153" s="441"/>
      <c r="K153" s="441"/>
      <c r="L153" s="1121" t="str">
        <f t="shared" si="50"/>
        <v>-</v>
      </c>
      <c r="M153" s="1122" t="str">
        <f t="shared" si="51"/>
        <v>-</v>
      </c>
      <c r="N153" s="1118" t="str">
        <f t="shared" si="52"/>
        <v/>
      </c>
      <c r="O153" s="1119" t="str">
        <f t="shared" si="53"/>
        <v/>
      </c>
      <c r="P153" s="1120" t="str">
        <f t="shared" si="54"/>
        <v/>
      </c>
    </row>
    <row r="154" spans="2:16" ht="12" hidden="1" customHeight="1" x14ac:dyDescent="0.2">
      <c r="B154" s="1471"/>
      <c r="C154" s="1473"/>
      <c r="D154" s="430"/>
      <c r="E154" s="431"/>
      <c r="F154" s="432"/>
      <c r="G154" s="462"/>
      <c r="H154" s="1474"/>
      <c r="I154" s="440"/>
      <c r="J154" s="441"/>
      <c r="K154" s="441"/>
      <c r="L154" s="1121" t="str">
        <f>IF(COUNTA(I154:K154)=0,"-",ROUND(SUM(I154:K154)/COUNTA(I154:K154),3))</f>
        <v>-</v>
      </c>
      <c r="M154" s="1122" t="str">
        <f>IF(L154="-","-",ROUND(F154*L154,0))</f>
        <v>-</v>
      </c>
      <c r="N154" s="1118" t="str">
        <f>IF(G154&gt;F154,"！(4)が(3)を超えています。","")</f>
        <v/>
      </c>
      <c r="O154" s="1119" t="str">
        <f>IF(M154="-","",IF(M154&gt;F154,"！ (8)が(3)を超えることはありません。",""))</f>
        <v/>
      </c>
      <c r="P154" s="1120" t="str">
        <f>IF(AND(G154&gt;0,M154&lt;&gt;"-")=TRUE,"！ (4)と(8)の両方に数値が入ることはありません。","")</f>
        <v/>
      </c>
    </row>
    <row r="155" spans="2:16" ht="12" hidden="1" customHeight="1" x14ac:dyDescent="0.2">
      <c r="B155" s="1471"/>
      <c r="C155" s="1473"/>
      <c r="D155" s="436"/>
      <c r="E155" s="437"/>
      <c r="F155" s="438"/>
      <c r="G155" s="439"/>
      <c r="H155" s="1474"/>
      <c r="I155" s="440"/>
      <c r="J155" s="441"/>
      <c r="K155" s="441"/>
      <c r="L155" s="1121" t="str">
        <f t="shared" si="50"/>
        <v>-</v>
      </c>
      <c r="M155" s="1122" t="str">
        <f t="shared" si="51"/>
        <v>-</v>
      </c>
      <c r="N155" s="1118" t="str">
        <f t="shared" si="52"/>
        <v/>
      </c>
      <c r="O155" s="1119" t="str">
        <f t="shared" si="53"/>
        <v/>
      </c>
      <c r="P155" s="1120" t="str">
        <f t="shared" si="54"/>
        <v/>
      </c>
    </row>
    <row r="156" spans="2:16" ht="12" hidden="1" customHeight="1" x14ac:dyDescent="0.2">
      <c r="B156" s="1471"/>
      <c r="C156" s="1473"/>
      <c r="D156" s="436"/>
      <c r="E156" s="437"/>
      <c r="F156" s="438"/>
      <c r="G156" s="439"/>
      <c r="H156" s="1474"/>
      <c r="I156" s="440"/>
      <c r="J156" s="441"/>
      <c r="K156" s="441"/>
      <c r="L156" s="1121" t="str">
        <f t="shared" si="50"/>
        <v>-</v>
      </c>
      <c r="M156" s="1122" t="str">
        <f t="shared" si="51"/>
        <v>-</v>
      </c>
      <c r="N156" s="1118" t="str">
        <f t="shared" si="52"/>
        <v/>
      </c>
      <c r="O156" s="1119" t="str">
        <f t="shared" si="53"/>
        <v/>
      </c>
      <c r="P156" s="1120" t="str">
        <f t="shared" si="54"/>
        <v/>
      </c>
    </row>
    <row r="157" spans="2:16" ht="12" hidden="1" customHeight="1" x14ac:dyDescent="0.2">
      <c r="B157" s="1472"/>
      <c r="C157" s="1473"/>
      <c r="D157" s="442"/>
      <c r="E157" s="443"/>
      <c r="F157" s="444"/>
      <c r="G157" s="445"/>
      <c r="H157" s="1474"/>
      <c r="I157" s="446"/>
      <c r="J157" s="447"/>
      <c r="K157" s="447"/>
      <c r="L157" s="1123" t="str">
        <f t="shared" si="50"/>
        <v>-</v>
      </c>
      <c r="M157" s="1124" t="str">
        <f t="shared" si="51"/>
        <v>-</v>
      </c>
      <c r="N157" s="1118" t="str">
        <f t="shared" si="52"/>
        <v/>
      </c>
      <c r="O157" s="1119" t="str">
        <f t="shared" si="53"/>
        <v/>
      </c>
      <c r="P157" s="1120" t="str">
        <f t="shared" si="54"/>
        <v/>
      </c>
    </row>
    <row r="158" spans="2:16" ht="12" hidden="1" customHeight="1" x14ac:dyDescent="0.2">
      <c r="B158" s="1470">
        <v>16</v>
      </c>
      <c r="C158" s="1473"/>
      <c r="D158" s="463"/>
      <c r="E158" s="464"/>
      <c r="F158" s="465"/>
      <c r="G158" s="448"/>
      <c r="H158" s="1474"/>
      <c r="I158" s="466"/>
      <c r="J158" s="467"/>
      <c r="K158" s="467"/>
      <c r="L158" s="1125" t="str">
        <f t="shared" ref="L158:L163" si="55">IF(COUNTA(I158:K158)=0,"-",ROUND(SUM(I158:K158)/COUNTA(I158:K158),3))</f>
        <v>-</v>
      </c>
      <c r="M158" s="1126" t="str">
        <f t="shared" ref="M158:M163" si="56">IF(L158="-","-",ROUND(F158*L158,0))</f>
        <v>-</v>
      </c>
      <c r="N158" s="1118" t="str">
        <f t="shared" ref="N158:N163" si="57">IF(G158&gt;F158,"！(4)が(3)を超えています。","")</f>
        <v/>
      </c>
      <c r="O158" s="1119" t="str">
        <f t="shared" ref="O158:O163" si="58">IF(M158="-","",IF(M158&gt;F158,"！ (8)が(3)を超えることはありません。",""))</f>
        <v/>
      </c>
      <c r="P158" s="1120" t="str">
        <f t="shared" ref="P158:P163" si="59">IF(AND(G158&gt;0,M158&lt;&gt;"-")=TRUE,"！ (4)と(8)の両方に数値が入ることはありません。","")</f>
        <v/>
      </c>
    </row>
    <row r="159" spans="2:16" ht="12" hidden="1" customHeight="1" x14ac:dyDescent="0.2">
      <c r="B159" s="1471"/>
      <c r="C159" s="1473"/>
      <c r="D159" s="430"/>
      <c r="E159" s="431"/>
      <c r="F159" s="432"/>
      <c r="G159" s="462"/>
      <c r="H159" s="1474"/>
      <c r="I159" s="440"/>
      <c r="J159" s="441"/>
      <c r="K159" s="441"/>
      <c r="L159" s="1121" t="str">
        <f t="shared" si="55"/>
        <v>-</v>
      </c>
      <c r="M159" s="1122" t="str">
        <f t="shared" si="56"/>
        <v>-</v>
      </c>
      <c r="N159" s="1118" t="str">
        <f t="shared" si="57"/>
        <v/>
      </c>
      <c r="O159" s="1119" t="str">
        <f t="shared" si="58"/>
        <v/>
      </c>
      <c r="P159" s="1120" t="str">
        <f t="shared" si="59"/>
        <v/>
      </c>
    </row>
    <row r="160" spans="2:16" ht="12" hidden="1" customHeight="1" x14ac:dyDescent="0.2">
      <c r="B160" s="1471"/>
      <c r="C160" s="1473"/>
      <c r="D160" s="430"/>
      <c r="E160" s="431"/>
      <c r="F160" s="432"/>
      <c r="G160" s="462"/>
      <c r="H160" s="1474"/>
      <c r="I160" s="440"/>
      <c r="J160" s="441"/>
      <c r="K160" s="441"/>
      <c r="L160" s="1121" t="str">
        <f t="shared" si="55"/>
        <v>-</v>
      </c>
      <c r="M160" s="1122" t="str">
        <f t="shared" si="56"/>
        <v>-</v>
      </c>
      <c r="N160" s="1118" t="str">
        <f t="shared" si="57"/>
        <v/>
      </c>
      <c r="O160" s="1119" t="str">
        <f t="shared" si="58"/>
        <v/>
      </c>
      <c r="P160" s="1120" t="str">
        <f t="shared" si="59"/>
        <v/>
      </c>
    </row>
    <row r="161" spans="2:16" ht="12" hidden="1" customHeight="1" x14ac:dyDescent="0.2">
      <c r="B161" s="1471"/>
      <c r="C161" s="1473"/>
      <c r="D161" s="430"/>
      <c r="E161" s="431"/>
      <c r="F161" s="432"/>
      <c r="G161" s="462"/>
      <c r="H161" s="1474"/>
      <c r="I161" s="440"/>
      <c r="J161" s="441"/>
      <c r="K161" s="441"/>
      <c r="L161" s="1121" t="str">
        <f t="shared" si="55"/>
        <v>-</v>
      </c>
      <c r="M161" s="1122" t="str">
        <f t="shared" si="56"/>
        <v>-</v>
      </c>
      <c r="N161" s="1118" t="str">
        <f t="shared" si="57"/>
        <v/>
      </c>
      <c r="O161" s="1119" t="str">
        <f t="shared" si="58"/>
        <v/>
      </c>
      <c r="P161" s="1120" t="str">
        <f t="shared" si="59"/>
        <v/>
      </c>
    </row>
    <row r="162" spans="2:16" ht="12" hidden="1" customHeight="1" x14ac:dyDescent="0.2">
      <c r="B162" s="1471"/>
      <c r="C162" s="1473"/>
      <c r="D162" s="430"/>
      <c r="E162" s="431"/>
      <c r="F162" s="432"/>
      <c r="G162" s="462"/>
      <c r="H162" s="1474"/>
      <c r="I162" s="440"/>
      <c r="J162" s="441"/>
      <c r="K162" s="441"/>
      <c r="L162" s="1121" t="str">
        <f t="shared" si="55"/>
        <v>-</v>
      </c>
      <c r="M162" s="1122" t="str">
        <f t="shared" si="56"/>
        <v>-</v>
      </c>
      <c r="N162" s="1118" t="str">
        <f t="shared" si="57"/>
        <v/>
      </c>
      <c r="O162" s="1119" t="str">
        <f t="shared" si="58"/>
        <v/>
      </c>
      <c r="P162" s="1120" t="str">
        <f t="shared" si="59"/>
        <v/>
      </c>
    </row>
    <row r="163" spans="2:16" ht="12" hidden="1" customHeight="1" x14ac:dyDescent="0.2">
      <c r="B163" s="1471"/>
      <c r="C163" s="1473"/>
      <c r="D163" s="430"/>
      <c r="E163" s="431"/>
      <c r="F163" s="432"/>
      <c r="G163" s="462"/>
      <c r="H163" s="1474"/>
      <c r="I163" s="440"/>
      <c r="J163" s="441"/>
      <c r="K163" s="441"/>
      <c r="L163" s="1121" t="str">
        <f t="shared" si="55"/>
        <v>-</v>
      </c>
      <c r="M163" s="1122" t="str">
        <f t="shared" si="56"/>
        <v>-</v>
      </c>
      <c r="N163" s="1118" t="str">
        <f t="shared" si="57"/>
        <v/>
      </c>
      <c r="O163" s="1119" t="str">
        <f t="shared" si="58"/>
        <v/>
      </c>
      <c r="P163" s="1120" t="str">
        <f t="shared" si="59"/>
        <v/>
      </c>
    </row>
    <row r="164" spans="2:16" ht="12" hidden="1" customHeight="1" x14ac:dyDescent="0.2">
      <c r="B164" s="1471"/>
      <c r="C164" s="1473"/>
      <c r="D164" s="430"/>
      <c r="E164" s="431"/>
      <c r="F164" s="432"/>
      <c r="G164" s="462"/>
      <c r="H164" s="1474"/>
      <c r="I164" s="440"/>
      <c r="J164" s="441"/>
      <c r="K164" s="441"/>
      <c r="L164" s="1121" t="str">
        <f>IF(COUNTA(I164:K164)=0,"-",ROUND(SUM(I164:K164)/COUNTA(I164:K164),3))</f>
        <v>-</v>
      </c>
      <c r="M164" s="1122" t="str">
        <f>IF(L164="-","-",ROUND(F164*L164,0))</f>
        <v>-</v>
      </c>
      <c r="N164" s="1118" t="str">
        <f>IF(G164&gt;F164,"！(4)が(3)を超えています。","")</f>
        <v/>
      </c>
      <c r="O164" s="1119" t="str">
        <f>IF(M164="-","",IF(M164&gt;F164,"！ (8)が(3)を超えることはありません。",""))</f>
        <v/>
      </c>
      <c r="P164" s="1120" t="str">
        <f>IF(AND(G164&gt;0,M164&lt;&gt;"-")=TRUE,"！ (4)と(8)の両方に数値が入ることはありません。","")</f>
        <v/>
      </c>
    </row>
    <row r="165" spans="2:16" ht="12" hidden="1" customHeight="1" x14ac:dyDescent="0.2">
      <c r="B165" s="1471"/>
      <c r="C165" s="1473"/>
      <c r="D165" s="436"/>
      <c r="E165" s="437"/>
      <c r="F165" s="438"/>
      <c r="G165" s="439"/>
      <c r="H165" s="1474"/>
      <c r="I165" s="440"/>
      <c r="J165" s="441"/>
      <c r="K165" s="441"/>
      <c r="L165" s="1121" t="str">
        <f t="shared" ref="L165:L173" si="60">IF(COUNTA(I165:K165)=0,"-",ROUND(SUM(I165:K165)/COUNTA(I165:K165),3))</f>
        <v>-</v>
      </c>
      <c r="M165" s="1122" t="str">
        <f t="shared" ref="M165:M173" si="61">IF(L165="-","-",ROUND(F165*L165,0))</f>
        <v>-</v>
      </c>
      <c r="N165" s="1118" t="str">
        <f t="shared" ref="N165:N173" si="62">IF(G165&gt;F165,"！(4)が(3)を超えています。","")</f>
        <v/>
      </c>
      <c r="O165" s="1119" t="str">
        <f t="shared" ref="O165:O173" si="63">IF(M165="-","",IF(M165&gt;F165,"！ (8)が(3)を超えることはありません。",""))</f>
        <v/>
      </c>
      <c r="P165" s="1120" t="str">
        <f t="shared" ref="P165:P173" si="64">IF(AND(G165&gt;0,M165&lt;&gt;"-")=TRUE,"！ (4)と(8)の両方に数値が入ることはありません。","")</f>
        <v/>
      </c>
    </row>
    <row r="166" spans="2:16" ht="12" hidden="1" customHeight="1" x14ac:dyDescent="0.2">
      <c r="B166" s="1471"/>
      <c r="C166" s="1473"/>
      <c r="D166" s="436"/>
      <c r="E166" s="437"/>
      <c r="F166" s="438"/>
      <c r="G166" s="439"/>
      <c r="H166" s="1474"/>
      <c r="I166" s="440"/>
      <c r="J166" s="441"/>
      <c r="K166" s="441"/>
      <c r="L166" s="1121" t="str">
        <f t="shared" si="60"/>
        <v>-</v>
      </c>
      <c r="M166" s="1122" t="str">
        <f t="shared" si="61"/>
        <v>-</v>
      </c>
      <c r="N166" s="1118" t="str">
        <f t="shared" si="62"/>
        <v/>
      </c>
      <c r="O166" s="1119" t="str">
        <f t="shared" si="63"/>
        <v/>
      </c>
      <c r="P166" s="1120" t="str">
        <f t="shared" si="64"/>
        <v/>
      </c>
    </row>
    <row r="167" spans="2:16" ht="12" hidden="1" customHeight="1" x14ac:dyDescent="0.2">
      <c r="B167" s="1472"/>
      <c r="C167" s="1473"/>
      <c r="D167" s="442"/>
      <c r="E167" s="443"/>
      <c r="F167" s="444"/>
      <c r="G167" s="445"/>
      <c r="H167" s="1474"/>
      <c r="I167" s="446"/>
      <c r="J167" s="447"/>
      <c r="K167" s="447"/>
      <c r="L167" s="1123" t="str">
        <f t="shared" si="60"/>
        <v>-</v>
      </c>
      <c r="M167" s="1124" t="str">
        <f t="shared" si="61"/>
        <v>-</v>
      </c>
      <c r="N167" s="1118" t="str">
        <f t="shared" si="62"/>
        <v/>
      </c>
      <c r="O167" s="1119" t="str">
        <f t="shared" si="63"/>
        <v/>
      </c>
      <c r="P167" s="1120" t="str">
        <f t="shared" si="64"/>
        <v/>
      </c>
    </row>
    <row r="168" spans="2:16" ht="12" hidden="1" customHeight="1" x14ac:dyDescent="0.2">
      <c r="B168" s="1470">
        <v>17</v>
      </c>
      <c r="C168" s="1473"/>
      <c r="D168" s="463"/>
      <c r="E168" s="464"/>
      <c r="F168" s="465"/>
      <c r="G168" s="448"/>
      <c r="H168" s="1474"/>
      <c r="I168" s="466"/>
      <c r="J168" s="467"/>
      <c r="K168" s="467"/>
      <c r="L168" s="1125" t="str">
        <f t="shared" si="60"/>
        <v>-</v>
      </c>
      <c r="M168" s="1126" t="str">
        <f t="shared" si="61"/>
        <v>-</v>
      </c>
      <c r="N168" s="1118" t="str">
        <f t="shared" si="62"/>
        <v/>
      </c>
      <c r="O168" s="1119" t="str">
        <f t="shared" si="63"/>
        <v/>
      </c>
      <c r="P168" s="1120" t="str">
        <f t="shared" si="64"/>
        <v/>
      </c>
    </row>
    <row r="169" spans="2:16" ht="12" hidden="1" customHeight="1" x14ac:dyDescent="0.2">
      <c r="B169" s="1471"/>
      <c r="C169" s="1473"/>
      <c r="D169" s="430"/>
      <c r="E169" s="431"/>
      <c r="F169" s="432"/>
      <c r="G169" s="462"/>
      <c r="H169" s="1474"/>
      <c r="I169" s="440"/>
      <c r="J169" s="441"/>
      <c r="K169" s="441"/>
      <c r="L169" s="1121" t="str">
        <f t="shared" si="60"/>
        <v>-</v>
      </c>
      <c r="M169" s="1122" t="str">
        <f t="shared" si="61"/>
        <v>-</v>
      </c>
      <c r="N169" s="1118" t="str">
        <f t="shared" si="62"/>
        <v/>
      </c>
      <c r="O169" s="1119" t="str">
        <f t="shared" si="63"/>
        <v/>
      </c>
      <c r="P169" s="1120" t="str">
        <f t="shared" si="64"/>
        <v/>
      </c>
    </row>
    <row r="170" spans="2:16" ht="12" hidden="1" customHeight="1" x14ac:dyDescent="0.2">
      <c r="B170" s="1471"/>
      <c r="C170" s="1473"/>
      <c r="D170" s="430"/>
      <c r="E170" s="431"/>
      <c r="F170" s="432"/>
      <c r="G170" s="462"/>
      <c r="H170" s="1474"/>
      <c r="I170" s="440"/>
      <c r="J170" s="441"/>
      <c r="K170" s="441"/>
      <c r="L170" s="1121" t="str">
        <f t="shared" si="60"/>
        <v>-</v>
      </c>
      <c r="M170" s="1122" t="str">
        <f t="shared" si="61"/>
        <v>-</v>
      </c>
      <c r="N170" s="1118" t="str">
        <f t="shared" si="62"/>
        <v/>
      </c>
      <c r="O170" s="1119" t="str">
        <f t="shared" si="63"/>
        <v/>
      </c>
      <c r="P170" s="1120" t="str">
        <f t="shared" si="64"/>
        <v/>
      </c>
    </row>
    <row r="171" spans="2:16" ht="12" hidden="1" customHeight="1" x14ac:dyDescent="0.2">
      <c r="B171" s="1471"/>
      <c r="C171" s="1473"/>
      <c r="D171" s="430"/>
      <c r="E171" s="431"/>
      <c r="F171" s="432"/>
      <c r="G171" s="462"/>
      <c r="H171" s="1474"/>
      <c r="I171" s="440"/>
      <c r="J171" s="441"/>
      <c r="K171" s="441"/>
      <c r="L171" s="1121" t="str">
        <f t="shared" si="60"/>
        <v>-</v>
      </c>
      <c r="M171" s="1122" t="str">
        <f t="shared" si="61"/>
        <v>-</v>
      </c>
      <c r="N171" s="1118" t="str">
        <f t="shared" si="62"/>
        <v/>
      </c>
      <c r="O171" s="1119" t="str">
        <f t="shared" si="63"/>
        <v/>
      </c>
      <c r="P171" s="1120" t="str">
        <f t="shared" si="64"/>
        <v/>
      </c>
    </row>
    <row r="172" spans="2:16" ht="12" hidden="1" customHeight="1" x14ac:dyDescent="0.2">
      <c r="B172" s="1471"/>
      <c r="C172" s="1473"/>
      <c r="D172" s="430"/>
      <c r="E172" s="431"/>
      <c r="F172" s="432"/>
      <c r="G172" s="462"/>
      <c r="H172" s="1474"/>
      <c r="I172" s="440"/>
      <c r="J172" s="441"/>
      <c r="K172" s="441"/>
      <c r="L172" s="1121" t="str">
        <f t="shared" si="60"/>
        <v>-</v>
      </c>
      <c r="M172" s="1122" t="str">
        <f t="shared" si="61"/>
        <v>-</v>
      </c>
      <c r="N172" s="1118" t="str">
        <f t="shared" si="62"/>
        <v/>
      </c>
      <c r="O172" s="1119" t="str">
        <f t="shared" si="63"/>
        <v/>
      </c>
      <c r="P172" s="1120" t="str">
        <f t="shared" si="64"/>
        <v/>
      </c>
    </row>
    <row r="173" spans="2:16" ht="12" hidden="1" customHeight="1" x14ac:dyDescent="0.2">
      <c r="B173" s="1471"/>
      <c r="C173" s="1473"/>
      <c r="D173" s="430"/>
      <c r="E173" s="431"/>
      <c r="F173" s="432"/>
      <c r="G173" s="462"/>
      <c r="H173" s="1474"/>
      <c r="I173" s="440"/>
      <c r="J173" s="441"/>
      <c r="K173" s="441"/>
      <c r="L173" s="1121" t="str">
        <f t="shared" si="60"/>
        <v>-</v>
      </c>
      <c r="M173" s="1122" t="str">
        <f t="shared" si="61"/>
        <v>-</v>
      </c>
      <c r="N173" s="1118" t="str">
        <f t="shared" si="62"/>
        <v/>
      </c>
      <c r="O173" s="1119" t="str">
        <f t="shared" si="63"/>
        <v/>
      </c>
      <c r="P173" s="1120" t="str">
        <f t="shared" si="64"/>
        <v/>
      </c>
    </row>
    <row r="174" spans="2:16" ht="12" hidden="1" customHeight="1" x14ac:dyDescent="0.2">
      <c r="B174" s="1471"/>
      <c r="C174" s="1473"/>
      <c r="D174" s="430"/>
      <c r="E174" s="431"/>
      <c r="F174" s="432"/>
      <c r="G174" s="462"/>
      <c r="H174" s="1474"/>
      <c r="I174" s="440"/>
      <c r="J174" s="441"/>
      <c r="K174" s="441"/>
      <c r="L174" s="1121" t="str">
        <f>IF(COUNTA(I174:K174)=0,"-",ROUND(SUM(I174:K174)/COUNTA(I174:K174),3))</f>
        <v>-</v>
      </c>
      <c r="M174" s="1122" t="str">
        <f>IF(L174="-","-",ROUND(F174*L174,0))</f>
        <v>-</v>
      </c>
      <c r="N174" s="1118" t="str">
        <f>IF(G174&gt;F174,"！(4)が(3)を超えています。","")</f>
        <v/>
      </c>
      <c r="O174" s="1119" t="str">
        <f>IF(M174="-","",IF(M174&gt;F174,"！ (8)が(3)を超えることはありません。",""))</f>
        <v/>
      </c>
      <c r="P174" s="1120" t="str">
        <f>IF(AND(G174&gt;0,M174&lt;&gt;"-")=TRUE,"！ (4)と(8)の両方に数値が入ることはありません。","")</f>
        <v/>
      </c>
    </row>
    <row r="175" spans="2:16" ht="12" hidden="1" customHeight="1" x14ac:dyDescent="0.2">
      <c r="B175" s="1471"/>
      <c r="C175" s="1473"/>
      <c r="D175" s="436"/>
      <c r="E175" s="437"/>
      <c r="F175" s="438"/>
      <c r="G175" s="439"/>
      <c r="H175" s="1474"/>
      <c r="I175" s="440"/>
      <c r="J175" s="441"/>
      <c r="K175" s="441"/>
      <c r="L175" s="1121" t="str">
        <f>IF(COUNTA(I175:K175)=0,"-",ROUND(SUM(I175:K175)/COUNTA(I175:K175),3))</f>
        <v>-</v>
      </c>
      <c r="M175" s="1122" t="str">
        <f>IF(L175="-","-",ROUND(F175*L175,0))</f>
        <v>-</v>
      </c>
      <c r="N175" s="1118" t="str">
        <f>IF(G175&gt;F175,"！(4)が(3)を超えています。","")</f>
        <v/>
      </c>
      <c r="O175" s="1119" t="str">
        <f>IF(M175="-","",IF(M175&gt;F175,"！ (8)が(3)を超えることはありません。",""))</f>
        <v/>
      </c>
      <c r="P175" s="1120" t="str">
        <f>IF(AND(G175&gt;0,M175&lt;&gt;"-")=TRUE,"！ (4)と(8)の両方に数値が入ることはありません。","")</f>
        <v/>
      </c>
    </row>
    <row r="176" spans="2:16" ht="12" hidden="1" customHeight="1" x14ac:dyDescent="0.2">
      <c r="B176" s="1471"/>
      <c r="C176" s="1473"/>
      <c r="D176" s="436"/>
      <c r="E176" s="437"/>
      <c r="F176" s="438"/>
      <c r="G176" s="439"/>
      <c r="H176" s="1474"/>
      <c r="I176" s="440"/>
      <c r="J176" s="441"/>
      <c r="K176" s="441"/>
      <c r="L176" s="1121" t="str">
        <f>IF(COUNTA(I176:K176)=0,"-",ROUND(SUM(I176:K176)/COUNTA(I176:K176),3))</f>
        <v>-</v>
      </c>
      <c r="M176" s="1122" t="str">
        <f>IF(L176="-","-",ROUND(F176*L176,0))</f>
        <v>-</v>
      </c>
      <c r="N176" s="1118" t="str">
        <f>IF(G176&gt;F176,"！(4)が(3)を超えています。","")</f>
        <v/>
      </c>
      <c r="O176" s="1119" t="str">
        <f>IF(M176="-","",IF(M176&gt;F176,"！ (8)が(3)を超えることはありません。",""))</f>
        <v/>
      </c>
      <c r="P176" s="1120" t="str">
        <f>IF(AND(G176&gt;0,M176&lt;&gt;"-")=TRUE,"！ (4)と(8)の両方に数値が入ることはありません。","")</f>
        <v/>
      </c>
    </row>
    <row r="177" spans="2:16" ht="12" hidden="1" customHeight="1" x14ac:dyDescent="0.2">
      <c r="B177" s="1472"/>
      <c r="C177" s="1473"/>
      <c r="D177" s="442"/>
      <c r="E177" s="443"/>
      <c r="F177" s="444"/>
      <c r="G177" s="445"/>
      <c r="H177" s="1474"/>
      <c r="I177" s="446"/>
      <c r="J177" s="447"/>
      <c r="K177" s="447"/>
      <c r="L177" s="1123" t="str">
        <f>IF(COUNTA(I177:K177)=0,"-",ROUND(SUM(I177:K177)/COUNTA(I177:K177),3))</f>
        <v>-</v>
      </c>
      <c r="M177" s="1124" t="str">
        <f>IF(L177="-","-",ROUND(F177*L177,0))</f>
        <v>-</v>
      </c>
      <c r="N177" s="1118" t="str">
        <f>IF(G177&gt;F177,"！(4)が(3)を超えています。","")</f>
        <v/>
      </c>
      <c r="O177" s="1119" t="str">
        <f>IF(M177="-","",IF(M177&gt;F177,"！ (8)が(3)を超えることはありません。",""))</f>
        <v/>
      </c>
      <c r="P177" s="1120" t="str">
        <f>IF(AND(G177&gt;0,M177&lt;&gt;"-")=TRUE,"！ (4)と(8)の両方に数値が入ることはありません。","")</f>
        <v/>
      </c>
    </row>
    <row r="178" spans="2:16" ht="12" hidden="1" customHeight="1" x14ac:dyDescent="0.2">
      <c r="B178" s="1470">
        <v>18</v>
      </c>
      <c r="C178" s="1473"/>
      <c r="D178" s="463"/>
      <c r="E178" s="464"/>
      <c r="F178" s="465"/>
      <c r="G178" s="448"/>
      <c r="H178" s="1474"/>
      <c r="I178" s="466"/>
      <c r="J178" s="467"/>
      <c r="K178" s="467"/>
      <c r="L178" s="1125" t="str">
        <f t="shared" si="50"/>
        <v>-</v>
      </c>
      <c r="M178" s="1126" t="str">
        <f t="shared" si="51"/>
        <v>-</v>
      </c>
      <c r="N178" s="1118" t="str">
        <f t="shared" si="52"/>
        <v/>
      </c>
      <c r="O178" s="1119" t="str">
        <f t="shared" si="53"/>
        <v/>
      </c>
      <c r="P178" s="1120" t="str">
        <f t="shared" si="54"/>
        <v/>
      </c>
    </row>
    <row r="179" spans="2:16" ht="12" hidden="1" customHeight="1" x14ac:dyDescent="0.2">
      <c r="B179" s="1471"/>
      <c r="C179" s="1473"/>
      <c r="D179" s="430"/>
      <c r="E179" s="431"/>
      <c r="F179" s="432"/>
      <c r="G179" s="462"/>
      <c r="H179" s="1474"/>
      <c r="I179" s="440"/>
      <c r="J179" s="441"/>
      <c r="K179" s="441"/>
      <c r="L179" s="1121" t="str">
        <f t="shared" si="50"/>
        <v>-</v>
      </c>
      <c r="M179" s="1122" t="str">
        <f t="shared" si="51"/>
        <v>-</v>
      </c>
      <c r="N179" s="1118" t="str">
        <f t="shared" si="52"/>
        <v/>
      </c>
      <c r="O179" s="1119" t="str">
        <f t="shared" si="53"/>
        <v/>
      </c>
      <c r="P179" s="1120" t="str">
        <f t="shared" si="54"/>
        <v/>
      </c>
    </row>
    <row r="180" spans="2:16" ht="12" hidden="1" customHeight="1" x14ac:dyDescent="0.2">
      <c r="B180" s="1471"/>
      <c r="C180" s="1473"/>
      <c r="D180" s="430"/>
      <c r="E180" s="431"/>
      <c r="F180" s="432"/>
      <c r="G180" s="462"/>
      <c r="H180" s="1474"/>
      <c r="I180" s="440"/>
      <c r="J180" s="441"/>
      <c r="K180" s="441"/>
      <c r="L180" s="1121" t="str">
        <f t="shared" si="50"/>
        <v>-</v>
      </c>
      <c r="M180" s="1122" t="str">
        <f t="shared" si="51"/>
        <v>-</v>
      </c>
      <c r="N180" s="1118" t="str">
        <f t="shared" si="52"/>
        <v/>
      </c>
      <c r="O180" s="1119" t="str">
        <f t="shared" si="53"/>
        <v/>
      </c>
      <c r="P180" s="1120" t="str">
        <f t="shared" si="54"/>
        <v/>
      </c>
    </row>
    <row r="181" spans="2:16" ht="12" hidden="1" customHeight="1" x14ac:dyDescent="0.2">
      <c r="B181" s="1471"/>
      <c r="C181" s="1473"/>
      <c r="D181" s="430"/>
      <c r="E181" s="431"/>
      <c r="F181" s="432"/>
      <c r="G181" s="462"/>
      <c r="H181" s="1474"/>
      <c r="I181" s="440"/>
      <c r="J181" s="441"/>
      <c r="K181" s="441"/>
      <c r="L181" s="1121" t="str">
        <f t="shared" si="50"/>
        <v>-</v>
      </c>
      <c r="M181" s="1122" t="str">
        <f t="shared" si="51"/>
        <v>-</v>
      </c>
      <c r="N181" s="1118" t="str">
        <f t="shared" si="52"/>
        <v/>
      </c>
      <c r="O181" s="1119" t="str">
        <f t="shared" si="53"/>
        <v/>
      </c>
      <c r="P181" s="1120" t="str">
        <f t="shared" si="54"/>
        <v/>
      </c>
    </row>
    <row r="182" spans="2:16" ht="12" hidden="1" customHeight="1" x14ac:dyDescent="0.2">
      <c r="B182" s="1471"/>
      <c r="C182" s="1473"/>
      <c r="D182" s="430"/>
      <c r="E182" s="431"/>
      <c r="F182" s="432"/>
      <c r="G182" s="462"/>
      <c r="H182" s="1474"/>
      <c r="I182" s="440"/>
      <c r="J182" s="441"/>
      <c r="K182" s="441"/>
      <c r="L182" s="1121" t="str">
        <f t="shared" si="50"/>
        <v>-</v>
      </c>
      <c r="M182" s="1122" t="str">
        <f t="shared" si="51"/>
        <v>-</v>
      </c>
      <c r="N182" s="1118" t="str">
        <f t="shared" si="52"/>
        <v/>
      </c>
      <c r="O182" s="1119" t="str">
        <f t="shared" si="53"/>
        <v/>
      </c>
      <c r="P182" s="1120" t="str">
        <f t="shared" si="54"/>
        <v/>
      </c>
    </row>
    <row r="183" spans="2:16" ht="12" hidden="1" customHeight="1" x14ac:dyDescent="0.2">
      <c r="B183" s="1471"/>
      <c r="C183" s="1473"/>
      <c r="D183" s="430"/>
      <c r="E183" s="431"/>
      <c r="F183" s="432"/>
      <c r="G183" s="462"/>
      <c r="H183" s="1474"/>
      <c r="I183" s="440"/>
      <c r="J183" s="441"/>
      <c r="K183" s="441"/>
      <c r="L183" s="1121" t="str">
        <f t="shared" si="50"/>
        <v>-</v>
      </c>
      <c r="M183" s="1122" t="str">
        <f t="shared" si="51"/>
        <v>-</v>
      </c>
      <c r="N183" s="1118" t="str">
        <f t="shared" si="52"/>
        <v/>
      </c>
      <c r="O183" s="1119" t="str">
        <f t="shared" si="53"/>
        <v/>
      </c>
      <c r="P183" s="1120" t="str">
        <f t="shared" si="54"/>
        <v/>
      </c>
    </row>
    <row r="184" spans="2:16" ht="12" hidden="1" customHeight="1" x14ac:dyDescent="0.2">
      <c r="B184" s="1471"/>
      <c r="C184" s="1473"/>
      <c r="D184" s="430"/>
      <c r="E184" s="431"/>
      <c r="F184" s="432"/>
      <c r="G184" s="462"/>
      <c r="H184" s="1474"/>
      <c r="I184" s="440"/>
      <c r="J184" s="441"/>
      <c r="K184" s="441"/>
      <c r="L184" s="1121" t="str">
        <f>IF(COUNTA(I184:K184)=0,"-",ROUND(SUM(I184:K184)/COUNTA(I184:K184),3))</f>
        <v>-</v>
      </c>
      <c r="M184" s="1122" t="str">
        <f>IF(L184="-","-",ROUND(F184*L184,0))</f>
        <v>-</v>
      </c>
      <c r="N184" s="1118" t="str">
        <f>IF(G184&gt;F184,"！(4)が(3)を超えています。","")</f>
        <v/>
      </c>
      <c r="O184" s="1119" t="str">
        <f>IF(M184="-","",IF(M184&gt;F184,"！ (8)が(3)を超えることはありません。",""))</f>
        <v/>
      </c>
      <c r="P184" s="1120" t="str">
        <f>IF(AND(G184&gt;0,M184&lt;&gt;"-")=TRUE,"！ (4)と(8)の両方に数値が入ることはありません。","")</f>
        <v/>
      </c>
    </row>
    <row r="185" spans="2:16" ht="12" hidden="1" customHeight="1" x14ac:dyDescent="0.2">
      <c r="B185" s="1471"/>
      <c r="C185" s="1473"/>
      <c r="D185" s="436"/>
      <c r="E185" s="437"/>
      <c r="F185" s="438"/>
      <c r="G185" s="439"/>
      <c r="H185" s="1474"/>
      <c r="I185" s="440"/>
      <c r="J185" s="441"/>
      <c r="K185" s="441"/>
      <c r="L185" s="1121" t="str">
        <f t="shared" si="50"/>
        <v>-</v>
      </c>
      <c r="M185" s="1122" t="str">
        <f t="shared" si="51"/>
        <v>-</v>
      </c>
      <c r="N185" s="1118" t="str">
        <f t="shared" si="52"/>
        <v/>
      </c>
      <c r="O185" s="1119" t="str">
        <f t="shared" si="53"/>
        <v/>
      </c>
      <c r="P185" s="1120" t="str">
        <f t="shared" si="54"/>
        <v/>
      </c>
    </row>
    <row r="186" spans="2:16" ht="12" hidden="1" customHeight="1" x14ac:dyDescent="0.2">
      <c r="B186" s="1471"/>
      <c r="C186" s="1473"/>
      <c r="D186" s="436"/>
      <c r="E186" s="437"/>
      <c r="F186" s="438"/>
      <c r="G186" s="439"/>
      <c r="H186" s="1474"/>
      <c r="I186" s="440"/>
      <c r="J186" s="441"/>
      <c r="K186" s="441"/>
      <c r="L186" s="1121" t="str">
        <f t="shared" si="50"/>
        <v>-</v>
      </c>
      <c r="M186" s="1122" t="str">
        <f t="shared" si="51"/>
        <v>-</v>
      </c>
      <c r="N186" s="1118" t="str">
        <f t="shared" si="52"/>
        <v/>
      </c>
      <c r="O186" s="1119" t="str">
        <f t="shared" si="53"/>
        <v/>
      </c>
      <c r="P186" s="1120" t="str">
        <f t="shared" si="54"/>
        <v/>
      </c>
    </row>
    <row r="187" spans="2:16" ht="12" hidden="1" customHeight="1" x14ac:dyDescent="0.2">
      <c r="B187" s="1472"/>
      <c r="C187" s="1473"/>
      <c r="D187" s="442"/>
      <c r="E187" s="443"/>
      <c r="F187" s="444"/>
      <c r="G187" s="445"/>
      <c r="H187" s="1474"/>
      <c r="I187" s="446"/>
      <c r="J187" s="447"/>
      <c r="K187" s="447"/>
      <c r="L187" s="1123" t="str">
        <f t="shared" si="50"/>
        <v>-</v>
      </c>
      <c r="M187" s="1124" t="str">
        <f t="shared" si="51"/>
        <v>-</v>
      </c>
      <c r="N187" s="1118" t="str">
        <f t="shared" si="52"/>
        <v/>
      </c>
      <c r="O187" s="1119" t="str">
        <f t="shared" si="53"/>
        <v/>
      </c>
      <c r="P187" s="1120" t="str">
        <f t="shared" si="54"/>
        <v/>
      </c>
    </row>
    <row r="188" spans="2:16" ht="12" hidden="1" customHeight="1" x14ac:dyDescent="0.2">
      <c r="B188" s="1470">
        <v>19</v>
      </c>
      <c r="C188" s="1473"/>
      <c r="D188" s="463"/>
      <c r="E188" s="464"/>
      <c r="F188" s="465"/>
      <c r="G188" s="448"/>
      <c r="H188" s="1474"/>
      <c r="I188" s="466"/>
      <c r="J188" s="467"/>
      <c r="K188" s="467"/>
      <c r="L188" s="1125" t="str">
        <f t="shared" si="50"/>
        <v>-</v>
      </c>
      <c r="M188" s="1126" t="str">
        <f t="shared" si="51"/>
        <v>-</v>
      </c>
      <c r="N188" s="1118" t="str">
        <f t="shared" si="52"/>
        <v/>
      </c>
      <c r="O188" s="1119" t="str">
        <f t="shared" si="53"/>
        <v/>
      </c>
      <c r="P188" s="1120" t="str">
        <f t="shared" si="54"/>
        <v/>
      </c>
    </row>
    <row r="189" spans="2:16" ht="12" hidden="1" customHeight="1" x14ac:dyDescent="0.2">
      <c r="B189" s="1471"/>
      <c r="C189" s="1473"/>
      <c r="D189" s="430"/>
      <c r="E189" s="431"/>
      <c r="F189" s="432"/>
      <c r="G189" s="462"/>
      <c r="H189" s="1474"/>
      <c r="I189" s="440"/>
      <c r="J189" s="441"/>
      <c r="K189" s="441"/>
      <c r="L189" s="1121" t="str">
        <f t="shared" si="50"/>
        <v>-</v>
      </c>
      <c r="M189" s="1122" t="str">
        <f t="shared" si="51"/>
        <v>-</v>
      </c>
      <c r="N189" s="1118" t="str">
        <f t="shared" si="52"/>
        <v/>
      </c>
      <c r="O189" s="1119" t="str">
        <f t="shared" si="53"/>
        <v/>
      </c>
      <c r="P189" s="1120" t="str">
        <f t="shared" si="54"/>
        <v/>
      </c>
    </row>
    <row r="190" spans="2:16" ht="12" hidden="1" customHeight="1" x14ac:dyDescent="0.2">
      <c r="B190" s="1471"/>
      <c r="C190" s="1473"/>
      <c r="D190" s="430"/>
      <c r="E190" s="431"/>
      <c r="F190" s="432"/>
      <c r="G190" s="462"/>
      <c r="H190" s="1474"/>
      <c r="I190" s="440"/>
      <c r="J190" s="441"/>
      <c r="K190" s="441"/>
      <c r="L190" s="1121" t="str">
        <f t="shared" si="50"/>
        <v>-</v>
      </c>
      <c r="M190" s="1122" t="str">
        <f t="shared" si="51"/>
        <v>-</v>
      </c>
      <c r="N190" s="1118" t="str">
        <f t="shared" si="52"/>
        <v/>
      </c>
      <c r="O190" s="1119" t="str">
        <f t="shared" si="53"/>
        <v/>
      </c>
      <c r="P190" s="1120" t="str">
        <f t="shared" si="54"/>
        <v/>
      </c>
    </row>
    <row r="191" spans="2:16" ht="12" hidden="1" customHeight="1" x14ac:dyDescent="0.2">
      <c r="B191" s="1471"/>
      <c r="C191" s="1473"/>
      <c r="D191" s="430"/>
      <c r="E191" s="431"/>
      <c r="F191" s="432"/>
      <c r="G191" s="462"/>
      <c r="H191" s="1474"/>
      <c r="I191" s="440"/>
      <c r="J191" s="441"/>
      <c r="K191" s="441"/>
      <c r="L191" s="1121" t="str">
        <f t="shared" si="50"/>
        <v>-</v>
      </c>
      <c r="M191" s="1122" t="str">
        <f t="shared" si="51"/>
        <v>-</v>
      </c>
      <c r="N191" s="1118" t="str">
        <f t="shared" si="52"/>
        <v/>
      </c>
      <c r="O191" s="1119" t="str">
        <f t="shared" si="53"/>
        <v/>
      </c>
      <c r="P191" s="1120" t="str">
        <f t="shared" si="54"/>
        <v/>
      </c>
    </row>
    <row r="192" spans="2:16" ht="12" hidden="1" customHeight="1" x14ac:dyDescent="0.2">
      <c r="B192" s="1471"/>
      <c r="C192" s="1473"/>
      <c r="D192" s="430"/>
      <c r="E192" s="431"/>
      <c r="F192" s="432"/>
      <c r="G192" s="462"/>
      <c r="H192" s="1474"/>
      <c r="I192" s="440"/>
      <c r="J192" s="441"/>
      <c r="K192" s="441"/>
      <c r="L192" s="1121" t="str">
        <f t="shared" si="50"/>
        <v>-</v>
      </c>
      <c r="M192" s="1122" t="str">
        <f t="shared" si="51"/>
        <v>-</v>
      </c>
      <c r="N192" s="1118" t="str">
        <f t="shared" si="52"/>
        <v/>
      </c>
      <c r="O192" s="1119" t="str">
        <f t="shared" si="53"/>
        <v/>
      </c>
      <c r="P192" s="1120" t="str">
        <f t="shared" si="54"/>
        <v/>
      </c>
    </row>
    <row r="193" spans="1:16" ht="12" hidden="1" customHeight="1" x14ac:dyDescent="0.2">
      <c r="B193" s="1471"/>
      <c r="C193" s="1473"/>
      <c r="D193" s="430"/>
      <c r="E193" s="431"/>
      <c r="F193" s="432"/>
      <c r="G193" s="462"/>
      <c r="H193" s="1474"/>
      <c r="I193" s="440"/>
      <c r="J193" s="441"/>
      <c r="K193" s="441"/>
      <c r="L193" s="1121" t="str">
        <f t="shared" si="50"/>
        <v>-</v>
      </c>
      <c r="M193" s="1122" t="str">
        <f t="shared" si="51"/>
        <v>-</v>
      </c>
      <c r="N193" s="1118" t="str">
        <f t="shared" si="52"/>
        <v/>
      </c>
      <c r="O193" s="1119" t="str">
        <f t="shared" si="53"/>
        <v/>
      </c>
      <c r="P193" s="1120" t="str">
        <f t="shared" si="54"/>
        <v/>
      </c>
    </row>
    <row r="194" spans="1:16" ht="12" hidden="1" customHeight="1" x14ac:dyDescent="0.2">
      <c r="B194" s="1471"/>
      <c r="C194" s="1473"/>
      <c r="D194" s="430"/>
      <c r="E194" s="431"/>
      <c r="F194" s="432"/>
      <c r="G194" s="462"/>
      <c r="H194" s="1474"/>
      <c r="I194" s="440"/>
      <c r="J194" s="441"/>
      <c r="K194" s="441"/>
      <c r="L194" s="1121" t="str">
        <f>IF(COUNTA(I194:K194)=0,"-",ROUND(SUM(I194:K194)/COUNTA(I194:K194),3))</f>
        <v>-</v>
      </c>
      <c r="M194" s="1122" t="str">
        <f>IF(L194="-","-",ROUND(F194*L194,0))</f>
        <v>-</v>
      </c>
      <c r="N194" s="1118" t="str">
        <f>IF(G194&gt;F194,"！(4)が(3)を超えています。","")</f>
        <v/>
      </c>
      <c r="O194" s="1119" t="str">
        <f>IF(M194="-","",IF(M194&gt;F194,"！ (8)が(3)を超えることはありません。",""))</f>
        <v/>
      </c>
      <c r="P194" s="1120" t="str">
        <f>IF(AND(G194&gt;0,M194&lt;&gt;"-")=TRUE,"！ (4)と(8)の両方に数値が入ることはありません。","")</f>
        <v/>
      </c>
    </row>
    <row r="195" spans="1:16" ht="12" hidden="1" customHeight="1" x14ac:dyDescent="0.2">
      <c r="B195" s="1471"/>
      <c r="C195" s="1473"/>
      <c r="D195" s="436"/>
      <c r="E195" s="437"/>
      <c r="F195" s="438"/>
      <c r="G195" s="439"/>
      <c r="H195" s="1474"/>
      <c r="I195" s="440"/>
      <c r="J195" s="441"/>
      <c r="K195" s="441"/>
      <c r="L195" s="1121" t="str">
        <f t="shared" si="50"/>
        <v>-</v>
      </c>
      <c r="M195" s="1122" t="str">
        <f t="shared" si="51"/>
        <v>-</v>
      </c>
      <c r="N195" s="1118" t="str">
        <f t="shared" si="52"/>
        <v/>
      </c>
      <c r="O195" s="1119" t="str">
        <f t="shared" si="53"/>
        <v/>
      </c>
      <c r="P195" s="1120" t="str">
        <f t="shared" si="54"/>
        <v/>
      </c>
    </row>
    <row r="196" spans="1:16" ht="12" hidden="1" customHeight="1" x14ac:dyDescent="0.2">
      <c r="B196" s="1471"/>
      <c r="C196" s="1473"/>
      <c r="D196" s="436"/>
      <c r="E196" s="437"/>
      <c r="F196" s="438"/>
      <c r="G196" s="439"/>
      <c r="H196" s="1474"/>
      <c r="I196" s="440"/>
      <c r="J196" s="441"/>
      <c r="K196" s="441"/>
      <c r="L196" s="1121" t="str">
        <f t="shared" si="50"/>
        <v>-</v>
      </c>
      <c r="M196" s="1122" t="str">
        <f t="shared" si="51"/>
        <v>-</v>
      </c>
      <c r="N196" s="1118" t="str">
        <f t="shared" si="52"/>
        <v/>
      </c>
      <c r="O196" s="1119" t="str">
        <f t="shared" si="53"/>
        <v/>
      </c>
      <c r="P196" s="1120" t="str">
        <f t="shared" si="54"/>
        <v/>
      </c>
    </row>
    <row r="197" spans="1:16" ht="12" hidden="1" customHeight="1" x14ac:dyDescent="0.2">
      <c r="B197" s="1472"/>
      <c r="C197" s="1473"/>
      <c r="D197" s="442"/>
      <c r="E197" s="443"/>
      <c r="F197" s="444"/>
      <c r="G197" s="445"/>
      <c r="H197" s="1474"/>
      <c r="I197" s="446"/>
      <c r="J197" s="447"/>
      <c r="K197" s="447"/>
      <c r="L197" s="1123" t="str">
        <f t="shared" si="50"/>
        <v>-</v>
      </c>
      <c r="M197" s="1124" t="str">
        <f t="shared" si="51"/>
        <v>-</v>
      </c>
      <c r="N197" s="1118" t="str">
        <f t="shared" si="52"/>
        <v/>
      </c>
      <c r="O197" s="1119" t="str">
        <f t="shared" si="53"/>
        <v/>
      </c>
      <c r="P197" s="1120" t="str">
        <f t="shared" si="54"/>
        <v/>
      </c>
    </row>
    <row r="198" spans="1:16" ht="12" hidden="1" customHeight="1" x14ac:dyDescent="0.2">
      <c r="B198" s="1470">
        <v>20</v>
      </c>
      <c r="C198" s="1473"/>
      <c r="D198" s="463"/>
      <c r="E198" s="464"/>
      <c r="F198" s="465"/>
      <c r="G198" s="448"/>
      <c r="H198" s="1474"/>
      <c r="I198" s="466"/>
      <c r="J198" s="467"/>
      <c r="K198" s="467"/>
      <c r="L198" s="1125" t="str">
        <f t="shared" si="50"/>
        <v>-</v>
      </c>
      <c r="M198" s="1126" t="str">
        <f t="shared" si="51"/>
        <v>-</v>
      </c>
      <c r="N198" s="1118" t="str">
        <f t="shared" si="52"/>
        <v/>
      </c>
      <c r="O198" s="1119" t="str">
        <f t="shared" si="53"/>
        <v/>
      </c>
      <c r="P198" s="1120" t="str">
        <f t="shared" si="54"/>
        <v/>
      </c>
    </row>
    <row r="199" spans="1:16" ht="12" hidden="1" customHeight="1" x14ac:dyDescent="0.2">
      <c r="B199" s="1471"/>
      <c r="C199" s="1473"/>
      <c r="D199" s="430"/>
      <c r="E199" s="431"/>
      <c r="F199" s="432"/>
      <c r="G199" s="462"/>
      <c r="H199" s="1474"/>
      <c r="I199" s="440"/>
      <c r="J199" s="441"/>
      <c r="K199" s="441"/>
      <c r="L199" s="1121" t="str">
        <f t="shared" si="50"/>
        <v>-</v>
      </c>
      <c r="M199" s="1122" t="str">
        <f t="shared" si="51"/>
        <v>-</v>
      </c>
      <c r="N199" s="1118" t="str">
        <f t="shared" si="52"/>
        <v/>
      </c>
      <c r="O199" s="1119" t="str">
        <f t="shared" si="53"/>
        <v/>
      </c>
      <c r="P199" s="1120" t="str">
        <f t="shared" si="54"/>
        <v/>
      </c>
    </row>
    <row r="200" spans="1:16" ht="12" hidden="1" customHeight="1" x14ac:dyDescent="0.2">
      <c r="B200" s="1471"/>
      <c r="C200" s="1473"/>
      <c r="D200" s="430"/>
      <c r="E200" s="431"/>
      <c r="F200" s="432"/>
      <c r="G200" s="462"/>
      <c r="H200" s="1474"/>
      <c r="I200" s="440"/>
      <c r="J200" s="441"/>
      <c r="K200" s="441"/>
      <c r="L200" s="1121" t="str">
        <f t="shared" si="50"/>
        <v>-</v>
      </c>
      <c r="M200" s="1122" t="str">
        <f t="shared" si="51"/>
        <v>-</v>
      </c>
      <c r="N200" s="1118" t="str">
        <f t="shared" si="52"/>
        <v/>
      </c>
      <c r="O200" s="1119" t="str">
        <f t="shared" si="53"/>
        <v/>
      </c>
      <c r="P200" s="1120" t="str">
        <f t="shared" si="54"/>
        <v/>
      </c>
    </row>
    <row r="201" spans="1:16" ht="12" hidden="1" customHeight="1" x14ac:dyDescent="0.2">
      <c r="B201" s="1471"/>
      <c r="C201" s="1473"/>
      <c r="D201" s="430"/>
      <c r="E201" s="431"/>
      <c r="F201" s="432"/>
      <c r="G201" s="462"/>
      <c r="H201" s="1474"/>
      <c r="I201" s="440"/>
      <c r="J201" s="441"/>
      <c r="K201" s="441"/>
      <c r="L201" s="1121" t="str">
        <f t="shared" si="50"/>
        <v>-</v>
      </c>
      <c r="M201" s="1122" t="str">
        <f t="shared" si="51"/>
        <v>-</v>
      </c>
      <c r="N201" s="1118" t="str">
        <f t="shared" si="52"/>
        <v/>
      </c>
      <c r="O201" s="1119" t="str">
        <f t="shared" si="53"/>
        <v/>
      </c>
      <c r="P201" s="1120" t="str">
        <f t="shared" si="54"/>
        <v/>
      </c>
    </row>
    <row r="202" spans="1:16" ht="12" hidden="1" customHeight="1" x14ac:dyDescent="0.2">
      <c r="B202" s="1471"/>
      <c r="C202" s="1473"/>
      <c r="D202" s="430"/>
      <c r="E202" s="431"/>
      <c r="F202" s="432"/>
      <c r="G202" s="462"/>
      <c r="H202" s="1474"/>
      <c r="I202" s="440"/>
      <c r="J202" s="441"/>
      <c r="K202" s="441"/>
      <c r="L202" s="1121" t="str">
        <f t="shared" si="50"/>
        <v>-</v>
      </c>
      <c r="M202" s="1122" t="str">
        <f t="shared" si="51"/>
        <v>-</v>
      </c>
      <c r="N202" s="1118" t="str">
        <f t="shared" si="52"/>
        <v/>
      </c>
      <c r="O202" s="1119" t="str">
        <f t="shared" si="53"/>
        <v/>
      </c>
      <c r="P202" s="1120" t="str">
        <f t="shared" si="54"/>
        <v/>
      </c>
    </row>
    <row r="203" spans="1:16" ht="12" hidden="1" customHeight="1" x14ac:dyDescent="0.2">
      <c r="B203" s="1471"/>
      <c r="C203" s="1473"/>
      <c r="D203" s="430"/>
      <c r="E203" s="431"/>
      <c r="F203" s="432"/>
      <c r="G203" s="462"/>
      <c r="H203" s="1474"/>
      <c r="I203" s="440"/>
      <c r="J203" s="441"/>
      <c r="K203" s="441"/>
      <c r="L203" s="1121" t="str">
        <f t="shared" si="50"/>
        <v>-</v>
      </c>
      <c r="M203" s="1122" t="str">
        <f t="shared" si="51"/>
        <v>-</v>
      </c>
      <c r="N203" s="1118" t="str">
        <f t="shared" si="52"/>
        <v/>
      </c>
      <c r="O203" s="1119" t="str">
        <f t="shared" si="53"/>
        <v/>
      </c>
      <c r="P203" s="1120" t="str">
        <f t="shared" si="54"/>
        <v/>
      </c>
    </row>
    <row r="204" spans="1:16" ht="12" hidden="1" customHeight="1" x14ac:dyDescent="0.2">
      <c r="B204" s="1471"/>
      <c r="C204" s="1473"/>
      <c r="D204" s="430"/>
      <c r="E204" s="431"/>
      <c r="F204" s="432"/>
      <c r="G204" s="462"/>
      <c r="H204" s="1474"/>
      <c r="I204" s="440"/>
      <c r="J204" s="441"/>
      <c r="K204" s="441"/>
      <c r="L204" s="1121" t="str">
        <f>IF(COUNTA(I204:K204)=0,"-",ROUND(SUM(I204:K204)/COUNTA(I204:K204),3))</f>
        <v>-</v>
      </c>
      <c r="M204" s="1122" t="str">
        <f>IF(L204="-","-",ROUND(F204*L204,0))</f>
        <v>-</v>
      </c>
      <c r="N204" s="1118" t="str">
        <f>IF(G204&gt;F204,"！(4)が(3)を超えています。","")</f>
        <v/>
      </c>
      <c r="O204" s="1119" t="str">
        <f>IF(M204="-","",IF(M204&gt;F204,"！ (8)が(3)を超えることはありません。",""))</f>
        <v/>
      </c>
      <c r="P204" s="1120" t="str">
        <f>IF(AND(G204&gt;0,M204&lt;&gt;"-")=TRUE,"！ (4)と(8)の両方に数値が入ることはありません。","")</f>
        <v/>
      </c>
    </row>
    <row r="205" spans="1:16" ht="12" hidden="1" customHeight="1" x14ac:dyDescent="0.2">
      <c r="B205" s="1471"/>
      <c r="C205" s="1473"/>
      <c r="D205" s="436"/>
      <c r="E205" s="437"/>
      <c r="F205" s="438"/>
      <c r="G205" s="439"/>
      <c r="H205" s="1474"/>
      <c r="I205" s="440"/>
      <c r="J205" s="441"/>
      <c r="K205" s="441"/>
      <c r="L205" s="1121" t="str">
        <f t="shared" si="50"/>
        <v>-</v>
      </c>
      <c r="M205" s="1122" t="str">
        <f t="shared" si="51"/>
        <v>-</v>
      </c>
      <c r="N205" s="1118" t="str">
        <f t="shared" si="52"/>
        <v/>
      </c>
      <c r="O205" s="1119" t="str">
        <f t="shared" si="53"/>
        <v/>
      </c>
      <c r="P205" s="1120" t="str">
        <f t="shared" si="54"/>
        <v/>
      </c>
    </row>
    <row r="206" spans="1:16" ht="12" hidden="1" customHeight="1" x14ac:dyDescent="0.2">
      <c r="B206" s="1471"/>
      <c r="C206" s="1473"/>
      <c r="D206" s="436"/>
      <c r="E206" s="437"/>
      <c r="F206" s="438"/>
      <c r="G206" s="439"/>
      <c r="H206" s="1474"/>
      <c r="I206" s="440"/>
      <c r="J206" s="441"/>
      <c r="K206" s="441"/>
      <c r="L206" s="1121" t="str">
        <f t="shared" si="50"/>
        <v>-</v>
      </c>
      <c r="M206" s="1122" t="str">
        <f t="shared" si="51"/>
        <v>-</v>
      </c>
      <c r="N206" s="1118" t="str">
        <f t="shared" si="52"/>
        <v/>
      </c>
      <c r="O206" s="1119" t="str">
        <f t="shared" si="53"/>
        <v/>
      </c>
      <c r="P206" s="1120" t="str">
        <f t="shared" si="54"/>
        <v/>
      </c>
    </row>
    <row r="207" spans="1:16" ht="12" hidden="1" customHeight="1" x14ac:dyDescent="0.2">
      <c r="B207" s="1472"/>
      <c r="C207" s="1473"/>
      <c r="D207" s="442"/>
      <c r="E207" s="443"/>
      <c r="F207" s="444"/>
      <c r="G207" s="445"/>
      <c r="H207" s="1474"/>
      <c r="I207" s="446"/>
      <c r="J207" s="447"/>
      <c r="K207" s="447"/>
      <c r="L207" s="1123" t="str">
        <f t="shared" si="50"/>
        <v>-</v>
      </c>
      <c r="M207" s="1124" t="str">
        <f t="shared" si="51"/>
        <v>-</v>
      </c>
      <c r="N207" s="1118" t="str">
        <f t="shared" si="52"/>
        <v/>
      </c>
      <c r="O207" s="1119" t="str">
        <f t="shared" si="53"/>
        <v/>
      </c>
      <c r="P207" s="1120" t="str">
        <f t="shared" si="54"/>
        <v/>
      </c>
    </row>
    <row r="208" spans="1:16" ht="15" customHeight="1" x14ac:dyDescent="0.2">
      <c r="A208" s="461">
        <v>1</v>
      </c>
      <c r="B208" s="1127"/>
      <c r="C208" s="1127"/>
      <c r="D208" s="1127"/>
      <c r="E208" s="1127"/>
      <c r="F208" s="1128" t="s">
        <v>327</v>
      </c>
      <c r="G208" s="451">
        <f>SUM(G8:G207)</f>
        <v>0</v>
      </c>
      <c r="H208" s="1127"/>
      <c r="I208" s="1127"/>
      <c r="J208" s="1127"/>
      <c r="K208" s="1127"/>
      <c r="L208" s="1128" t="s">
        <v>328</v>
      </c>
      <c r="M208" s="451">
        <f>SUM(M8:M207)</f>
        <v>0</v>
      </c>
    </row>
    <row r="209" spans="1:13" ht="9" customHeight="1" x14ac:dyDescent="0.15">
      <c r="A209" s="461">
        <v>1</v>
      </c>
      <c r="F209" s="1129"/>
      <c r="G209" s="1130"/>
      <c r="L209" s="1129"/>
      <c r="M209" s="1131" t="s">
        <v>362</v>
      </c>
    </row>
    <row r="210" spans="1:13" ht="9" customHeight="1" thickBot="1" x14ac:dyDescent="0.25">
      <c r="A210" s="461">
        <v>1</v>
      </c>
      <c r="F210" s="1129"/>
      <c r="G210" s="1130"/>
      <c r="L210" s="1129"/>
      <c r="M210" s="1132" t="str">
        <f>IF(M211=0,"",IF(総括表④!$H$18=0,"-",ROUND(M211/総括表④!$H$18*100,1)))</f>
        <v/>
      </c>
    </row>
    <row r="211" spans="1:13" ht="18" customHeight="1" thickBot="1" x14ac:dyDescent="0.25">
      <c r="A211" s="461">
        <v>1</v>
      </c>
      <c r="L211" s="1129" t="s">
        <v>1280</v>
      </c>
      <c r="M211" s="1368">
        <f>G208+M208</f>
        <v>0</v>
      </c>
    </row>
  </sheetData>
  <sheetProtection algorithmName="SHA-512" hashValue="UviNpAOksUOviDZiH2VUtKKz2HuvAaCn+IoBieMcnHkx+9e8xKB+uHo1SbGpNmGyJZG5Ni5Pnx18VbKh4gO4TQ==" saltValue="juU/rFq7jktC8nlLFDhW+g==" spinCount="100000" sheet="1" objects="1" scenarios="1"/>
  <autoFilter ref="A1:M211" xr:uid="{00000000-0009-0000-0000-000009000000}">
    <filterColumn colId="0">
      <customFilters and="1">
        <customFilter operator="notEqual" val=" "/>
      </customFilters>
    </filterColumn>
  </autoFilter>
  <mergeCells count="69">
    <mergeCell ref="M6:M7"/>
    <mergeCell ref="H8:H17"/>
    <mergeCell ref="C8:C17"/>
    <mergeCell ref="C98:C107"/>
    <mergeCell ref="H98:H107"/>
    <mergeCell ref="D6:D7"/>
    <mergeCell ref="F5:F7"/>
    <mergeCell ref="G6:G7"/>
    <mergeCell ref="H6:H7"/>
    <mergeCell ref="H178:H187"/>
    <mergeCell ref="C188:C197"/>
    <mergeCell ref="H188:H197"/>
    <mergeCell ref="H168:H177"/>
    <mergeCell ref="L6:L7"/>
    <mergeCell ref="H138:H147"/>
    <mergeCell ref="C108:C117"/>
    <mergeCell ref="H108:H117"/>
    <mergeCell ref="C118:C127"/>
    <mergeCell ref="H118:H127"/>
    <mergeCell ref="C128:C137"/>
    <mergeCell ref="B178:B187"/>
    <mergeCell ref="B188:B197"/>
    <mergeCell ref="B198:B207"/>
    <mergeCell ref="B168:B177"/>
    <mergeCell ref="C168:C177"/>
    <mergeCell ref="C178:C187"/>
    <mergeCell ref="L2:M3"/>
    <mergeCell ref="K2:K3"/>
    <mergeCell ref="B5:C7"/>
    <mergeCell ref="C198:C207"/>
    <mergeCell ref="H198:H207"/>
    <mergeCell ref="B8:B17"/>
    <mergeCell ref="B98:B107"/>
    <mergeCell ref="B18:B27"/>
    <mergeCell ref="C18:C27"/>
    <mergeCell ref="H18:H27"/>
    <mergeCell ref="B28:B37"/>
    <mergeCell ref="C28:C37"/>
    <mergeCell ref="H28:H37"/>
    <mergeCell ref="B38:B47"/>
    <mergeCell ref="C38:C47"/>
    <mergeCell ref="H38:H47"/>
    <mergeCell ref="B48:B57"/>
    <mergeCell ref="C48:C57"/>
    <mergeCell ref="H48:H57"/>
    <mergeCell ref="B58:B67"/>
    <mergeCell ref="C58:C67"/>
    <mergeCell ref="H58:H67"/>
    <mergeCell ref="B68:B77"/>
    <mergeCell ref="C68:C77"/>
    <mergeCell ref="H68:H77"/>
    <mergeCell ref="B78:B87"/>
    <mergeCell ref="C78:C87"/>
    <mergeCell ref="H78:H87"/>
    <mergeCell ref="B88:B97"/>
    <mergeCell ref="C88:C97"/>
    <mergeCell ref="H88:H97"/>
    <mergeCell ref="B158:B167"/>
    <mergeCell ref="C158:C167"/>
    <mergeCell ref="H158:H167"/>
    <mergeCell ref="B148:B157"/>
    <mergeCell ref="C148:C157"/>
    <mergeCell ref="H128:H137"/>
    <mergeCell ref="C138:C147"/>
    <mergeCell ref="B108:B117"/>
    <mergeCell ref="B118:B127"/>
    <mergeCell ref="B128:B137"/>
    <mergeCell ref="B138:B147"/>
    <mergeCell ref="H148:H157"/>
  </mergeCells>
  <phoneticPr fontId="2"/>
  <dataValidations count="1">
    <dataValidation type="list" allowBlank="1" showInputMessage="1" showErrorMessage="1" sqref="D8:D207" xr:uid="{00000000-0002-0000-0900-000000000000}">
      <formula1>"①,②"</formula1>
    </dataValidation>
  </dataValidations>
  <pageMargins left="0.47244094488188981" right="0.39370078740157483" top="0.70866141732283472" bottom="0.55118110236220474" header="0.51181102362204722" footer="0.51181102362204722"/>
  <pageSetup paperSize="9" scale="8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C000"/>
    <pageSetUpPr fitToPage="1"/>
  </sheetPr>
  <dimension ref="A1:J22"/>
  <sheetViews>
    <sheetView view="pageBreakPreview" zoomScaleNormal="100" zoomScaleSheetLayoutView="100" workbookViewId="0">
      <selection activeCell="F6" sqref="F6"/>
    </sheetView>
  </sheetViews>
  <sheetFormatPr defaultColWidth="9" defaultRowHeight="30" customHeight="1" x14ac:dyDescent="0.2"/>
  <cols>
    <col min="1" max="2" width="16.6640625" style="12" customWidth="1"/>
    <col min="3" max="4" width="16.6640625" style="117" customWidth="1"/>
    <col min="5" max="9" width="16.6640625" style="12" customWidth="1"/>
    <col min="10" max="10" width="24.77734375" style="12" bestFit="1" customWidth="1"/>
    <col min="11" max="11" width="10.6640625" style="12" customWidth="1"/>
    <col min="12" max="16384" width="9" style="12"/>
  </cols>
  <sheetData>
    <row r="1" spans="1:10" ht="30" customHeight="1" thickBot="1" x14ac:dyDescent="0.2">
      <c r="A1" s="99"/>
      <c r="B1" s="99"/>
      <c r="C1" s="100"/>
      <c r="D1" s="1186" t="str">
        <f>総括表①!E3</f>
        <v>Ver.03.00</v>
      </c>
      <c r="G1" s="343" t="s">
        <v>1256</v>
      </c>
      <c r="H1" s="1080" t="str">
        <f>IF(総括表①!$D$10="-",総括表①!$C$10,総括表①!$C$10&amp;総括表①!$D$10)</f>
        <v/>
      </c>
    </row>
    <row r="2" spans="1:10" ht="15" customHeight="1" x14ac:dyDescent="0.15">
      <c r="B2" s="99"/>
      <c r="C2" s="99"/>
      <c r="D2" s="99"/>
      <c r="E2" s="99"/>
      <c r="F2" s="99"/>
      <c r="G2" s="99"/>
      <c r="H2" s="101"/>
      <c r="I2" s="99"/>
      <c r="J2" s="102"/>
    </row>
    <row r="3" spans="1:10" ht="18" customHeight="1" thickBot="1" x14ac:dyDescent="0.2">
      <c r="A3" s="1081" t="s">
        <v>123</v>
      </c>
      <c r="B3" s="103"/>
      <c r="C3" s="104"/>
      <c r="D3" s="104"/>
      <c r="E3" s="105"/>
      <c r="G3" s="725" t="s">
        <v>2</v>
      </c>
      <c r="H3" s="105"/>
      <c r="I3" s="105"/>
      <c r="J3" s="106"/>
    </row>
    <row r="4" spans="1:10" ht="30" customHeight="1" x14ac:dyDescent="0.2">
      <c r="A4" s="1504" t="s">
        <v>241</v>
      </c>
      <c r="B4" s="1505"/>
      <c r="C4" s="1505"/>
      <c r="D4" s="1505" t="s">
        <v>242</v>
      </c>
      <c r="E4" s="1507" t="s">
        <v>243</v>
      </c>
      <c r="F4" s="827" t="s">
        <v>1292</v>
      </c>
      <c r="G4" s="1509" t="s">
        <v>1291</v>
      </c>
    </row>
    <row r="5" spans="1:10" ht="30" customHeight="1" thickBot="1" x14ac:dyDescent="0.2">
      <c r="A5" s="1082"/>
      <c r="B5" s="1083" t="s">
        <v>80</v>
      </c>
      <c r="C5" s="1083" t="s">
        <v>81</v>
      </c>
      <c r="D5" s="1506"/>
      <c r="E5" s="1508"/>
      <c r="F5" s="504" t="s">
        <v>1299</v>
      </c>
      <c r="G5" s="1510"/>
      <c r="H5" s="339" t="s">
        <v>444</v>
      </c>
    </row>
    <row r="6" spans="1:10" ht="72" customHeight="1" thickTop="1" thickBot="1" x14ac:dyDescent="0.25">
      <c r="A6" s="118">
        <f>B6+C6</f>
        <v>0</v>
      </c>
      <c r="B6" s="118">
        <f>'４⑤B'!M31</f>
        <v>0</v>
      </c>
      <c r="C6" s="118">
        <f>IF('４⑤C'!O21=0,'４⑤C'!O18,'４⑤C'!O21)</f>
        <v>0</v>
      </c>
      <c r="D6" s="118">
        <f>'４⑤D'!S11</f>
        <v>0</v>
      </c>
      <c r="E6" s="119">
        <f>'４⑤D'!S18</f>
        <v>0</v>
      </c>
      <c r="F6" s="502"/>
      <c r="G6" s="120">
        <f>IF(A6+D6-E6+F6&lt;=0,0,A6+D6-E6+F6)</f>
        <v>0</v>
      </c>
      <c r="H6" s="1084" t="str">
        <f>IF(G6=0,"",IF(総括表④!$H$18=0,"-",ROUND(G6/総括表④!$H$18*100,1)))</f>
        <v/>
      </c>
      <c r="J6" s="1085" t="s">
        <v>1300</v>
      </c>
    </row>
    <row r="7" spans="1:10" ht="9.9" customHeight="1" x14ac:dyDescent="0.2">
      <c r="A7" s="103"/>
      <c r="B7" s="103"/>
      <c r="C7" s="104"/>
      <c r="D7" s="104"/>
      <c r="E7" s="103"/>
      <c r="F7" s="1039"/>
      <c r="G7" s="103"/>
      <c r="H7" s="103"/>
      <c r="I7" s="103"/>
      <c r="J7" s="103"/>
    </row>
    <row r="8" spans="1:10" ht="24.9" customHeight="1" x14ac:dyDescent="0.15">
      <c r="A8" s="107" t="s">
        <v>124</v>
      </c>
      <c r="B8" s="107"/>
      <c r="C8" s="725" t="s">
        <v>127</v>
      </c>
      <c r="D8" s="725"/>
      <c r="E8" s="107" t="s">
        <v>401</v>
      </c>
      <c r="G8" s="107"/>
      <c r="H8" s="725" t="s">
        <v>127</v>
      </c>
      <c r="I8" s="107"/>
      <c r="J8" s="1086" t="s">
        <v>1299</v>
      </c>
    </row>
    <row r="9" spans="1:10" s="109" customFormat="1" ht="24.9" customHeight="1" thickBot="1" x14ac:dyDescent="0.25">
      <c r="A9" s="1511" t="s">
        <v>390</v>
      </c>
      <c r="B9" s="1512"/>
      <c r="C9" s="305">
        <f>SUM('４⑤B'!G31:J31)</f>
        <v>0</v>
      </c>
      <c r="E9" s="1087" t="s">
        <v>56</v>
      </c>
      <c r="F9" s="1088" t="s">
        <v>394</v>
      </c>
      <c r="G9" s="1089" t="s">
        <v>56</v>
      </c>
      <c r="H9" s="1087" t="s">
        <v>394</v>
      </c>
      <c r="J9" s="1090" t="s">
        <v>1293</v>
      </c>
    </row>
    <row r="10" spans="1:10" ht="24.9" customHeight="1" thickTop="1" x14ac:dyDescent="0.2">
      <c r="A10" s="1513" t="s">
        <v>398</v>
      </c>
      <c r="B10" s="1514"/>
      <c r="C10" s="121">
        <f>COUNTA('４⑤D'!B6:D10,'４⑤D'!I6:K10,'４⑤D'!P6:R10)</f>
        <v>0</v>
      </c>
      <c r="E10" s="1091" t="s">
        <v>82</v>
      </c>
      <c r="F10" s="110"/>
      <c r="G10" s="1092" t="s">
        <v>83</v>
      </c>
      <c r="H10" s="111"/>
      <c r="J10" s="1093" t="s">
        <v>1295</v>
      </c>
    </row>
    <row r="11" spans="1:10" ht="24.9" customHeight="1" x14ac:dyDescent="0.2">
      <c r="A11" s="1515" t="s">
        <v>399</v>
      </c>
      <c r="B11" s="1516"/>
      <c r="C11" s="306">
        <f>SUM(C9:C10)</f>
        <v>0</v>
      </c>
      <c r="E11" s="1094" t="s">
        <v>84</v>
      </c>
      <c r="F11" s="112"/>
      <c r="G11" s="1095" t="s">
        <v>85</v>
      </c>
      <c r="H11" s="113"/>
      <c r="J11" s="1090" t="s">
        <v>1294</v>
      </c>
    </row>
    <row r="12" spans="1:10" ht="24.9" customHeight="1" x14ac:dyDescent="0.2">
      <c r="A12" s="1517" t="s">
        <v>400</v>
      </c>
      <c r="B12" s="1518"/>
      <c r="C12" s="307">
        <f>SUM(F10:F21)+SUM(H10:H21)</f>
        <v>0</v>
      </c>
      <c r="E12" s="1094" t="s">
        <v>86</v>
      </c>
      <c r="F12" s="112"/>
      <c r="G12" s="1095" t="s">
        <v>87</v>
      </c>
      <c r="H12" s="113"/>
      <c r="J12" s="1090" t="s">
        <v>1296</v>
      </c>
    </row>
    <row r="13" spans="1:10" ht="24.9" customHeight="1" x14ac:dyDescent="0.2">
      <c r="A13" s="1502" t="s">
        <v>391</v>
      </c>
      <c r="B13" s="1503"/>
      <c r="C13" s="309"/>
      <c r="E13" s="1096" t="s">
        <v>88</v>
      </c>
      <c r="F13" s="112"/>
      <c r="G13" s="1095" t="s">
        <v>89</v>
      </c>
      <c r="H13" s="113"/>
      <c r="J13" s="1090" t="s">
        <v>1297</v>
      </c>
    </row>
    <row r="14" spans="1:10" ht="24.9" customHeight="1" x14ac:dyDescent="0.2">
      <c r="A14" s="114"/>
      <c r="B14" s="1097" t="s">
        <v>402</v>
      </c>
      <c r="C14" s="308">
        <f>C9+C10+C12+C13</f>
        <v>0</v>
      </c>
      <c r="D14" s="114"/>
      <c r="E14" s="1094" t="s">
        <v>90</v>
      </c>
      <c r="F14" s="112"/>
      <c r="G14" s="1098" t="s">
        <v>1448</v>
      </c>
      <c r="H14" s="113"/>
      <c r="J14" s="1099" t="s">
        <v>1298</v>
      </c>
    </row>
    <row r="15" spans="1:10" ht="24.9" customHeight="1" x14ac:dyDescent="0.2">
      <c r="A15" s="114"/>
      <c r="B15" s="114"/>
      <c r="C15" s="114"/>
      <c r="D15" s="114"/>
      <c r="E15" s="1094" t="s">
        <v>92</v>
      </c>
      <c r="F15" s="112"/>
      <c r="G15" s="1095" t="s">
        <v>91</v>
      </c>
      <c r="H15" s="113"/>
      <c r="J15" s="503"/>
    </row>
    <row r="16" spans="1:10" ht="24.9" customHeight="1" x14ac:dyDescent="0.2">
      <c r="C16" s="114"/>
      <c r="D16" s="114"/>
      <c r="E16" s="1094" t="s">
        <v>94</v>
      </c>
      <c r="F16" s="112"/>
      <c r="G16" s="1095" t="s">
        <v>93</v>
      </c>
      <c r="H16" s="113"/>
      <c r="J16" s="503"/>
    </row>
    <row r="17" spans="1:10" ht="24.9" customHeight="1" x14ac:dyDescent="0.2">
      <c r="C17" s="114"/>
      <c r="D17" s="114"/>
      <c r="E17" s="1094" t="s">
        <v>96</v>
      </c>
      <c r="F17" s="112"/>
      <c r="G17" s="1095" t="s">
        <v>95</v>
      </c>
      <c r="H17" s="113"/>
      <c r="J17" s="503"/>
    </row>
    <row r="18" spans="1:10" ht="24.9" customHeight="1" x14ac:dyDescent="0.2">
      <c r="C18" s="104"/>
      <c r="D18" s="103"/>
      <c r="E18" s="1094" t="s">
        <v>97</v>
      </c>
      <c r="F18" s="112"/>
      <c r="G18" s="1095" t="s">
        <v>98</v>
      </c>
      <c r="H18" s="113"/>
      <c r="J18" s="503"/>
    </row>
    <row r="19" spans="1:10" ht="24.9" customHeight="1" x14ac:dyDescent="0.2">
      <c r="A19" s="103"/>
      <c r="B19" s="103"/>
      <c r="C19" s="104"/>
      <c r="D19" s="103"/>
      <c r="E19" s="1094" t="s">
        <v>99</v>
      </c>
      <c r="F19" s="112"/>
      <c r="G19" s="1095" t="s">
        <v>100</v>
      </c>
      <c r="H19" s="113"/>
      <c r="J19" s="503"/>
    </row>
    <row r="20" spans="1:10" ht="24.9" customHeight="1" x14ac:dyDescent="0.2">
      <c r="A20" s="103"/>
      <c r="B20" s="103"/>
      <c r="C20" s="104"/>
      <c r="D20" s="103"/>
      <c r="E20" s="1094" t="s">
        <v>101</v>
      </c>
      <c r="F20" s="112"/>
      <c r="G20" s="1095" t="s">
        <v>102</v>
      </c>
      <c r="H20" s="113"/>
      <c r="J20" s="503"/>
    </row>
    <row r="21" spans="1:10" ht="24.9" customHeight="1" x14ac:dyDescent="0.2">
      <c r="A21" s="103"/>
      <c r="B21" s="103"/>
      <c r="C21" s="104"/>
      <c r="D21" s="103"/>
      <c r="E21" s="1100" t="s">
        <v>103</v>
      </c>
      <c r="F21" s="115"/>
      <c r="G21" s="1101" t="s">
        <v>104</v>
      </c>
      <c r="H21" s="116"/>
      <c r="J21" s="503"/>
    </row>
    <row r="22" spans="1:10" ht="30" customHeight="1" x14ac:dyDescent="0.2">
      <c r="J22" s="503"/>
    </row>
  </sheetData>
  <sheetProtection algorithmName="SHA-512" hashValue="OllI7Cgldj9ySUuf+wTRRn4pH+q6ZIosscDZqvjo0A2h4MDCjt4xFspvzUSZsehFN2zxxYUNk2MwwtC+5qYtTg==" saltValue="PhqwljOiUTFuO0BlBoh5cw==" spinCount="100000" sheet="1" objects="1" scenarios="1"/>
  <mergeCells count="9">
    <mergeCell ref="A13:B13"/>
    <mergeCell ref="A4:C4"/>
    <mergeCell ref="D4:D5"/>
    <mergeCell ref="E4:E5"/>
    <mergeCell ref="G4:G5"/>
    <mergeCell ref="A9:B9"/>
    <mergeCell ref="A10:B10"/>
    <mergeCell ref="A11:B11"/>
    <mergeCell ref="A12:B12"/>
  </mergeCells>
  <phoneticPr fontId="2"/>
  <dataValidations count="1">
    <dataValidation type="list" allowBlank="1" showInputMessage="1" showErrorMessage="1" sqref="F5" xr:uid="{00000000-0002-0000-0A00-000000000000}">
      <formula1>$J$8:$J$14</formula1>
    </dataValidation>
  </dataValidations>
  <pageMargins left="0.47244094488188981" right="0.39370078740157483" top="0.70866141732283472" bottom="0.55118110236220474" header="0.51181102362204722" footer="0.51181102362204722"/>
  <pageSetup paperSize="9" scale="9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C000"/>
    <pageSetUpPr fitToPage="1"/>
  </sheetPr>
  <dimension ref="A1:P31"/>
  <sheetViews>
    <sheetView view="pageBreakPreview" zoomScale="80" zoomScaleNormal="85" zoomScaleSheetLayoutView="80" workbookViewId="0">
      <selection activeCell="M31" sqref="M31:O31"/>
    </sheetView>
  </sheetViews>
  <sheetFormatPr defaultColWidth="9" defaultRowHeight="12" x14ac:dyDescent="0.2"/>
  <cols>
    <col min="1" max="1" width="3.6640625" style="124" customWidth="1"/>
    <col min="2" max="2" width="23.6640625" style="124" customWidth="1"/>
    <col min="3" max="3" width="13.6640625" style="124" customWidth="1"/>
    <col min="4" max="15" width="12.6640625" style="124" customWidth="1"/>
    <col min="16" max="16384" width="9" style="124"/>
  </cols>
  <sheetData>
    <row r="1" spans="1:16" ht="30" customHeight="1" thickBot="1" x14ac:dyDescent="0.2">
      <c r="A1" s="122"/>
      <c r="B1" s="123"/>
      <c r="C1" s="123"/>
      <c r="G1" s="1187" t="str">
        <f>総括表①!E3</f>
        <v>Ver.03.00</v>
      </c>
      <c r="M1" s="343" t="s">
        <v>1256</v>
      </c>
      <c r="N1" s="1535" t="str">
        <f>IF(総括表①!$D$10="-",総括表①!$C$10,総括表①!$C$10&amp;総括表①!$D$10)</f>
        <v/>
      </c>
      <c r="O1" s="1536"/>
    </row>
    <row r="2" spans="1:16" ht="12" customHeight="1" x14ac:dyDescent="0.2"/>
    <row r="3" spans="1:16" ht="20.100000000000001" customHeight="1" x14ac:dyDescent="0.2">
      <c r="A3" s="124" t="s">
        <v>128</v>
      </c>
    </row>
    <row r="4" spans="1:16" ht="9.9" customHeight="1" x14ac:dyDescent="0.2">
      <c r="O4" s="1064" t="s">
        <v>133</v>
      </c>
    </row>
    <row r="5" spans="1:16" ht="20.100000000000001" customHeight="1" thickBot="1" x14ac:dyDescent="0.25">
      <c r="A5" s="1520" t="s">
        <v>105</v>
      </c>
      <c r="B5" s="1520"/>
      <c r="C5" s="1065" t="s">
        <v>110</v>
      </c>
      <c r="D5" s="1066">
        <v>1</v>
      </c>
      <c r="E5" s="1067">
        <v>2</v>
      </c>
      <c r="F5" s="1067">
        <v>3</v>
      </c>
      <c r="G5" s="1067">
        <v>4</v>
      </c>
      <c r="H5" s="1067">
        <v>5</v>
      </c>
      <c r="I5" s="1067">
        <v>6</v>
      </c>
      <c r="J5" s="1067">
        <v>7</v>
      </c>
      <c r="K5" s="1067">
        <v>8</v>
      </c>
      <c r="L5" s="1067">
        <v>9</v>
      </c>
      <c r="M5" s="1067">
        <v>10</v>
      </c>
      <c r="N5" s="1067">
        <v>11</v>
      </c>
      <c r="O5" s="1067">
        <v>12</v>
      </c>
    </row>
    <row r="6" spans="1:16" ht="24.9" customHeight="1" thickTop="1" x14ac:dyDescent="0.2">
      <c r="A6" s="1534" t="s">
        <v>106</v>
      </c>
      <c r="B6" s="1534"/>
      <c r="C6" s="1068" t="s">
        <v>129</v>
      </c>
      <c r="D6" s="125"/>
      <c r="E6" s="126"/>
      <c r="F6" s="126"/>
      <c r="G6" s="126"/>
      <c r="H6" s="126"/>
      <c r="I6" s="126"/>
      <c r="J6" s="126"/>
      <c r="K6" s="126"/>
      <c r="L6" s="126"/>
      <c r="M6" s="126"/>
      <c r="N6" s="126"/>
      <c r="O6" s="126"/>
    </row>
    <row r="7" spans="1:16" ht="24.9" customHeight="1" x14ac:dyDescent="0.2">
      <c r="A7" s="1528" t="s">
        <v>107</v>
      </c>
      <c r="B7" s="1528"/>
      <c r="C7" s="1069" t="s">
        <v>130</v>
      </c>
      <c r="D7" s="127"/>
      <c r="E7" s="128"/>
      <c r="F7" s="128"/>
      <c r="G7" s="128"/>
      <c r="H7" s="128"/>
      <c r="I7" s="128"/>
      <c r="J7" s="128"/>
      <c r="K7" s="128"/>
      <c r="L7" s="128"/>
      <c r="M7" s="128"/>
      <c r="N7" s="128"/>
      <c r="O7" s="128"/>
    </row>
    <row r="8" spans="1:16" ht="24.9" customHeight="1" x14ac:dyDescent="0.2">
      <c r="A8" s="1528" t="s">
        <v>108</v>
      </c>
      <c r="B8" s="1528"/>
      <c r="C8" s="1069" t="s">
        <v>131</v>
      </c>
      <c r="D8" s="1362"/>
      <c r="E8" s="1363"/>
      <c r="F8" s="1363"/>
      <c r="G8" s="1363"/>
      <c r="H8" s="1363"/>
      <c r="I8" s="1363"/>
      <c r="J8" s="1363"/>
      <c r="K8" s="1363"/>
      <c r="L8" s="1363"/>
      <c r="M8" s="1363"/>
      <c r="N8" s="1363"/>
      <c r="O8" s="1363"/>
    </row>
    <row r="9" spans="1:16" ht="39.9" customHeight="1" x14ac:dyDescent="0.2">
      <c r="A9" s="1519" t="s">
        <v>109</v>
      </c>
      <c r="B9" s="1519"/>
      <c r="C9" s="1070" t="s">
        <v>132</v>
      </c>
      <c r="D9" s="142">
        <f t="shared" ref="D9:I9" si="0">ROUNDDOWN(D7*D8,0)</f>
        <v>0</v>
      </c>
      <c r="E9" s="143">
        <f t="shared" si="0"/>
        <v>0</v>
      </c>
      <c r="F9" s="143">
        <f t="shared" si="0"/>
        <v>0</v>
      </c>
      <c r="G9" s="143">
        <f t="shared" si="0"/>
        <v>0</v>
      </c>
      <c r="H9" s="143">
        <f t="shared" si="0"/>
        <v>0</v>
      </c>
      <c r="I9" s="143">
        <f t="shared" si="0"/>
        <v>0</v>
      </c>
      <c r="J9" s="143">
        <f t="shared" ref="J9:O9" si="1">ROUNDDOWN(J7*J8,0)</f>
        <v>0</v>
      </c>
      <c r="K9" s="143">
        <f t="shared" si="1"/>
        <v>0</v>
      </c>
      <c r="L9" s="143">
        <f t="shared" si="1"/>
        <v>0</v>
      </c>
      <c r="M9" s="143">
        <f t="shared" si="1"/>
        <v>0</v>
      </c>
      <c r="N9" s="143">
        <f t="shared" si="1"/>
        <v>0</v>
      </c>
      <c r="O9" s="143">
        <f t="shared" si="1"/>
        <v>0</v>
      </c>
      <c r="P9" s="129"/>
    </row>
    <row r="10" spans="1:16" ht="15" customHeight="1" x14ac:dyDescent="0.2">
      <c r="A10" s="130"/>
      <c r="B10" s="130"/>
      <c r="C10" s="123"/>
      <c r="D10" s="131"/>
      <c r="E10" s="131"/>
      <c r="F10" s="131"/>
      <c r="G10" s="131"/>
      <c r="H10" s="131"/>
      <c r="I10" s="131"/>
      <c r="J10" s="131"/>
      <c r="K10" s="131"/>
      <c r="L10" s="131"/>
      <c r="M10" s="131"/>
      <c r="N10" s="131"/>
      <c r="O10" s="131"/>
    </row>
    <row r="11" spans="1:16" ht="20.100000000000001" customHeight="1" thickBot="1" x14ac:dyDescent="0.25">
      <c r="A11" s="1527" t="s">
        <v>105</v>
      </c>
      <c r="B11" s="1527"/>
      <c r="C11" s="1071" t="s">
        <v>110</v>
      </c>
      <c r="D11" s="1072">
        <v>13</v>
      </c>
      <c r="E11" s="1073">
        <v>14</v>
      </c>
      <c r="F11" s="1073">
        <v>15</v>
      </c>
      <c r="G11" s="1073">
        <v>16</v>
      </c>
      <c r="H11" s="1073">
        <v>17</v>
      </c>
      <c r="I11" s="1073">
        <v>18</v>
      </c>
      <c r="J11" s="1073">
        <v>19</v>
      </c>
      <c r="K11" s="1073">
        <v>20</v>
      </c>
      <c r="L11" s="1073">
        <v>21</v>
      </c>
      <c r="M11" s="1073">
        <v>22</v>
      </c>
      <c r="N11" s="1073">
        <v>23</v>
      </c>
      <c r="O11" s="1073">
        <v>24</v>
      </c>
    </row>
    <row r="12" spans="1:16" ht="24.9" customHeight="1" thickTop="1" x14ac:dyDescent="0.2">
      <c r="A12" s="1521" t="s">
        <v>106</v>
      </c>
      <c r="B12" s="1521"/>
      <c r="C12" s="1074" t="s">
        <v>129</v>
      </c>
      <c r="D12" s="132"/>
      <c r="E12" s="133"/>
      <c r="F12" s="133"/>
      <c r="G12" s="133"/>
      <c r="H12" s="133"/>
      <c r="I12" s="133"/>
      <c r="J12" s="133"/>
      <c r="K12" s="133"/>
      <c r="L12" s="133"/>
      <c r="M12" s="133"/>
      <c r="N12" s="133"/>
      <c r="O12" s="133"/>
    </row>
    <row r="13" spans="1:16" ht="24.9" customHeight="1" x14ac:dyDescent="0.2">
      <c r="A13" s="1528" t="s">
        <v>107</v>
      </c>
      <c r="B13" s="1528"/>
      <c r="C13" s="1069" t="s">
        <v>130</v>
      </c>
      <c r="D13" s="127"/>
      <c r="E13" s="128"/>
      <c r="F13" s="128"/>
      <c r="G13" s="128"/>
      <c r="H13" s="128"/>
      <c r="I13" s="128"/>
      <c r="J13" s="128"/>
      <c r="K13" s="128"/>
      <c r="L13" s="128"/>
      <c r="M13" s="128"/>
      <c r="N13" s="128"/>
      <c r="O13" s="128"/>
    </row>
    <row r="14" spans="1:16" ht="24.9" customHeight="1" x14ac:dyDescent="0.2">
      <c r="A14" s="1528" t="s">
        <v>108</v>
      </c>
      <c r="B14" s="1528"/>
      <c r="C14" s="1069" t="s">
        <v>131</v>
      </c>
      <c r="D14" s="1362"/>
      <c r="E14" s="1363"/>
      <c r="F14" s="1363"/>
      <c r="G14" s="1363"/>
      <c r="H14" s="1363"/>
      <c r="I14" s="1363"/>
      <c r="J14" s="1363"/>
      <c r="K14" s="1363"/>
      <c r="L14" s="1363"/>
      <c r="M14" s="1363"/>
      <c r="N14" s="1363"/>
      <c r="O14" s="1363"/>
    </row>
    <row r="15" spans="1:16" ht="39.9" customHeight="1" x14ac:dyDescent="0.2">
      <c r="A15" s="1519" t="s">
        <v>109</v>
      </c>
      <c r="B15" s="1519"/>
      <c r="C15" s="1070" t="s">
        <v>132</v>
      </c>
      <c r="D15" s="142">
        <f>ROUNDDOWN(D13*D14,0)</f>
        <v>0</v>
      </c>
      <c r="E15" s="143">
        <f t="shared" ref="E15:O15" si="2">ROUNDDOWN(E13*E14,0)</f>
        <v>0</v>
      </c>
      <c r="F15" s="143">
        <f t="shared" si="2"/>
        <v>0</v>
      </c>
      <c r="G15" s="143">
        <f t="shared" si="2"/>
        <v>0</v>
      </c>
      <c r="H15" s="143">
        <f t="shared" si="2"/>
        <v>0</v>
      </c>
      <c r="I15" s="143">
        <f t="shared" si="2"/>
        <v>0</v>
      </c>
      <c r="J15" s="143">
        <f>ROUNDDOWN(J13*J14,0)</f>
        <v>0</v>
      </c>
      <c r="K15" s="143">
        <f>ROUNDDOWN(K13*K14,0)</f>
        <v>0</v>
      </c>
      <c r="L15" s="143">
        <f>ROUNDDOWN(L13*L14,0)</f>
        <v>0</v>
      </c>
      <c r="M15" s="143">
        <f>ROUNDDOWN(M13*M14,0)</f>
        <v>0</v>
      </c>
      <c r="N15" s="143">
        <f t="shared" si="2"/>
        <v>0</v>
      </c>
      <c r="O15" s="143">
        <f t="shared" si="2"/>
        <v>0</v>
      </c>
      <c r="P15" s="129"/>
    </row>
    <row r="16" spans="1:16" ht="15" customHeight="1" x14ac:dyDescent="0.2">
      <c r="A16" s="134"/>
      <c r="B16" s="130"/>
      <c r="C16" s="123"/>
      <c r="D16" s="131"/>
      <c r="E16" s="131"/>
      <c r="F16" s="131"/>
      <c r="G16" s="131"/>
      <c r="H16" s="131"/>
      <c r="I16" s="131"/>
      <c r="J16" s="131"/>
      <c r="K16" s="131"/>
      <c r="L16" s="131"/>
      <c r="M16" s="135"/>
      <c r="N16" s="135"/>
      <c r="O16" s="135"/>
    </row>
    <row r="17" spans="1:16" ht="20.100000000000001" customHeight="1" thickBot="1" x14ac:dyDescent="0.25">
      <c r="A17" s="1520" t="s">
        <v>105</v>
      </c>
      <c r="B17" s="1520"/>
      <c r="C17" s="1065" t="s">
        <v>110</v>
      </c>
      <c r="D17" s="1066">
        <v>25</v>
      </c>
      <c r="E17" s="1067">
        <v>26</v>
      </c>
      <c r="F17" s="1067">
        <v>27</v>
      </c>
      <c r="G17" s="1067">
        <v>28</v>
      </c>
      <c r="H17" s="1067">
        <v>29</v>
      </c>
      <c r="I17" s="1067">
        <v>30</v>
      </c>
      <c r="J17" s="1067">
        <v>31</v>
      </c>
      <c r="K17" s="1067">
        <v>32</v>
      </c>
      <c r="L17" s="1067">
        <v>33</v>
      </c>
      <c r="M17" s="1067">
        <v>34</v>
      </c>
      <c r="N17" s="1067">
        <v>35</v>
      </c>
      <c r="O17" s="1067">
        <v>36</v>
      </c>
    </row>
    <row r="18" spans="1:16" ht="24.9" customHeight="1" thickTop="1" x14ac:dyDescent="0.2">
      <c r="A18" s="1534" t="s">
        <v>106</v>
      </c>
      <c r="B18" s="1534"/>
      <c r="C18" s="1068" t="s">
        <v>129</v>
      </c>
      <c r="D18" s="125"/>
      <c r="E18" s="126"/>
      <c r="F18" s="126"/>
      <c r="G18" s="126"/>
      <c r="H18" s="126"/>
      <c r="I18" s="126"/>
      <c r="J18" s="126"/>
      <c r="K18" s="126"/>
      <c r="L18" s="126"/>
      <c r="M18" s="126"/>
      <c r="N18" s="126"/>
      <c r="O18" s="126"/>
    </row>
    <row r="19" spans="1:16" ht="24.9" customHeight="1" x14ac:dyDescent="0.2">
      <c r="A19" s="1528" t="s">
        <v>107</v>
      </c>
      <c r="B19" s="1528"/>
      <c r="C19" s="1069" t="s">
        <v>130</v>
      </c>
      <c r="D19" s="127"/>
      <c r="E19" s="128"/>
      <c r="F19" s="128"/>
      <c r="G19" s="128"/>
      <c r="H19" s="128"/>
      <c r="I19" s="128"/>
      <c r="J19" s="128"/>
      <c r="K19" s="128"/>
      <c r="L19" s="128"/>
      <c r="M19" s="128"/>
      <c r="N19" s="128"/>
      <c r="O19" s="128"/>
    </row>
    <row r="20" spans="1:16" ht="24.9" customHeight="1" x14ac:dyDescent="0.2">
      <c r="A20" s="1528" t="s">
        <v>108</v>
      </c>
      <c r="B20" s="1528"/>
      <c r="C20" s="1069" t="s">
        <v>131</v>
      </c>
      <c r="D20" s="1362"/>
      <c r="E20" s="1363"/>
      <c r="F20" s="1363"/>
      <c r="G20" s="1363"/>
      <c r="H20" s="1363"/>
      <c r="I20" s="1363"/>
      <c r="J20" s="1363"/>
      <c r="K20" s="1363"/>
      <c r="L20" s="1363"/>
      <c r="M20" s="1363"/>
      <c r="N20" s="1363"/>
      <c r="O20" s="1363"/>
    </row>
    <row r="21" spans="1:16" ht="39.9" customHeight="1" x14ac:dyDescent="0.2">
      <c r="A21" s="1519" t="s">
        <v>109</v>
      </c>
      <c r="B21" s="1519"/>
      <c r="C21" s="1070" t="s">
        <v>132</v>
      </c>
      <c r="D21" s="142">
        <f>ROUNDDOWN(D19*D20,0)</f>
        <v>0</v>
      </c>
      <c r="E21" s="143">
        <f t="shared" ref="E21:O21" si="3">ROUNDDOWN(E19*E20,0)</f>
        <v>0</v>
      </c>
      <c r="F21" s="143">
        <f t="shared" si="3"/>
        <v>0</v>
      </c>
      <c r="G21" s="143">
        <f>ROUNDDOWN(G19*G20,0)</f>
        <v>0</v>
      </c>
      <c r="H21" s="143">
        <f t="shared" si="3"/>
        <v>0</v>
      </c>
      <c r="I21" s="143">
        <f t="shared" si="3"/>
        <v>0</v>
      </c>
      <c r="J21" s="143">
        <f t="shared" si="3"/>
        <v>0</v>
      </c>
      <c r="K21" s="143">
        <f t="shared" si="3"/>
        <v>0</v>
      </c>
      <c r="L21" s="143">
        <f t="shared" si="3"/>
        <v>0</v>
      </c>
      <c r="M21" s="143">
        <f t="shared" si="3"/>
        <v>0</v>
      </c>
      <c r="N21" s="143">
        <f>ROUNDDOWN(N19*N20,0)</f>
        <v>0</v>
      </c>
      <c r="O21" s="143">
        <f t="shared" si="3"/>
        <v>0</v>
      </c>
      <c r="P21" s="129"/>
    </row>
    <row r="22" spans="1:16" ht="15" customHeight="1" x14ac:dyDescent="0.2">
      <c r="A22" s="130"/>
      <c r="B22" s="130"/>
      <c r="C22" s="123"/>
      <c r="D22" s="131"/>
      <c r="E22" s="131"/>
      <c r="F22" s="131"/>
      <c r="G22" s="131"/>
      <c r="H22" s="131"/>
      <c r="I22" s="131"/>
      <c r="J22" s="131"/>
      <c r="K22" s="131"/>
      <c r="L22" s="131"/>
      <c r="M22" s="131"/>
      <c r="N22" s="131"/>
      <c r="O22" s="131"/>
    </row>
    <row r="23" spans="1:16" ht="20.100000000000001" customHeight="1" thickBot="1" x14ac:dyDescent="0.25">
      <c r="A23" s="1527" t="s">
        <v>105</v>
      </c>
      <c r="B23" s="1527"/>
      <c r="C23" s="1071" t="s">
        <v>110</v>
      </c>
      <c r="D23" s="1072">
        <v>37</v>
      </c>
      <c r="E23" s="1073">
        <v>38</v>
      </c>
      <c r="F23" s="1073">
        <v>39</v>
      </c>
      <c r="G23" s="1073">
        <v>40</v>
      </c>
      <c r="H23" s="1073">
        <v>41</v>
      </c>
      <c r="I23" s="1073">
        <v>42</v>
      </c>
      <c r="J23" s="1073">
        <v>43</v>
      </c>
      <c r="K23" s="1073">
        <v>44</v>
      </c>
      <c r="L23" s="1073">
        <v>45</v>
      </c>
      <c r="M23" s="1073">
        <v>46</v>
      </c>
      <c r="N23" s="1073">
        <v>47</v>
      </c>
      <c r="O23" s="1073">
        <v>48</v>
      </c>
    </row>
    <row r="24" spans="1:16" ht="24.9" customHeight="1" thickTop="1" x14ac:dyDescent="0.2">
      <c r="A24" s="1521" t="s">
        <v>106</v>
      </c>
      <c r="B24" s="1521"/>
      <c r="C24" s="1074" t="s">
        <v>129</v>
      </c>
      <c r="D24" s="132"/>
      <c r="E24" s="133"/>
      <c r="F24" s="133"/>
      <c r="G24" s="133"/>
      <c r="H24" s="133"/>
      <c r="I24" s="133"/>
      <c r="J24" s="133"/>
      <c r="K24" s="133"/>
      <c r="L24" s="133"/>
      <c r="M24" s="133"/>
      <c r="N24" s="133"/>
      <c r="O24" s="133"/>
    </row>
    <row r="25" spans="1:16" ht="24.9" customHeight="1" x14ac:dyDescent="0.2">
      <c r="A25" s="1528" t="s">
        <v>107</v>
      </c>
      <c r="B25" s="1528"/>
      <c r="C25" s="1069" t="s">
        <v>130</v>
      </c>
      <c r="D25" s="127"/>
      <c r="E25" s="128"/>
      <c r="F25" s="128"/>
      <c r="G25" s="128"/>
      <c r="H25" s="128"/>
      <c r="I25" s="128"/>
      <c r="J25" s="128"/>
      <c r="K25" s="128"/>
      <c r="L25" s="128"/>
      <c r="M25" s="128"/>
      <c r="N25" s="128"/>
      <c r="O25" s="128"/>
    </row>
    <row r="26" spans="1:16" ht="24.9" customHeight="1" x14ac:dyDescent="0.2">
      <c r="A26" s="1528" t="s">
        <v>108</v>
      </c>
      <c r="B26" s="1528"/>
      <c r="C26" s="1069" t="s">
        <v>131</v>
      </c>
      <c r="D26" s="1362"/>
      <c r="E26" s="1363"/>
      <c r="F26" s="1363"/>
      <c r="G26" s="1363"/>
      <c r="H26" s="1363"/>
      <c r="I26" s="1363"/>
      <c r="J26" s="1363"/>
      <c r="K26" s="1363"/>
      <c r="L26" s="1363"/>
      <c r="M26" s="1363"/>
      <c r="N26" s="1363"/>
      <c r="O26" s="1363"/>
    </row>
    <row r="27" spans="1:16" ht="39.9" customHeight="1" x14ac:dyDescent="0.2">
      <c r="A27" s="1519" t="s">
        <v>109</v>
      </c>
      <c r="B27" s="1519"/>
      <c r="C27" s="1070" t="s">
        <v>132</v>
      </c>
      <c r="D27" s="142">
        <f>ROUNDDOWN(D25*D26,0)</f>
        <v>0</v>
      </c>
      <c r="E27" s="143">
        <f>ROUNDDOWN(E25*E26,0)</f>
        <v>0</v>
      </c>
      <c r="F27" s="143">
        <f>ROUNDDOWN(F25*F26,0)</f>
        <v>0</v>
      </c>
      <c r="G27" s="143">
        <f t="shared" ref="G27:N27" si="4">ROUNDDOWN(G25*G26,0)</f>
        <v>0</v>
      </c>
      <c r="H27" s="143">
        <f>ROUNDDOWN(H25*H26,0)</f>
        <v>0</v>
      </c>
      <c r="I27" s="143">
        <f t="shared" si="4"/>
        <v>0</v>
      </c>
      <c r="J27" s="143">
        <f t="shared" si="4"/>
        <v>0</v>
      </c>
      <c r="K27" s="143">
        <f t="shared" si="4"/>
        <v>0</v>
      </c>
      <c r="L27" s="143">
        <f t="shared" si="4"/>
        <v>0</v>
      </c>
      <c r="M27" s="143">
        <f t="shared" si="4"/>
        <v>0</v>
      </c>
      <c r="N27" s="143">
        <f t="shared" si="4"/>
        <v>0</v>
      </c>
      <c r="O27" s="143">
        <f>ROUNDDOWN(O25*O26,0)</f>
        <v>0</v>
      </c>
    </row>
    <row r="28" spans="1:16" ht="15" customHeight="1" x14ac:dyDescent="0.2">
      <c r="B28" s="122"/>
      <c r="C28" s="122"/>
      <c r="D28" s="131"/>
      <c r="E28" s="131"/>
      <c r="F28" s="131"/>
      <c r="G28" s="131"/>
      <c r="H28" s="131"/>
      <c r="I28" s="131"/>
      <c r="J28" s="131"/>
      <c r="K28" s="131"/>
      <c r="L28" s="131"/>
      <c r="M28" s="131"/>
      <c r="N28" s="131"/>
      <c r="O28" s="122"/>
    </row>
    <row r="29" spans="1:16" ht="20.100000000000001" customHeight="1" thickBot="1" x14ac:dyDescent="0.2">
      <c r="B29" s="136"/>
      <c r="C29" s="122"/>
      <c r="E29" s="131"/>
      <c r="F29" s="131"/>
      <c r="G29" s="131"/>
      <c r="H29" s="131"/>
      <c r="I29" s="131"/>
      <c r="J29" s="1075" t="s">
        <v>127</v>
      </c>
      <c r="K29" s="131"/>
      <c r="L29" s="131"/>
      <c r="M29" s="135"/>
      <c r="O29" s="1075" t="s">
        <v>2</v>
      </c>
    </row>
    <row r="30" spans="1:16" s="137" customFormat="1" ht="20.100000000000001" customHeight="1" thickBot="1" x14ac:dyDescent="0.25">
      <c r="B30" s="138"/>
      <c r="C30" s="138"/>
      <c r="D30" s="138"/>
      <c r="E30" s="138"/>
      <c r="F30" s="138"/>
      <c r="G30" s="1076" t="s">
        <v>392</v>
      </c>
      <c r="H30" s="1077"/>
      <c r="I30" s="1078" t="s">
        <v>1269</v>
      </c>
      <c r="J30" s="1079"/>
      <c r="K30" s="139"/>
      <c r="L30" s="139"/>
      <c r="M30" s="1529" t="s">
        <v>134</v>
      </c>
      <c r="N30" s="1530"/>
      <c r="O30" s="1531"/>
    </row>
    <row r="31" spans="1:16" s="137" customFormat="1" ht="60" customHeight="1" thickTop="1" thickBot="1" x14ac:dyDescent="0.25">
      <c r="F31" s="140" t="s">
        <v>393</v>
      </c>
      <c r="G31" s="1532"/>
      <c r="H31" s="1533"/>
      <c r="I31" s="1525">
        <f>SUM(D6:O6,D12:O12,D18:O18,D24:O24)</f>
        <v>0</v>
      </c>
      <c r="J31" s="1526"/>
      <c r="L31" s="141"/>
      <c r="M31" s="1522">
        <f>SUM(D9:O9,D15:O15,D21:O21,D27:O27)</f>
        <v>0</v>
      </c>
      <c r="N31" s="1523"/>
      <c r="O31" s="1524"/>
    </row>
  </sheetData>
  <sheetProtection algorithmName="SHA-512" hashValue="hIWy9RPDYF0wO5y2yaWTlzD2YqtQZrasaQnGHQmgdqYRNS540jWwtN/49ySKhGBI0IHOFth6Q9eyGs3xjwAChg==" saltValue="GzuEKj5Aq5gz1IlYX2U5jw==" spinCount="100000" sheet="1" objects="1" scenarios="1"/>
  <mergeCells count="25">
    <mergeCell ref="A13:B13"/>
    <mergeCell ref="A14:B14"/>
    <mergeCell ref="N1:O1"/>
    <mergeCell ref="A7:B7"/>
    <mergeCell ref="A8:B8"/>
    <mergeCell ref="A9:B9"/>
    <mergeCell ref="A11:B11"/>
    <mergeCell ref="A5:B5"/>
    <mergeCell ref="A6:B6"/>
    <mergeCell ref="A15:B15"/>
    <mergeCell ref="A17:B17"/>
    <mergeCell ref="A12:B12"/>
    <mergeCell ref="M31:O31"/>
    <mergeCell ref="I31:J31"/>
    <mergeCell ref="A23:B23"/>
    <mergeCell ref="A24:B24"/>
    <mergeCell ref="A25:B25"/>
    <mergeCell ref="A26:B26"/>
    <mergeCell ref="A27:B27"/>
    <mergeCell ref="M30:O30"/>
    <mergeCell ref="G31:H31"/>
    <mergeCell ref="A18:B18"/>
    <mergeCell ref="A19:B19"/>
    <mergeCell ref="A20:B20"/>
    <mergeCell ref="A21:B21"/>
  </mergeCells>
  <phoneticPr fontId="2"/>
  <pageMargins left="0.47244094488188981" right="0.39370078740157483" top="0.70866141732283472" bottom="0.55118110236220474" header="0.51181102362204722" footer="0.51181102362204722"/>
  <pageSetup paperSize="9" scale="7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C000"/>
    <pageSetUpPr fitToPage="1"/>
  </sheetPr>
  <dimension ref="A1:Q26"/>
  <sheetViews>
    <sheetView view="pageBreakPreview" zoomScale="80" zoomScaleNormal="90" zoomScaleSheetLayoutView="80" workbookViewId="0">
      <selection activeCell="O21" sqref="O21:P21"/>
    </sheetView>
  </sheetViews>
  <sheetFormatPr defaultColWidth="9" defaultRowHeight="12" x14ac:dyDescent="0.2"/>
  <cols>
    <col min="1" max="1" width="5.6640625" style="109" customWidth="1"/>
    <col min="2" max="2" width="22.6640625" style="109" customWidth="1"/>
    <col min="3" max="3" width="13.6640625" style="109" customWidth="1"/>
    <col min="4" max="16" width="11.6640625" style="109" customWidth="1"/>
    <col min="17" max="17" width="15.6640625" style="109" customWidth="1"/>
    <col min="18" max="16384" width="9" style="109"/>
  </cols>
  <sheetData>
    <row r="1" spans="1:17" ht="30" customHeight="1" thickBot="1" x14ac:dyDescent="0.2">
      <c r="A1" s="144"/>
      <c r="B1" s="123"/>
      <c r="C1" s="123"/>
      <c r="F1" s="1040" t="str">
        <f>総括表①!E3</f>
        <v>Ver.03.00</v>
      </c>
      <c r="N1" s="343" t="s">
        <v>1256</v>
      </c>
      <c r="O1" s="1535" t="str">
        <f>IF(総括表①!$D$10="-",総括表①!$C$10,総括表①!$C$10&amp;総括表①!$D$10)</f>
        <v/>
      </c>
      <c r="P1" s="1536"/>
    </row>
    <row r="3" spans="1:17" ht="20.100000000000001" customHeight="1" x14ac:dyDescent="0.2">
      <c r="A3" s="124" t="s">
        <v>316</v>
      </c>
    </row>
    <row r="4" spans="1:17" x14ac:dyDescent="0.2">
      <c r="C4" s="145"/>
      <c r="D4" s="145"/>
      <c r="E4" s="145"/>
      <c r="F4" s="145"/>
      <c r="G4" s="145"/>
      <c r="H4" s="145"/>
      <c r="I4" s="145"/>
      <c r="J4" s="145"/>
      <c r="K4" s="145"/>
      <c r="L4" s="145"/>
      <c r="M4" s="145"/>
      <c r="N4" s="145"/>
      <c r="O4" s="145"/>
      <c r="P4" s="1041" t="s">
        <v>133</v>
      </c>
      <c r="Q4" s="145"/>
    </row>
    <row r="5" spans="1:17" s="145" customFormat="1" ht="50.1" customHeight="1" thickBot="1" x14ac:dyDescent="0.25">
      <c r="A5" s="1564" t="s">
        <v>139</v>
      </c>
      <c r="B5" s="1565"/>
      <c r="C5" s="1042" t="s">
        <v>110</v>
      </c>
      <c r="D5" s="1043">
        <v>1</v>
      </c>
      <c r="E5" s="1044">
        <v>2</v>
      </c>
      <c r="F5" s="1044">
        <v>3</v>
      </c>
      <c r="G5" s="1044">
        <v>4</v>
      </c>
      <c r="H5" s="1044">
        <v>5</v>
      </c>
      <c r="I5" s="1044">
        <v>6</v>
      </c>
      <c r="J5" s="1044">
        <v>7</v>
      </c>
      <c r="K5" s="1044">
        <v>8</v>
      </c>
      <c r="L5" s="1044">
        <v>9</v>
      </c>
      <c r="M5" s="1044">
        <v>10</v>
      </c>
      <c r="N5" s="1044">
        <v>11</v>
      </c>
      <c r="O5" s="1044">
        <v>12</v>
      </c>
      <c r="P5" s="1044">
        <v>13</v>
      </c>
      <c r="Q5" s="146"/>
    </row>
    <row r="6" spans="1:17" ht="50.1" customHeight="1" thickTop="1" x14ac:dyDescent="0.2">
      <c r="A6" s="1562" t="s">
        <v>240</v>
      </c>
      <c r="B6" s="1563"/>
      <c r="C6" s="1045" t="s">
        <v>111</v>
      </c>
      <c r="D6" s="147"/>
      <c r="E6" s="148"/>
      <c r="F6" s="148"/>
      <c r="G6" s="148"/>
      <c r="H6" s="148"/>
      <c r="I6" s="148"/>
      <c r="J6" s="148"/>
      <c r="K6" s="148"/>
      <c r="L6" s="148"/>
      <c r="M6" s="148"/>
      <c r="N6" s="148"/>
      <c r="O6" s="148"/>
      <c r="P6" s="148"/>
      <c r="Q6" s="149"/>
    </row>
    <row r="7" spans="1:17" ht="50.1" customHeight="1" x14ac:dyDescent="0.2">
      <c r="A7" s="1564" t="s">
        <v>312</v>
      </c>
      <c r="B7" s="1566"/>
      <c r="C7" s="1046" t="s">
        <v>112</v>
      </c>
      <c r="D7" s="150"/>
      <c r="E7" s="151"/>
      <c r="F7" s="151"/>
      <c r="G7" s="151"/>
      <c r="H7" s="151"/>
      <c r="I7" s="151"/>
      <c r="J7" s="151"/>
      <c r="K7" s="151"/>
      <c r="L7" s="151"/>
      <c r="M7" s="151"/>
      <c r="N7" s="151"/>
      <c r="O7" s="151"/>
      <c r="P7" s="151"/>
      <c r="Q7" s="149"/>
    </row>
    <row r="8" spans="1:17" ht="50.1" customHeight="1" x14ac:dyDescent="0.2">
      <c r="A8" s="1047"/>
      <c r="B8" s="1048" t="s">
        <v>135</v>
      </c>
      <c r="C8" s="1049" t="s">
        <v>113</v>
      </c>
      <c r="D8" s="162">
        <f>D6*D7*50</f>
        <v>0</v>
      </c>
      <c r="E8" s="163">
        <f>E6*E7*50</f>
        <v>0</v>
      </c>
      <c r="F8" s="163">
        <f>F6*F7*50</f>
        <v>0</v>
      </c>
      <c r="G8" s="163">
        <f t="shared" ref="G8:O8" si="0">G6*G7*50</f>
        <v>0</v>
      </c>
      <c r="H8" s="163">
        <f t="shared" si="0"/>
        <v>0</v>
      </c>
      <c r="I8" s="163">
        <f t="shared" si="0"/>
        <v>0</v>
      </c>
      <c r="J8" s="163">
        <f t="shared" si="0"/>
        <v>0</v>
      </c>
      <c r="K8" s="163">
        <f t="shared" si="0"/>
        <v>0</v>
      </c>
      <c r="L8" s="163">
        <f t="shared" si="0"/>
        <v>0</v>
      </c>
      <c r="M8" s="163">
        <f t="shared" si="0"/>
        <v>0</v>
      </c>
      <c r="N8" s="163">
        <f t="shared" si="0"/>
        <v>0</v>
      </c>
      <c r="O8" s="163">
        <f t="shared" si="0"/>
        <v>0</v>
      </c>
      <c r="P8" s="163">
        <f>P6*P7*50</f>
        <v>0</v>
      </c>
      <c r="Q8" s="149"/>
    </row>
    <row r="9" spans="1:17" ht="50.1" customHeight="1" x14ac:dyDescent="0.2">
      <c r="A9" s="1047"/>
      <c r="B9" s="1050" t="s">
        <v>138</v>
      </c>
      <c r="C9" s="1051" t="s">
        <v>239</v>
      </c>
      <c r="D9" s="1052"/>
      <c r="E9" s="164">
        <f>D6*E7*10</f>
        <v>0</v>
      </c>
      <c r="F9" s="164">
        <f t="shared" ref="F9:P9" si="1">E6*F7*10</f>
        <v>0</v>
      </c>
      <c r="G9" s="164">
        <f t="shared" si="1"/>
        <v>0</v>
      </c>
      <c r="H9" s="164">
        <f t="shared" si="1"/>
        <v>0</v>
      </c>
      <c r="I9" s="164">
        <f t="shared" si="1"/>
        <v>0</v>
      </c>
      <c r="J9" s="164">
        <f t="shared" si="1"/>
        <v>0</v>
      </c>
      <c r="K9" s="164">
        <f t="shared" si="1"/>
        <v>0</v>
      </c>
      <c r="L9" s="164">
        <f t="shared" si="1"/>
        <v>0</v>
      </c>
      <c r="M9" s="164">
        <f t="shared" si="1"/>
        <v>0</v>
      </c>
      <c r="N9" s="164">
        <f t="shared" si="1"/>
        <v>0</v>
      </c>
      <c r="O9" s="164">
        <f t="shared" si="1"/>
        <v>0</v>
      </c>
      <c r="P9" s="164">
        <f t="shared" si="1"/>
        <v>0</v>
      </c>
      <c r="Q9" s="149"/>
    </row>
    <row r="10" spans="1:17" ht="50.1" customHeight="1" x14ac:dyDescent="0.2">
      <c r="A10" s="1053"/>
      <c r="B10" s="1054" t="s">
        <v>313</v>
      </c>
      <c r="C10" s="1055" t="s">
        <v>114</v>
      </c>
      <c r="D10" s="162">
        <f>ROUNDDOWN(D8/1000,0)</f>
        <v>0</v>
      </c>
      <c r="E10" s="163">
        <f t="shared" ref="E10:P10" si="2">ROUNDDOWN((E8+E9)/1000,0)</f>
        <v>0</v>
      </c>
      <c r="F10" s="163">
        <f t="shared" si="2"/>
        <v>0</v>
      </c>
      <c r="G10" s="163">
        <f t="shared" si="2"/>
        <v>0</v>
      </c>
      <c r="H10" s="163">
        <f t="shared" si="2"/>
        <v>0</v>
      </c>
      <c r="I10" s="163">
        <f t="shared" si="2"/>
        <v>0</v>
      </c>
      <c r="J10" s="163">
        <f t="shared" si="2"/>
        <v>0</v>
      </c>
      <c r="K10" s="163">
        <f t="shared" si="2"/>
        <v>0</v>
      </c>
      <c r="L10" s="163">
        <f t="shared" si="2"/>
        <v>0</v>
      </c>
      <c r="M10" s="163">
        <f t="shared" si="2"/>
        <v>0</v>
      </c>
      <c r="N10" s="163">
        <f t="shared" si="2"/>
        <v>0</v>
      </c>
      <c r="O10" s="163">
        <f t="shared" si="2"/>
        <v>0</v>
      </c>
      <c r="P10" s="163">
        <f t="shared" si="2"/>
        <v>0</v>
      </c>
      <c r="Q10" s="149"/>
    </row>
    <row r="11" spans="1:17" ht="50.1" customHeight="1" x14ac:dyDescent="0.2">
      <c r="A11" s="1564" t="s">
        <v>314</v>
      </c>
      <c r="B11" s="1566"/>
      <c r="C11" s="1046" t="s">
        <v>115</v>
      </c>
      <c r="D11" s="1198"/>
      <c r="E11" s="151"/>
      <c r="F11" s="151"/>
      <c r="G11" s="151"/>
      <c r="H11" s="151"/>
      <c r="I11" s="151"/>
      <c r="J11" s="151"/>
      <c r="K11" s="151"/>
      <c r="L11" s="151"/>
      <c r="M11" s="151"/>
      <c r="N11" s="151"/>
      <c r="O11" s="151"/>
      <c r="P11" s="151"/>
      <c r="Q11" s="149"/>
    </row>
    <row r="12" spans="1:17" ht="50.1" customHeight="1" x14ac:dyDescent="0.2">
      <c r="A12" s="1047"/>
      <c r="B12" s="1048" t="s">
        <v>136</v>
      </c>
      <c r="C12" s="1049" t="s">
        <v>116</v>
      </c>
      <c r="D12" s="1200">
        <f>D6*D11*50/2</f>
        <v>0</v>
      </c>
      <c r="E12" s="1199">
        <f>E6*E11*50/2</f>
        <v>0</v>
      </c>
      <c r="F12" s="163">
        <f>F6*F11*50/2</f>
        <v>0</v>
      </c>
      <c r="G12" s="163">
        <f t="shared" ref="G12:P12" si="3">G6*G11*50/2</f>
        <v>0</v>
      </c>
      <c r="H12" s="163">
        <f t="shared" si="3"/>
        <v>0</v>
      </c>
      <c r="I12" s="163">
        <f t="shared" si="3"/>
        <v>0</v>
      </c>
      <c r="J12" s="163">
        <f t="shared" si="3"/>
        <v>0</v>
      </c>
      <c r="K12" s="163">
        <f t="shared" si="3"/>
        <v>0</v>
      </c>
      <c r="L12" s="163">
        <f t="shared" si="3"/>
        <v>0</v>
      </c>
      <c r="M12" s="163">
        <f t="shared" si="3"/>
        <v>0</v>
      </c>
      <c r="N12" s="163">
        <f t="shared" si="3"/>
        <v>0</v>
      </c>
      <c r="O12" s="163">
        <f t="shared" si="3"/>
        <v>0</v>
      </c>
      <c r="P12" s="163">
        <f t="shared" si="3"/>
        <v>0</v>
      </c>
      <c r="Q12" s="149"/>
    </row>
    <row r="13" spans="1:17" ht="50.1" customHeight="1" x14ac:dyDescent="0.2">
      <c r="A13" s="1047"/>
      <c r="B13" s="1050" t="s">
        <v>137</v>
      </c>
      <c r="C13" s="1051" t="s">
        <v>117</v>
      </c>
      <c r="D13" s="1052"/>
      <c r="E13" s="164">
        <f t="shared" ref="E13:P13" si="4">D6*E11*10/2</f>
        <v>0</v>
      </c>
      <c r="F13" s="164">
        <f t="shared" si="4"/>
        <v>0</v>
      </c>
      <c r="G13" s="164">
        <f t="shared" si="4"/>
        <v>0</v>
      </c>
      <c r="H13" s="164">
        <f t="shared" si="4"/>
        <v>0</v>
      </c>
      <c r="I13" s="164">
        <f t="shared" si="4"/>
        <v>0</v>
      </c>
      <c r="J13" s="164">
        <f t="shared" si="4"/>
        <v>0</v>
      </c>
      <c r="K13" s="164">
        <f t="shared" si="4"/>
        <v>0</v>
      </c>
      <c r="L13" s="164">
        <f t="shared" si="4"/>
        <v>0</v>
      </c>
      <c r="M13" s="164">
        <f t="shared" si="4"/>
        <v>0</v>
      </c>
      <c r="N13" s="164">
        <f t="shared" si="4"/>
        <v>0</v>
      </c>
      <c r="O13" s="164">
        <f t="shared" si="4"/>
        <v>0</v>
      </c>
      <c r="P13" s="164">
        <f t="shared" si="4"/>
        <v>0</v>
      </c>
      <c r="Q13" s="149"/>
    </row>
    <row r="14" spans="1:17" ht="50.1" customHeight="1" thickBot="1" x14ac:dyDescent="0.25">
      <c r="A14" s="1047"/>
      <c r="B14" s="1056" t="s">
        <v>315</v>
      </c>
      <c r="C14" s="1057" t="s">
        <v>140</v>
      </c>
      <c r="D14" s="1201">
        <f>ROUNDDOWN((D12+D13)/1000,0)</f>
        <v>0</v>
      </c>
      <c r="E14" s="163">
        <f>ROUNDDOWN((E12+E13)/1000,0)</f>
        <v>0</v>
      </c>
      <c r="F14" s="163">
        <f>ROUNDDOWN((F12+F13)/1000,0)</f>
        <v>0</v>
      </c>
      <c r="G14" s="163">
        <f t="shared" ref="G14:L14" si="5">ROUNDDOWN((G12+G13)/1000,0)</f>
        <v>0</v>
      </c>
      <c r="H14" s="163">
        <f t="shared" si="5"/>
        <v>0</v>
      </c>
      <c r="I14" s="163">
        <f>ROUNDDOWN((I12+I13)/1000,0)</f>
        <v>0</v>
      </c>
      <c r="J14" s="163">
        <f t="shared" si="5"/>
        <v>0</v>
      </c>
      <c r="K14" s="163">
        <f t="shared" si="5"/>
        <v>0</v>
      </c>
      <c r="L14" s="163">
        <f t="shared" si="5"/>
        <v>0</v>
      </c>
      <c r="M14" s="163">
        <f>ROUNDDOWN((M12+M13)/1000,0)</f>
        <v>0</v>
      </c>
      <c r="N14" s="163">
        <f>ROUNDDOWN((N12+N13)/1000,0)</f>
        <v>0</v>
      </c>
      <c r="O14" s="163">
        <f>ROUNDDOWN((O12+O13)/1000,0)</f>
        <v>0</v>
      </c>
      <c r="P14" s="163">
        <f>ROUNDDOWN((P12+P13)/1000,0)</f>
        <v>0</v>
      </c>
    </row>
    <row r="15" spans="1:17" ht="50.1" customHeight="1" thickTop="1" x14ac:dyDescent="0.2">
      <c r="A15" s="1562" t="s">
        <v>118</v>
      </c>
      <c r="B15" s="1563"/>
      <c r="C15" s="1045" t="s">
        <v>141</v>
      </c>
      <c r="D15" s="166">
        <f>D10+D14</f>
        <v>0</v>
      </c>
      <c r="E15" s="165">
        <f t="shared" ref="E15:P15" si="6">E10+E14</f>
        <v>0</v>
      </c>
      <c r="F15" s="165">
        <f t="shared" si="6"/>
        <v>0</v>
      </c>
      <c r="G15" s="165">
        <f t="shared" si="6"/>
        <v>0</v>
      </c>
      <c r="H15" s="165">
        <f t="shared" si="6"/>
        <v>0</v>
      </c>
      <c r="I15" s="165">
        <f t="shared" si="6"/>
        <v>0</v>
      </c>
      <c r="J15" s="165">
        <f t="shared" si="6"/>
        <v>0</v>
      </c>
      <c r="K15" s="165">
        <f t="shared" si="6"/>
        <v>0</v>
      </c>
      <c r="L15" s="165">
        <f t="shared" si="6"/>
        <v>0</v>
      </c>
      <c r="M15" s="165">
        <f t="shared" si="6"/>
        <v>0</v>
      </c>
      <c r="N15" s="165">
        <f t="shared" si="6"/>
        <v>0</v>
      </c>
      <c r="O15" s="165">
        <f t="shared" si="6"/>
        <v>0</v>
      </c>
      <c r="P15" s="165">
        <f t="shared" si="6"/>
        <v>0</v>
      </c>
    </row>
    <row r="16" spans="1:17" ht="15" customHeight="1" thickBot="1" x14ac:dyDescent="0.25">
      <c r="A16" s="152"/>
      <c r="B16" s="152"/>
      <c r="C16" s="153"/>
      <c r="D16" s="154"/>
      <c r="E16" s="154"/>
      <c r="F16" s="154"/>
      <c r="G16" s="154"/>
      <c r="H16" s="154"/>
      <c r="I16" s="155"/>
      <c r="J16" s="155"/>
      <c r="K16" s="155"/>
      <c r="L16" s="1058" t="s">
        <v>127</v>
      </c>
      <c r="M16" s="154"/>
      <c r="N16" s="154"/>
      <c r="O16" s="154"/>
      <c r="P16" s="1058" t="s">
        <v>2</v>
      </c>
    </row>
    <row r="17" spans="1:16" ht="30" customHeight="1" thickBot="1" x14ac:dyDescent="0.25">
      <c r="A17" s="152"/>
      <c r="B17" s="152"/>
      <c r="C17" s="114"/>
      <c r="D17" s="129"/>
      <c r="E17" s="129"/>
      <c r="F17" s="129"/>
      <c r="G17" s="129"/>
      <c r="H17" s="129"/>
      <c r="I17" s="156"/>
      <c r="J17" s="157"/>
      <c r="K17" s="1059" t="s">
        <v>395</v>
      </c>
      <c r="L17" s="1060"/>
      <c r="M17" s="129"/>
      <c r="N17" s="129"/>
      <c r="O17" s="1541" t="s">
        <v>324</v>
      </c>
      <c r="P17" s="1542"/>
    </row>
    <row r="18" spans="1:16" ht="20.100000000000001" customHeight="1" thickTop="1" thickBot="1" x14ac:dyDescent="0.25">
      <c r="C18" s="158"/>
      <c r="D18" s="134"/>
      <c r="E18" s="134"/>
      <c r="F18" s="134"/>
      <c r="G18" s="134"/>
      <c r="H18" s="140"/>
      <c r="I18" s="1556"/>
      <c r="J18" s="1557"/>
      <c r="K18" s="1554">
        <f>SUM(D7:P7,D11:P11)</f>
        <v>0</v>
      </c>
      <c r="L18" s="1555"/>
      <c r="M18" s="159"/>
      <c r="N18" s="160"/>
      <c r="O18" s="1558">
        <f>SUM(D15:P15)</f>
        <v>0</v>
      </c>
      <c r="P18" s="1559"/>
    </row>
    <row r="19" spans="1:16" ht="20.100000000000001" customHeight="1" thickBot="1" x14ac:dyDescent="0.2">
      <c r="A19" s="124" t="s">
        <v>397</v>
      </c>
      <c r="P19" s="1061" t="s">
        <v>2</v>
      </c>
    </row>
    <row r="20" spans="1:16" ht="41.25" customHeight="1" thickBot="1" x14ac:dyDescent="0.25">
      <c r="B20" s="1062" t="s">
        <v>323</v>
      </c>
      <c r="C20" s="1539" t="s">
        <v>317</v>
      </c>
      <c r="D20" s="1540"/>
      <c r="E20" s="1539" t="s">
        <v>318</v>
      </c>
      <c r="F20" s="1540"/>
      <c r="G20" s="1547" t="s">
        <v>320</v>
      </c>
      <c r="H20" s="1548"/>
      <c r="I20" s="1539" t="s">
        <v>319</v>
      </c>
      <c r="J20" s="1540"/>
      <c r="K20" s="1539" t="s">
        <v>321</v>
      </c>
      <c r="L20" s="1540"/>
      <c r="M20" s="1551" t="s">
        <v>322</v>
      </c>
      <c r="N20" s="1547"/>
      <c r="O20" s="1549" t="s">
        <v>325</v>
      </c>
      <c r="P20" s="1550"/>
    </row>
    <row r="21" spans="1:16" ht="20.100000000000001" customHeight="1" thickTop="1" thickBot="1" x14ac:dyDescent="0.25">
      <c r="B21" s="161"/>
      <c r="C21" s="1537"/>
      <c r="D21" s="1538"/>
      <c r="E21" s="1537"/>
      <c r="F21" s="1538"/>
      <c r="G21" s="1545">
        <f>B21+(C21-E21)</f>
        <v>0</v>
      </c>
      <c r="H21" s="1546"/>
      <c r="I21" s="1537"/>
      <c r="J21" s="1538"/>
      <c r="K21" s="1543" t="str">
        <f>IF(SUM(G21:J21)=0,"0",G21/I21)</f>
        <v>0</v>
      </c>
      <c r="L21" s="1544"/>
      <c r="M21" s="1552">
        <f>'４⑤B'!M31:O31</f>
        <v>0</v>
      </c>
      <c r="N21" s="1553"/>
      <c r="O21" s="1560">
        <f>ROUND(K21*M21,0)</f>
        <v>0</v>
      </c>
      <c r="P21" s="1561"/>
    </row>
    <row r="22" spans="1:16" ht="20.100000000000001" customHeight="1" x14ac:dyDescent="0.2">
      <c r="B22" s="304" t="s">
        <v>53</v>
      </c>
      <c r="E22" s="1063" t="str">
        <f>IF(E21&gt;C21,"！cがbを超えることはありません。","")</f>
        <v/>
      </c>
      <c r="I22" s="1063" t="str">
        <f>IF(E21&gt;I21,"！cがＢを超えることはありません。","")</f>
        <v/>
      </c>
      <c r="P22" s="304" t="str">
        <f>IF(AND(O18&gt;0,O21&gt;0)=TRUE,"！調整額の算定は（その１）か（その２）のいずれか１つの方法で行ってください。","")</f>
        <v/>
      </c>
    </row>
    <row r="23" spans="1:16" ht="20.100000000000001" customHeight="1" x14ac:dyDescent="0.2"/>
    <row r="24" spans="1:16" ht="20.100000000000001" customHeight="1" x14ac:dyDescent="0.2"/>
    <row r="25" spans="1:16" ht="20.100000000000001" customHeight="1" x14ac:dyDescent="0.2"/>
    <row r="26" spans="1:16" ht="20.100000000000001" customHeight="1" x14ac:dyDescent="0.2"/>
  </sheetData>
  <sheetProtection algorithmName="SHA-512" hashValue="TLlB+T7fjlcR87d+u6ftPHvlXiVsNBnQJAOlKa6RYfv/7+dCwYjyxdAA523paMzODeNU61EEn03dE9EoZZqsYw==" saltValue="4Gkz7aUy/XcFVuskDmxgXg==" spinCount="100000" sheet="1" objects="1" scenarios="1"/>
  <mergeCells count="24">
    <mergeCell ref="O18:P18"/>
    <mergeCell ref="O21:P21"/>
    <mergeCell ref="O1:P1"/>
    <mergeCell ref="A15:B15"/>
    <mergeCell ref="A5:B5"/>
    <mergeCell ref="A6:B6"/>
    <mergeCell ref="A7:B7"/>
    <mergeCell ref="A11:B11"/>
    <mergeCell ref="E21:F21"/>
    <mergeCell ref="E20:F20"/>
    <mergeCell ref="C21:D21"/>
    <mergeCell ref="C20:D20"/>
    <mergeCell ref="O17:P17"/>
    <mergeCell ref="K21:L21"/>
    <mergeCell ref="K20:L20"/>
    <mergeCell ref="I21:J21"/>
    <mergeCell ref="I20:J20"/>
    <mergeCell ref="G21:H21"/>
    <mergeCell ref="G20:H20"/>
    <mergeCell ref="O20:P20"/>
    <mergeCell ref="M20:N20"/>
    <mergeCell ref="M21:N21"/>
    <mergeCell ref="K18:L18"/>
    <mergeCell ref="I18:J18"/>
  </mergeCells>
  <phoneticPr fontId="2"/>
  <pageMargins left="0.47244094488188981" right="0.39370078740157483" top="0.70866141732283472" bottom="0.55118110236220474" header="0.51181102362204722" footer="0.51181102362204722"/>
  <pageSetup paperSize="9" scale="7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C000"/>
    <pageSetUpPr fitToPage="1"/>
  </sheetPr>
  <dimension ref="A1:U58"/>
  <sheetViews>
    <sheetView view="pageBreakPreview" zoomScale="85" zoomScaleNormal="75" zoomScaleSheetLayoutView="85" workbookViewId="0">
      <selection activeCell="O9" sqref="O9"/>
    </sheetView>
  </sheetViews>
  <sheetFormatPr defaultColWidth="9" defaultRowHeight="12" x14ac:dyDescent="0.15"/>
  <cols>
    <col min="1" max="25" width="8.6640625" style="310" customWidth="1"/>
    <col min="26" max="16384" width="9" style="310"/>
  </cols>
  <sheetData>
    <row r="1" spans="1:21" s="103" customFormat="1" ht="30" customHeight="1" thickBot="1" x14ac:dyDescent="0.2">
      <c r="A1" s="107"/>
      <c r="B1" s="108"/>
      <c r="C1" s="108"/>
      <c r="D1" s="108"/>
      <c r="E1" s="108"/>
      <c r="F1" s="108"/>
      <c r="G1" s="1568"/>
      <c r="H1" s="1568"/>
      <c r="I1" s="1186" t="str">
        <f>総括表①!E3</f>
        <v>Ver.03.00</v>
      </c>
      <c r="J1" s="99"/>
      <c r="K1" s="99"/>
      <c r="L1" s="99"/>
      <c r="M1" s="99"/>
      <c r="N1" s="107"/>
      <c r="R1" s="343" t="s">
        <v>1256</v>
      </c>
      <c r="S1" s="1535" t="str">
        <f>IF(総括表①!$D$10="-",総括表①!$C$10,総括表①!$C$10&amp;総括表①!$D$10)</f>
        <v/>
      </c>
      <c r="T1" s="1567"/>
      <c r="U1" s="1536"/>
    </row>
    <row r="2" spans="1:21" ht="15" customHeight="1" x14ac:dyDescent="0.15"/>
    <row r="3" spans="1:21" ht="20.100000000000001" customHeight="1" x14ac:dyDescent="0.15">
      <c r="A3" s="109" t="s">
        <v>125</v>
      </c>
    </row>
    <row r="4" spans="1:21" ht="9.9" customHeight="1" thickBot="1" x14ac:dyDescent="0.2">
      <c r="U4" s="725" t="s">
        <v>2</v>
      </c>
    </row>
    <row r="5" spans="1:21" ht="24.9" customHeight="1" thickBot="1" x14ac:dyDescent="0.2">
      <c r="A5" s="1033" t="s">
        <v>311</v>
      </c>
      <c r="B5" s="1569" t="s">
        <v>410</v>
      </c>
      <c r="C5" s="1570"/>
      <c r="D5" s="1571"/>
      <c r="E5" s="1569" t="s">
        <v>120</v>
      </c>
      <c r="F5" s="1570"/>
      <c r="G5" s="1570"/>
      <c r="H5" s="1034" t="s">
        <v>311</v>
      </c>
      <c r="I5" s="1569" t="s">
        <v>119</v>
      </c>
      <c r="J5" s="1570"/>
      <c r="K5" s="1571"/>
      <c r="L5" s="1569" t="s">
        <v>120</v>
      </c>
      <c r="M5" s="1570"/>
      <c r="N5" s="1571"/>
      <c r="O5" s="1034" t="s">
        <v>311</v>
      </c>
      <c r="P5" s="1569" t="s">
        <v>119</v>
      </c>
      <c r="Q5" s="1570"/>
      <c r="R5" s="1571"/>
      <c r="S5" s="1569" t="s">
        <v>120</v>
      </c>
      <c r="T5" s="1570"/>
      <c r="U5" s="1580"/>
    </row>
    <row r="6" spans="1:21" ht="24.9" customHeight="1" thickTop="1" x14ac:dyDescent="0.15">
      <c r="A6" s="322" t="str">
        <f>IF(B6="","",1)</f>
        <v/>
      </c>
      <c r="B6" s="1575"/>
      <c r="C6" s="1576"/>
      <c r="D6" s="1577"/>
      <c r="E6" s="1578"/>
      <c r="F6" s="1579"/>
      <c r="G6" s="1579"/>
      <c r="H6" s="325" t="str">
        <f>IF(I6="","",6)</f>
        <v/>
      </c>
      <c r="I6" s="1575"/>
      <c r="J6" s="1576"/>
      <c r="K6" s="1577"/>
      <c r="L6" s="1578"/>
      <c r="M6" s="1579"/>
      <c r="N6" s="1585"/>
      <c r="O6" s="328" t="str">
        <f>IF(P6="","",11)</f>
        <v/>
      </c>
      <c r="P6" s="1575"/>
      <c r="Q6" s="1576"/>
      <c r="R6" s="1577"/>
      <c r="S6" s="1578"/>
      <c r="T6" s="1579"/>
      <c r="U6" s="1595"/>
    </row>
    <row r="7" spans="1:21" ht="24.9" customHeight="1" x14ac:dyDescent="0.15">
      <c r="A7" s="323" t="str">
        <f>IF(B7="","",2)</f>
        <v/>
      </c>
      <c r="B7" s="1581"/>
      <c r="C7" s="1582"/>
      <c r="D7" s="1583"/>
      <c r="E7" s="1572"/>
      <c r="F7" s="1573"/>
      <c r="G7" s="1573"/>
      <c r="H7" s="326" t="str">
        <f>IF(I7="","",7)</f>
        <v/>
      </c>
      <c r="I7" s="1581"/>
      <c r="J7" s="1582"/>
      <c r="K7" s="1583"/>
      <c r="L7" s="1572"/>
      <c r="M7" s="1573"/>
      <c r="N7" s="1589"/>
      <c r="O7" s="329" t="str">
        <f>IF(P7="","",12)</f>
        <v/>
      </c>
      <c r="P7" s="1581"/>
      <c r="Q7" s="1582"/>
      <c r="R7" s="1583"/>
      <c r="S7" s="1572"/>
      <c r="T7" s="1573"/>
      <c r="U7" s="1574"/>
    </row>
    <row r="8" spans="1:21" ht="24.9" customHeight="1" x14ac:dyDescent="0.15">
      <c r="A8" s="323" t="str">
        <f>IF(B8="","",3)</f>
        <v/>
      </c>
      <c r="B8" s="1581"/>
      <c r="C8" s="1582"/>
      <c r="D8" s="1583"/>
      <c r="E8" s="1572"/>
      <c r="F8" s="1573"/>
      <c r="G8" s="1573"/>
      <c r="H8" s="326" t="str">
        <f>IF(I8="","",8)</f>
        <v/>
      </c>
      <c r="I8" s="1581"/>
      <c r="J8" s="1582"/>
      <c r="K8" s="1583"/>
      <c r="L8" s="1572"/>
      <c r="M8" s="1573"/>
      <c r="N8" s="1589"/>
      <c r="O8" s="329" t="str">
        <f>IF(P8="","",13)</f>
        <v/>
      </c>
      <c r="P8" s="1581"/>
      <c r="Q8" s="1582"/>
      <c r="R8" s="1583"/>
      <c r="S8" s="1572"/>
      <c r="T8" s="1573"/>
      <c r="U8" s="1574"/>
    </row>
    <row r="9" spans="1:21" ht="24.9" customHeight="1" x14ac:dyDescent="0.15">
      <c r="A9" s="323" t="str">
        <f>IF(B9="","",4)</f>
        <v/>
      </c>
      <c r="B9" s="1581"/>
      <c r="C9" s="1582"/>
      <c r="D9" s="1583"/>
      <c r="E9" s="1572"/>
      <c r="F9" s="1573"/>
      <c r="G9" s="1573"/>
      <c r="H9" s="326" t="str">
        <f>IF(I9="","",9)</f>
        <v/>
      </c>
      <c r="I9" s="1581"/>
      <c r="J9" s="1582"/>
      <c r="K9" s="1583"/>
      <c r="L9" s="1572"/>
      <c r="M9" s="1573"/>
      <c r="N9" s="1589"/>
      <c r="O9" s="329" t="str">
        <f>IF(P9="","",14)</f>
        <v/>
      </c>
      <c r="P9" s="1581"/>
      <c r="Q9" s="1582"/>
      <c r="R9" s="1583"/>
      <c r="S9" s="1572"/>
      <c r="T9" s="1573"/>
      <c r="U9" s="1574"/>
    </row>
    <row r="10" spans="1:21" ht="24.9" customHeight="1" thickBot="1" x14ac:dyDescent="0.2">
      <c r="A10" s="324" t="str">
        <f>IF(B10="","",5)</f>
        <v/>
      </c>
      <c r="B10" s="1592"/>
      <c r="C10" s="1593"/>
      <c r="D10" s="1594"/>
      <c r="E10" s="1586"/>
      <c r="F10" s="1587"/>
      <c r="G10" s="1587"/>
      <c r="H10" s="327" t="str">
        <f>IF(I10="","",10)</f>
        <v/>
      </c>
      <c r="I10" s="1592"/>
      <c r="J10" s="1593"/>
      <c r="K10" s="1594"/>
      <c r="L10" s="1586"/>
      <c r="M10" s="1587"/>
      <c r="N10" s="1588"/>
      <c r="O10" s="330" t="str">
        <f>IF(P10="","",15)</f>
        <v/>
      </c>
      <c r="P10" s="1592"/>
      <c r="Q10" s="1593"/>
      <c r="R10" s="1594"/>
      <c r="S10" s="1586"/>
      <c r="T10" s="1587"/>
      <c r="U10" s="1590"/>
    </row>
    <row r="11" spans="1:21" ht="24.9" customHeight="1" thickBot="1" x14ac:dyDescent="0.2">
      <c r="C11" s="107"/>
      <c r="D11" s="311"/>
      <c r="E11" s="311"/>
      <c r="F11" s="312"/>
      <c r="G11" s="312"/>
      <c r="H11" s="108"/>
      <c r="I11" s="311"/>
      <c r="J11" s="311"/>
      <c r="K11" s="312"/>
      <c r="L11" s="312"/>
      <c r="M11" s="108"/>
      <c r="N11" s="311"/>
      <c r="O11" s="313"/>
      <c r="P11" s="1584" t="s">
        <v>121</v>
      </c>
      <c r="Q11" s="1584"/>
      <c r="R11" s="1584"/>
      <c r="S11" s="1591">
        <f>SUM(E6:G10,L6:N10,S6:U10)</f>
        <v>0</v>
      </c>
      <c r="T11" s="1591"/>
      <c r="U11" s="1591"/>
    </row>
    <row r="12" spans="1:21" s="109" customFormat="1" ht="20.100000000000001" customHeight="1" x14ac:dyDescent="0.2">
      <c r="A12" s="144" t="s">
        <v>126</v>
      </c>
      <c r="B12" s="314"/>
      <c r="C12" s="314"/>
      <c r="D12" s="314"/>
      <c r="E12" s="315"/>
      <c r="F12" s="144"/>
      <c r="G12" s="144"/>
      <c r="H12" s="316"/>
      <c r="K12" s="314"/>
    </row>
    <row r="13" spans="1:21" ht="9.9" customHeight="1" thickBot="1" x14ac:dyDescent="0.2"/>
    <row r="14" spans="1:21" s="158" customFormat="1" ht="24.9" customHeight="1" thickBot="1" x14ac:dyDescent="0.25">
      <c r="A14" s="1596" t="s">
        <v>122</v>
      </c>
      <c r="B14" s="1597"/>
      <c r="C14" s="1598"/>
      <c r="D14" s="1599"/>
      <c r="E14" s="1599"/>
      <c r="F14" s="1600"/>
      <c r="G14" s="152"/>
      <c r="H14" s="314"/>
    </row>
    <row r="15" spans="1:21" s="109" customFormat="1" ht="24.9" customHeight="1" thickBot="1" x14ac:dyDescent="0.2">
      <c r="A15" s="317"/>
      <c r="B15" s="317"/>
      <c r="C15" s="317"/>
      <c r="D15" s="317"/>
      <c r="E15" s="318"/>
      <c r="F15" s="316"/>
      <c r="G15" s="316"/>
      <c r="H15" s="316"/>
      <c r="U15" s="725" t="s">
        <v>2</v>
      </c>
    </row>
    <row r="16" spans="1:21" s="109" customFormat="1" ht="24.9" customHeight="1" x14ac:dyDescent="0.2">
      <c r="A16" s="1604" t="s">
        <v>411</v>
      </c>
      <c r="B16" s="1605"/>
      <c r="C16" s="1605"/>
      <c r="D16" s="1605"/>
      <c r="E16" s="1605"/>
      <c r="F16" s="1605"/>
      <c r="G16" s="1605"/>
      <c r="H16" s="1605"/>
      <c r="I16" s="1606"/>
      <c r="J16" s="1610" t="s">
        <v>412</v>
      </c>
      <c r="K16" s="1610"/>
      <c r="L16" s="1610"/>
      <c r="M16" s="1610" t="s">
        <v>420</v>
      </c>
      <c r="N16" s="1610"/>
      <c r="O16" s="1610"/>
      <c r="P16" s="1612" t="s">
        <v>419</v>
      </c>
      <c r="Q16" s="1613"/>
      <c r="R16" s="1614"/>
      <c r="S16" s="1618" t="s">
        <v>418</v>
      </c>
      <c r="T16" s="1605"/>
      <c r="U16" s="1619"/>
    </row>
    <row r="17" spans="1:21" s="109" customFormat="1" ht="24.9" customHeight="1" thickBot="1" x14ac:dyDescent="0.25">
      <c r="A17" s="1607"/>
      <c r="B17" s="1608"/>
      <c r="C17" s="1608"/>
      <c r="D17" s="1608"/>
      <c r="E17" s="1608"/>
      <c r="F17" s="1608"/>
      <c r="G17" s="1608"/>
      <c r="H17" s="1608"/>
      <c r="I17" s="1609"/>
      <c r="J17" s="1611"/>
      <c r="K17" s="1611"/>
      <c r="L17" s="1611"/>
      <c r="M17" s="1611"/>
      <c r="N17" s="1611"/>
      <c r="O17" s="1611"/>
      <c r="P17" s="1615"/>
      <c r="Q17" s="1616"/>
      <c r="R17" s="1617"/>
      <c r="S17" s="1620"/>
      <c r="T17" s="1608"/>
      <c r="U17" s="1621"/>
    </row>
    <row r="18" spans="1:21" s="109" customFormat="1" ht="24.9" customHeight="1" thickTop="1" thickBot="1" x14ac:dyDescent="0.25">
      <c r="A18" s="1627"/>
      <c r="B18" s="1628"/>
      <c r="C18" s="1628"/>
      <c r="D18" s="1628"/>
      <c r="E18" s="1628"/>
      <c r="F18" s="1628"/>
      <c r="G18" s="1628"/>
      <c r="H18" s="1628"/>
      <c r="I18" s="1628"/>
      <c r="J18" s="1633"/>
      <c r="K18" s="1633"/>
      <c r="L18" s="1633"/>
      <c r="M18" s="1634"/>
      <c r="N18" s="1634"/>
      <c r="O18" s="1634"/>
      <c r="P18" s="1622"/>
      <c r="Q18" s="1622"/>
      <c r="R18" s="1622"/>
      <c r="S18" s="1601">
        <f>IF(M18=0,0,ROUND(J18*P18/M18,0))</f>
        <v>0</v>
      </c>
      <c r="T18" s="1602"/>
      <c r="U18" s="1603"/>
    </row>
    <row r="19" spans="1:21" ht="24.9" customHeight="1" x14ac:dyDescent="0.15">
      <c r="A19" s="1629"/>
      <c r="B19" s="1630"/>
      <c r="C19" s="1630"/>
      <c r="D19" s="1630"/>
      <c r="E19" s="1630"/>
      <c r="F19" s="1630"/>
      <c r="G19" s="1630"/>
      <c r="H19" s="1630"/>
      <c r="I19" s="1630"/>
      <c r="J19" s="1035" t="s">
        <v>409</v>
      </c>
      <c r="N19" s="319"/>
      <c r="P19" s="319" t="str">
        <f>IF(P18&gt;M18,"！　(4)は(3)の内数です。","")</f>
        <v/>
      </c>
    </row>
    <row r="20" spans="1:21" ht="24.9" customHeight="1" x14ac:dyDescent="0.15">
      <c r="A20" s="1629"/>
      <c r="B20" s="1630"/>
      <c r="C20" s="1630"/>
      <c r="D20" s="1630"/>
      <c r="E20" s="1630"/>
      <c r="F20" s="1630"/>
      <c r="G20" s="1630"/>
      <c r="H20" s="1630"/>
      <c r="I20" s="1630"/>
      <c r="J20" s="320"/>
      <c r="P20" s="1036" t="str">
        <f>IF(P18&gt;'４⑤A'!C11,"！　(4)が４⑤Ａ表「１職員数の①＋②」を超えることはありません。","")</f>
        <v/>
      </c>
    </row>
    <row r="21" spans="1:21" ht="24.9" customHeight="1" x14ac:dyDescent="0.15">
      <c r="A21" s="1629"/>
      <c r="B21" s="1630"/>
      <c r="C21" s="1630"/>
      <c r="D21" s="1630"/>
      <c r="E21" s="1630"/>
      <c r="F21" s="1630"/>
      <c r="G21" s="1630"/>
      <c r="H21" s="1630"/>
      <c r="I21" s="1630"/>
      <c r="J21" s="320"/>
      <c r="M21" s="1036" t="str">
        <f>IF(M18&gt;'４⑤A'!C14,"！　(3)が４⑤Ａ表「職員数（合計）」を超えることはありません。","")</f>
        <v/>
      </c>
    </row>
    <row r="22" spans="1:21" ht="24.9" customHeight="1" x14ac:dyDescent="0.15">
      <c r="A22" s="1629"/>
      <c r="B22" s="1630"/>
      <c r="C22" s="1630"/>
      <c r="D22" s="1630"/>
      <c r="E22" s="1630"/>
      <c r="F22" s="1630"/>
      <c r="G22" s="1630"/>
      <c r="H22" s="1630"/>
      <c r="I22" s="1630"/>
      <c r="J22" s="320"/>
    </row>
    <row r="23" spans="1:21" ht="24.9" customHeight="1" thickBot="1" x14ac:dyDescent="0.2">
      <c r="A23" s="1631"/>
      <c r="B23" s="1632"/>
      <c r="C23" s="1632"/>
      <c r="D23" s="1632"/>
      <c r="E23" s="1632"/>
      <c r="F23" s="1632"/>
      <c r="G23" s="1632"/>
      <c r="H23" s="1632"/>
      <c r="I23" s="1632"/>
      <c r="J23" s="320"/>
    </row>
    <row r="24" spans="1:21" ht="12.75" customHeight="1" x14ac:dyDescent="0.15">
      <c r="A24" s="152"/>
      <c r="B24" s="152"/>
      <c r="C24" s="152"/>
      <c r="D24" s="152"/>
      <c r="E24" s="152"/>
      <c r="F24" s="152"/>
      <c r="G24" s="152"/>
      <c r="H24" s="152"/>
      <c r="I24" s="152"/>
      <c r="J24" s="107"/>
    </row>
    <row r="25" spans="1:21" ht="20.100000000000001" customHeight="1" x14ac:dyDescent="0.15">
      <c r="A25" s="103" t="s">
        <v>416</v>
      </c>
      <c r="B25" s="103"/>
      <c r="C25" s="103"/>
      <c r="D25" s="103"/>
      <c r="E25" s="103"/>
      <c r="F25" s="103"/>
      <c r="G25" s="103"/>
      <c r="H25" s="103"/>
      <c r="I25" s="103"/>
      <c r="J25" s="103"/>
      <c r="K25" s="103"/>
      <c r="U25" s="725" t="s">
        <v>417</v>
      </c>
    </row>
    <row r="26" spans="1:21" ht="45" customHeight="1" x14ac:dyDescent="0.15">
      <c r="A26" s="103"/>
      <c r="B26" s="1635" t="s">
        <v>1266</v>
      </c>
      <c r="C26" s="1636"/>
      <c r="D26" s="1637" t="s">
        <v>1267</v>
      </c>
      <c r="E26" s="1636"/>
      <c r="F26" s="1637" t="s">
        <v>1268</v>
      </c>
      <c r="G26" s="1638"/>
      <c r="H26" s="1635" t="s">
        <v>403</v>
      </c>
      <c r="I26" s="1637"/>
      <c r="J26" s="1637" t="s">
        <v>404</v>
      </c>
      <c r="K26" s="1636"/>
      <c r="L26" s="1637" t="s">
        <v>408</v>
      </c>
      <c r="M26" s="1638"/>
      <c r="N26" s="1635" t="s">
        <v>405</v>
      </c>
      <c r="O26" s="1636"/>
      <c r="P26" s="1637" t="s">
        <v>407</v>
      </c>
      <c r="Q26" s="1638"/>
      <c r="S26" s="1639" t="s">
        <v>406</v>
      </c>
      <c r="T26" s="1640"/>
      <c r="U26" s="1641"/>
    </row>
    <row r="27" spans="1:21" ht="24.9" customHeight="1" x14ac:dyDescent="0.15">
      <c r="A27" s="103"/>
      <c r="B27" s="1623"/>
      <c r="C27" s="1624"/>
      <c r="D27" s="1624"/>
      <c r="E27" s="1624"/>
      <c r="F27" s="1625">
        <f>B27-D27</f>
        <v>0</v>
      </c>
      <c r="G27" s="1626"/>
      <c r="H27" s="1623"/>
      <c r="I27" s="1624"/>
      <c r="J27" s="1624"/>
      <c r="K27" s="1624"/>
      <c r="L27" s="1625">
        <f>H27-J27</f>
        <v>0</v>
      </c>
      <c r="M27" s="1626"/>
      <c r="N27" s="1623"/>
      <c r="O27" s="1624"/>
      <c r="P27" s="1625">
        <f>N27-L27</f>
        <v>0</v>
      </c>
      <c r="Q27" s="1626"/>
      <c r="S27" s="1642">
        <f>IF(F27&lt;=0,F27,F27+ROUND(P27*(F27/L30),0))</f>
        <v>0</v>
      </c>
      <c r="T27" s="1643"/>
      <c r="U27" s="1644"/>
    </row>
    <row r="28" spans="1:21" ht="9" customHeight="1" x14ac:dyDescent="0.15">
      <c r="S28" s="321"/>
    </row>
    <row r="29" spans="1:21" ht="45" customHeight="1" x14ac:dyDescent="0.15">
      <c r="H29" s="1635" t="s">
        <v>413</v>
      </c>
      <c r="I29" s="1637"/>
      <c r="J29" s="1637" t="s">
        <v>414</v>
      </c>
      <c r="K29" s="1636"/>
      <c r="L29" s="1637" t="s">
        <v>415</v>
      </c>
      <c r="M29" s="1638"/>
      <c r="O29" s="321" t="str">
        <f>IF(N27&lt;L27,"！XがCを下回ることはありません。","")</f>
        <v/>
      </c>
      <c r="S29" s="1645" t="s">
        <v>421</v>
      </c>
      <c r="T29" s="1646"/>
      <c r="U29" s="1646"/>
    </row>
    <row r="30" spans="1:21" ht="24.9" customHeight="1" x14ac:dyDescent="0.15">
      <c r="H30" s="1623"/>
      <c r="I30" s="1624"/>
      <c r="J30" s="1624"/>
      <c r="K30" s="1624"/>
      <c r="L30" s="1625">
        <f>H30-J30</f>
        <v>0</v>
      </c>
      <c r="M30" s="1626"/>
    </row>
    <row r="31" spans="1:21" ht="20.100000000000001" customHeight="1" x14ac:dyDescent="0.15">
      <c r="H31" s="1037" t="s">
        <v>422</v>
      </c>
    </row>
    <row r="32" spans="1:21" ht="20.100000000000001" customHeight="1" x14ac:dyDescent="0.15">
      <c r="F32" s="1038" t="s">
        <v>396</v>
      </c>
      <c r="H32" s="1039" t="str">
        <f>IF(H30&gt;H27,"！A'はAの内数です。","")</f>
        <v/>
      </c>
      <c r="J32" s="1039" t="str">
        <f>IF(J30&gt;J27,"！B'はBの内数です。","")</f>
        <v/>
      </c>
      <c r="L32" s="1039" t="str">
        <f>IF(L30&lt;L27,"！C'がCを下回ることはありません。","")</f>
        <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sheetProtection algorithmName="SHA-512" hashValue="hbb3eGZ+wbuxJDJXOdmCVgE9ejYP0SaFGUw3trRClI8Ct66/LIQW/41HSqu1vX3Cb4D28FwwZFReC7HIVmf3Nw==" saltValue="pLxEIyt4P+3Qpgl+PakNMw==" spinCount="100000" sheet="1" objects="1" scenarios="1"/>
  <mergeCells count="77">
    <mergeCell ref="S26:U26"/>
    <mergeCell ref="S27:U27"/>
    <mergeCell ref="S29:U29"/>
    <mergeCell ref="N26:O26"/>
    <mergeCell ref="N27:O27"/>
    <mergeCell ref="P26:Q26"/>
    <mergeCell ref="P27:Q27"/>
    <mergeCell ref="H27:I27"/>
    <mergeCell ref="J26:K26"/>
    <mergeCell ref="J27:K27"/>
    <mergeCell ref="L26:M26"/>
    <mergeCell ref="L27:M27"/>
    <mergeCell ref="H30:I30"/>
    <mergeCell ref="J30:K30"/>
    <mergeCell ref="L30:M30"/>
    <mergeCell ref="A18:I23"/>
    <mergeCell ref="J18:L18"/>
    <mergeCell ref="M18:O18"/>
    <mergeCell ref="B26:C26"/>
    <mergeCell ref="B27:C27"/>
    <mergeCell ref="D26:E26"/>
    <mergeCell ref="D27:E27"/>
    <mergeCell ref="F26:G26"/>
    <mergeCell ref="F27:G27"/>
    <mergeCell ref="H29:I29"/>
    <mergeCell ref="J29:K29"/>
    <mergeCell ref="L29:M29"/>
    <mergeCell ref="H26:I26"/>
    <mergeCell ref="S18:U18"/>
    <mergeCell ref="A16:I17"/>
    <mergeCell ref="J16:L17"/>
    <mergeCell ref="M16:O17"/>
    <mergeCell ref="P16:R17"/>
    <mergeCell ref="S16:U17"/>
    <mergeCell ref="P18:R18"/>
    <mergeCell ref="A14:B14"/>
    <mergeCell ref="C14:F14"/>
    <mergeCell ref="B10:D10"/>
    <mergeCell ref="E10:G10"/>
    <mergeCell ref="I10:K10"/>
    <mergeCell ref="P11:R11"/>
    <mergeCell ref="L6:N6"/>
    <mergeCell ref="P6:R6"/>
    <mergeCell ref="S8:U8"/>
    <mergeCell ref="S9:U9"/>
    <mergeCell ref="L10:N10"/>
    <mergeCell ref="L8:N8"/>
    <mergeCell ref="P8:R8"/>
    <mergeCell ref="L9:N9"/>
    <mergeCell ref="P9:R9"/>
    <mergeCell ref="S10:U10"/>
    <mergeCell ref="S11:U11"/>
    <mergeCell ref="P10:R10"/>
    <mergeCell ref="S6:U6"/>
    <mergeCell ref="L7:N7"/>
    <mergeCell ref="P7:R7"/>
    <mergeCell ref="E8:G8"/>
    <mergeCell ref="I8:K8"/>
    <mergeCell ref="B9:D9"/>
    <mergeCell ref="E9:G9"/>
    <mergeCell ref="I9:K9"/>
    <mergeCell ref="B8:D8"/>
    <mergeCell ref="S7:U7"/>
    <mergeCell ref="B6:D6"/>
    <mergeCell ref="E6:G6"/>
    <mergeCell ref="P5:R5"/>
    <mergeCell ref="S5:U5"/>
    <mergeCell ref="I6:K6"/>
    <mergeCell ref="B7:D7"/>
    <mergeCell ref="E7:G7"/>
    <mergeCell ref="I7:K7"/>
    <mergeCell ref="S1:U1"/>
    <mergeCell ref="G1:H1"/>
    <mergeCell ref="B5:D5"/>
    <mergeCell ref="E5:G5"/>
    <mergeCell ref="I5:K5"/>
    <mergeCell ref="L5:N5"/>
  </mergeCells>
  <phoneticPr fontId="2"/>
  <pageMargins left="0.47244094488188981" right="0.39370078740157483" top="0.70866141732283472" bottom="0.55118110236220474" header="0.51181102362204722" footer="0.51181102362204722"/>
  <pageSetup paperSize="9" scale="7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C000"/>
    <pageSetUpPr fitToPage="1"/>
  </sheetPr>
  <dimension ref="A1:Y81"/>
  <sheetViews>
    <sheetView showGridLines="0" view="pageBreakPreview" topLeftCell="A25" zoomScale="85" zoomScaleNormal="100" zoomScaleSheetLayoutView="85" workbookViewId="0">
      <selection activeCell="P55" sqref="P55:Q55"/>
    </sheetView>
  </sheetViews>
  <sheetFormatPr defaultColWidth="9" defaultRowHeight="12" x14ac:dyDescent="0.2"/>
  <cols>
    <col min="1" max="1" width="3.77734375" style="347" customWidth="1"/>
    <col min="2" max="3" width="8.6640625" style="347" customWidth="1"/>
    <col min="4" max="25" width="10.6640625" style="347" customWidth="1"/>
    <col min="26" max="16384" width="9" style="347"/>
  </cols>
  <sheetData>
    <row r="1" spans="1:24" ht="14.25" customHeight="1" thickBot="1" x14ac:dyDescent="0.25"/>
    <row r="2" spans="1:24" ht="14.25" customHeight="1" x14ac:dyDescent="0.2">
      <c r="B2" s="348"/>
      <c r="C2" s="348"/>
      <c r="D2" s="348"/>
      <c r="E2" s="348"/>
      <c r="F2" s="349"/>
      <c r="G2" s="349"/>
      <c r="I2" s="1188" t="str">
        <f>総括表①!E3</f>
        <v>Ver.03.00</v>
      </c>
      <c r="U2" s="1751" t="s">
        <v>1256</v>
      </c>
      <c r="V2" s="1745" t="str">
        <f>IF(総括表①!$D$10="-",総括表①!$C$10,総括表①!$C$10&amp;総括表①!$D$10)</f>
        <v/>
      </c>
      <c r="W2" s="1746"/>
      <c r="X2" s="1747"/>
    </row>
    <row r="3" spans="1:24" ht="14.25" customHeight="1" thickBot="1" x14ac:dyDescent="0.25">
      <c r="B3" s="348"/>
      <c r="C3" s="348"/>
      <c r="D3" s="348"/>
      <c r="E3" s="348"/>
      <c r="F3" s="349"/>
      <c r="G3" s="349"/>
      <c r="U3" s="1751"/>
      <c r="V3" s="1748" t="str">
        <f>IF(総括表①!$D$10="-",総括表①!$C$10,総括表①!$C$10&amp;総括表①!$D$10)</f>
        <v/>
      </c>
      <c r="W3" s="1749"/>
      <c r="X3" s="1750"/>
    </row>
    <row r="4" spans="1:24" ht="14.25" customHeight="1" x14ac:dyDescent="0.2">
      <c r="B4" s="1752" t="s">
        <v>143</v>
      </c>
      <c r="C4" s="1753"/>
      <c r="D4" s="1754"/>
      <c r="E4" s="1755"/>
      <c r="F4" s="1756"/>
    </row>
    <row r="5" spans="1:24" ht="14.25" customHeight="1" thickBot="1" x14ac:dyDescent="0.25">
      <c r="B5" s="1752"/>
      <c r="C5" s="1753"/>
      <c r="D5" s="1757"/>
      <c r="E5" s="1758"/>
      <c r="F5" s="1759"/>
      <c r="G5" s="991" t="str">
        <f>IF(AND(B11&lt;&gt;"",D4="")=TRUE,"！公社名を記入してください。","")</f>
        <v/>
      </c>
    </row>
    <row r="6" spans="1:24" ht="20.25" customHeight="1" thickBot="1" x14ac:dyDescent="0.2">
      <c r="A6" s="992" t="s">
        <v>144</v>
      </c>
      <c r="X6" s="351" t="s">
        <v>2</v>
      </c>
    </row>
    <row r="7" spans="1:24" ht="16.5" customHeight="1" x14ac:dyDescent="0.2">
      <c r="A7" s="1766"/>
      <c r="B7" s="1768" t="s">
        <v>145</v>
      </c>
      <c r="C7" s="1769"/>
      <c r="D7" s="1772" t="s">
        <v>146</v>
      </c>
      <c r="E7" s="1772" t="s">
        <v>1271</v>
      </c>
      <c r="F7" s="1715" t="s">
        <v>147</v>
      </c>
      <c r="G7" s="1716"/>
      <c r="H7" s="1716"/>
      <c r="I7" s="1716"/>
      <c r="J7" s="1716"/>
      <c r="K7" s="1716"/>
      <c r="L7" s="1716"/>
      <c r="M7" s="1716"/>
      <c r="N7" s="1717"/>
      <c r="O7" s="1715" t="s">
        <v>148</v>
      </c>
      <c r="P7" s="1716"/>
      <c r="Q7" s="1716"/>
      <c r="R7" s="1716"/>
      <c r="S7" s="1716"/>
      <c r="T7" s="1716"/>
      <c r="U7" s="1716"/>
      <c r="V7" s="1716"/>
      <c r="W7" s="1717"/>
      <c r="X7" s="1711" t="s">
        <v>149</v>
      </c>
    </row>
    <row r="8" spans="1:24" ht="51.75" customHeight="1" x14ac:dyDescent="0.2">
      <c r="A8" s="1767"/>
      <c r="B8" s="1770"/>
      <c r="C8" s="1771"/>
      <c r="D8" s="1773"/>
      <c r="E8" s="1773"/>
      <c r="F8" s="1761" t="s">
        <v>150</v>
      </c>
      <c r="G8" s="1762"/>
      <c r="H8" s="1762"/>
      <c r="I8" s="1761" t="s">
        <v>151</v>
      </c>
      <c r="J8" s="1762"/>
      <c r="K8" s="1763"/>
      <c r="L8" s="1764" t="s">
        <v>152</v>
      </c>
      <c r="M8" s="1764" t="s">
        <v>153</v>
      </c>
      <c r="N8" s="1764" t="s">
        <v>154</v>
      </c>
      <c r="O8" s="1761" t="s">
        <v>155</v>
      </c>
      <c r="P8" s="1762"/>
      <c r="Q8" s="1762"/>
      <c r="R8" s="1761" t="s">
        <v>156</v>
      </c>
      <c r="S8" s="1762"/>
      <c r="T8" s="1762"/>
      <c r="U8" s="1764" t="s">
        <v>157</v>
      </c>
      <c r="V8" s="1764" t="s">
        <v>158</v>
      </c>
      <c r="W8" s="1764" t="s">
        <v>159</v>
      </c>
      <c r="X8" s="1712"/>
    </row>
    <row r="9" spans="1:24" ht="14.25" customHeight="1" x14ac:dyDescent="0.2">
      <c r="A9" s="1767"/>
      <c r="B9" s="1774" t="s">
        <v>54</v>
      </c>
      <c r="C9" s="1775"/>
      <c r="D9" s="1743" t="s">
        <v>160</v>
      </c>
      <c r="E9" s="1743" t="s">
        <v>161</v>
      </c>
      <c r="F9" s="998" t="str">
        <f>'４④'!I7</f>
        <v>元年度</v>
      </c>
      <c r="G9" s="999" t="str">
        <f>'４④'!J7</f>
        <v>2年度</v>
      </c>
      <c r="H9" s="1000" t="str">
        <f>'４④'!K7</f>
        <v>3年度</v>
      </c>
      <c r="I9" s="998" t="str">
        <f>$F$9</f>
        <v>元年度</v>
      </c>
      <c r="J9" s="999" t="str">
        <f>$G$9</f>
        <v>2年度</v>
      </c>
      <c r="K9" s="1000" t="str">
        <f>$H$9</f>
        <v>3年度</v>
      </c>
      <c r="L9" s="1765"/>
      <c r="M9" s="1765"/>
      <c r="N9" s="1765"/>
      <c r="O9" s="998" t="str">
        <f>$F$9</f>
        <v>元年度</v>
      </c>
      <c r="P9" s="999" t="str">
        <f>$G$9</f>
        <v>2年度</v>
      </c>
      <c r="Q9" s="1000" t="str">
        <f>$H$9</f>
        <v>3年度</v>
      </c>
      <c r="R9" s="998" t="str">
        <f>$F$9</f>
        <v>元年度</v>
      </c>
      <c r="S9" s="999" t="str">
        <f>$G$9</f>
        <v>2年度</v>
      </c>
      <c r="T9" s="1000" t="str">
        <f>$H$9</f>
        <v>3年度</v>
      </c>
      <c r="U9" s="1765"/>
      <c r="V9" s="1765"/>
      <c r="W9" s="1765"/>
      <c r="X9" s="1760"/>
    </row>
    <row r="10" spans="1:24" ht="36" customHeight="1" thickBot="1" x14ac:dyDescent="0.25">
      <c r="A10" s="993"/>
      <c r="B10" s="1776"/>
      <c r="C10" s="1777"/>
      <c r="D10" s="1744"/>
      <c r="E10" s="1744"/>
      <c r="F10" s="997" t="s">
        <v>162</v>
      </c>
      <c r="G10" s="1001" t="s">
        <v>163</v>
      </c>
      <c r="H10" s="1002" t="s">
        <v>164</v>
      </c>
      <c r="I10" s="997" t="s">
        <v>165</v>
      </c>
      <c r="J10" s="1001" t="s">
        <v>166</v>
      </c>
      <c r="K10" s="1003" t="s">
        <v>167</v>
      </c>
      <c r="L10" s="1004" t="s">
        <v>168</v>
      </c>
      <c r="M10" s="996" t="s">
        <v>169</v>
      </c>
      <c r="N10" s="995" t="s">
        <v>170</v>
      </c>
      <c r="O10" s="997" t="s">
        <v>171</v>
      </c>
      <c r="P10" s="1001" t="s">
        <v>172</v>
      </c>
      <c r="Q10" s="1002" t="s">
        <v>173</v>
      </c>
      <c r="R10" s="997" t="s">
        <v>174</v>
      </c>
      <c r="S10" s="1001" t="s">
        <v>175</v>
      </c>
      <c r="T10" s="1002" t="s">
        <v>176</v>
      </c>
      <c r="U10" s="1005" t="s">
        <v>177</v>
      </c>
      <c r="V10" s="996" t="s">
        <v>178</v>
      </c>
      <c r="W10" s="995" t="s">
        <v>179</v>
      </c>
      <c r="X10" s="1006" t="s">
        <v>180</v>
      </c>
    </row>
    <row r="11" spans="1:24" ht="16.5" customHeight="1" thickTop="1" x14ac:dyDescent="0.2">
      <c r="A11" s="1007" t="str">
        <f>IF(B11="","",1)</f>
        <v/>
      </c>
      <c r="B11" s="1741"/>
      <c r="C11" s="1742"/>
      <c r="D11" s="352"/>
      <c r="E11" s="352"/>
      <c r="F11" s="352"/>
      <c r="G11" s="353"/>
      <c r="H11" s="354"/>
      <c r="I11" s="352"/>
      <c r="J11" s="353"/>
      <c r="K11" s="355"/>
      <c r="L11" s="400" t="str">
        <f>IF(COUNTA(F11:H11)=3,(I11/F11+J11/G11+K11/H11)/3,IF(COUNTA(F11:H11)=2,(J11/G11+K11/H11)/2,IF(COUNTA(F11:H11)=1,(K11/H11),"")))</f>
        <v/>
      </c>
      <c r="M11" s="356"/>
      <c r="N11" s="404" t="str">
        <f>IF(ISERROR(L11*M11),"",ROUND(L11*M11,0))</f>
        <v/>
      </c>
      <c r="O11" s="357"/>
      <c r="P11" s="353"/>
      <c r="Q11" s="355"/>
      <c r="R11" s="352"/>
      <c r="S11" s="353"/>
      <c r="T11" s="354"/>
      <c r="U11" s="407" t="str">
        <f t="shared" ref="U11:U25" si="0">IF(COUNTA(O11:Q11)=3,(R11/O11+S11/P11+T11/Q11)/3,IF(COUNTA(O11:Q11)=2,(S11/P11+T11/Q11)/2,IF(COUNTA(O11:Q11)=1,(T11/Q11),"")))</f>
        <v/>
      </c>
      <c r="V11" s="358"/>
      <c r="W11" s="410" t="str">
        <f>IF(ISERROR(U11*V11),"",ROUND(U11*V11,0))</f>
        <v/>
      </c>
      <c r="X11" s="411" t="str">
        <f>IF(ISERROR(N11-W11),"",N11-W11)</f>
        <v/>
      </c>
    </row>
    <row r="12" spans="1:24" ht="16.5" customHeight="1" x14ac:dyDescent="0.2">
      <c r="A12" s="1008" t="str">
        <f>IF(B12="","",2)</f>
        <v/>
      </c>
      <c r="B12" s="1651"/>
      <c r="C12" s="1650"/>
      <c r="D12" s="359"/>
      <c r="E12" s="359"/>
      <c r="F12" s="359"/>
      <c r="G12" s="360"/>
      <c r="H12" s="361"/>
      <c r="I12" s="359"/>
      <c r="J12" s="360"/>
      <c r="K12" s="362"/>
      <c r="L12" s="401" t="str">
        <f>IF(COUNTA(F12:H12)=3,(I12/F12+J12/G12+K12/H12)/3,IF(COUNTA(F12:H12)=2,(J12/G12+K12/H12)/2,IF(COUNTA(F12:H12)=1,(K12/H12),"")))</f>
        <v/>
      </c>
      <c r="M12" s="363"/>
      <c r="N12" s="405" t="str">
        <f t="shared" ref="N12:N25" si="1">IF(ISERROR(L12*M12),"",ROUND(L12*M12,0))</f>
        <v/>
      </c>
      <c r="O12" s="364"/>
      <c r="P12" s="360"/>
      <c r="Q12" s="362"/>
      <c r="R12" s="359"/>
      <c r="S12" s="360"/>
      <c r="T12" s="361"/>
      <c r="U12" s="408" t="str">
        <f t="shared" si="0"/>
        <v/>
      </c>
      <c r="V12" s="128"/>
      <c r="W12" s="164" t="str">
        <f t="shared" ref="W12:W25" si="2">IF(ISERROR(U12*V12),"",ROUND(U12*V12,0))</f>
        <v/>
      </c>
      <c r="X12" s="412" t="str">
        <f>IF(ISERROR(N12-W12),"",N12-W12)</f>
        <v/>
      </c>
    </row>
    <row r="13" spans="1:24" ht="16.5" customHeight="1" x14ac:dyDescent="0.2">
      <c r="A13" s="1008" t="str">
        <f>IF(B13="","",3)</f>
        <v/>
      </c>
      <c r="B13" s="1651"/>
      <c r="C13" s="1650"/>
      <c r="D13" s="359"/>
      <c r="E13" s="359"/>
      <c r="F13" s="359"/>
      <c r="G13" s="360"/>
      <c r="H13" s="361"/>
      <c r="I13" s="359"/>
      <c r="J13" s="360"/>
      <c r="K13" s="362"/>
      <c r="L13" s="401" t="str">
        <f t="shared" ref="L13:L25" si="3">IF(COUNTA(F13:H13)=3,(I13/F13+J13/G13+K13/H13)/3,IF(COUNTA(F13:H13)=2,(J13/G13+K13/H13)/2,IF(COUNTA(F13:H13)=1,(K13/H13),"")))</f>
        <v/>
      </c>
      <c r="M13" s="363"/>
      <c r="N13" s="405" t="str">
        <f t="shared" si="1"/>
        <v/>
      </c>
      <c r="O13" s="364"/>
      <c r="P13" s="360"/>
      <c r="Q13" s="362"/>
      <c r="R13" s="359"/>
      <c r="S13" s="360"/>
      <c r="T13" s="361"/>
      <c r="U13" s="408" t="str">
        <f t="shared" si="0"/>
        <v/>
      </c>
      <c r="V13" s="128"/>
      <c r="W13" s="164" t="str">
        <f t="shared" si="2"/>
        <v/>
      </c>
      <c r="X13" s="412" t="str">
        <f t="shared" ref="X13:X25" si="4">IF(ISERROR(N13-W13),"",N13-W13)</f>
        <v/>
      </c>
    </row>
    <row r="14" spans="1:24" ht="16.5" customHeight="1" x14ac:dyDescent="0.2">
      <c r="A14" s="1008" t="str">
        <f>IF(B14="","",4)</f>
        <v/>
      </c>
      <c r="B14" s="1651"/>
      <c r="C14" s="1650"/>
      <c r="D14" s="359"/>
      <c r="E14" s="359"/>
      <c r="F14" s="359"/>
      <c r="G14" s="360"/>
      <c r="H14" s="361"/>
      <c r="I14" s="359"/>
      <c r="J14" s="360"/>
      <c r="K14" s="362"/>
      <c r="L14" s="401" t="str">
        <f>IF(COUNTA(F14:H14)=3,(I14/F14+J14/G14+K14/H14)/3,IF(COUNTA(F14:H14)=2,(J14/G14+K14/H14)/2,IF(COUNTA(F14:H14)=1,(K14/H14),"")))</f>
        <v/>
      </c>
      <c r="M14" s="363"/>
      <c r="N14" s="405" t="str">
        <f t="shared" si="1"/>
        <v/>
      </c>
      <c r="O14" s="364"/>
      <c r="P14" s="360"/>
      <c r="Q14" s="362"/>
      <c r="R14" s="359"/>
      <c r="S14" s="360"/>
      <c r="T14" s="361"/>
      <c r="U14" s="408" t="str">
        <f t="shared" si="0"/>
        <v/>
      </c>
      <c r="V14" s="128"/>
      <c r="W14" s="164" t="str">
        <f t="shared" si="2"/>
        <v/>
      </c>
      <c r="X14" s="412" t="str">
        <f t="shared" si="4"/>
        <v/>
      </c>
    </row>
    <row r="15" spans="1:24" ht="16.5" customHeight="1" x14ac:dyDescent="0.2">
      <c r="A15" s="1008" t="str">
        <f>IF(B15="","",5)</f>
        <v/>
      </c>
      <c r="B15" s="1651"/>
      <c r="C15" s="1650"/>
      <c r="D15" s="359"/>
      <c r="E15" s="359"/>
      <c r="F15" s="359"/>
      <c r="G15" s="360"/>
      <c r="H15" s="361"/>
      <c r="I15" s="359"/>
      <c r="J15" s="360"/>
      <c r="K15" s="362"/>
      <c r="L15" s="401" t="str">
        <f t="shared" si="3"/>
        <v/>
      </c>
      <c r="M15" s="363"/>
      <c r="N15" s="405" t="str">
        <f t="shared" si="1"/>
        <v/>
      </c>
      <c r="O15" s="364"/>
      <c r="P15" s="360"/>
      <c r="Q15" s="362"/>
      <c r="R15" s="359"/>
      <c r="S15" s="360"/>
      <c r="T15" s="361"/>
      <c r="U15" s="408" t="str">
        <f t="shared" si="0"/>
        <v/>
      </c>
      <c r="V15" s="128"/>
      <c r="W15" s="164" t="str">
        <f t="shared" si="2"/>
        <v/>
      </c>
      <c r="X15" s="412" t="str">
        <f t="shared" si="4"/>
        <v/>
      </c>
    </row>
    <row r="16" spans="1:24" ht="16.5" customHeight="1" x14ac:dyDescent="0.2">
      <c r="A16" s="1008" t="str">
        <f>IF(B16="","",6)</f>
        <v/>
      </c>
      <c r="B16" s="1651"/>
      <c r="C16" s="1650"/>
      <c r="D16" s="359"/>
      <c r="E16" s="359"/>
      <c r="F16" s="359"/>
      <c r="G16" s="360"/>
      <c r="H16" s="361"/>
      <c r="I16" s="359"/>
      <c r="J16" s="360"/>
      <c r="K16" s="362"/>
      <c r="L16" s="401" t="str">
        <f t="shared" si="3"/>
        <v/>
      </c>
      <c r="M16" s="363"/>
      <c r="N16" s="405" t="str">
        <f t="shared" si="1"/>
        <v/>
      </c>
      <c r="O16" s="364"/>
      <c r="P16" s="360"/>
      <c r="Q16" s="362"/>
      <c r="R16" s="359"/>
      <c r="S16" s="360"/>
      <c r="T16" s="361"/>
      <c r="U16" s="408" t="str">
        <f t="shared" si="0"/>
        <v/>
      </c>
      <c r="V16" s="128"/>
      <c r="W16" s="164" t="str">
        <f t="shared" si="2"/>
        <v/>
      </c>
      <c r="X16" s="412" t="str">
        <f t="shared" si="4"/>
        <v/>
      </c>
    </row>
    <row r="17" spans="1:24" ht="16.5" customHeight="1" x14ac:dyDescent="0.2">
      <c r="A17" s="1008" t="str">
        <f>IF(B17="","",7)</f>
        <v/>
      </c>
      <c r="B17" s="1651"/>
      <c r="C17" s="1650"/>
      <c r="D17" s="359"/>
      <c r="E17" s="359"/>
      <c r="F17" s="359"/>
      <c r="G17" s="360"/>
      <c r="H17" s="361"/>
      <c r="I17" s="359"/>
      <c r="J17" s="360"/>
      <c r="K17" s="362"/>
      <c r="L17" s="401" t="str">
        <f t="shared" si="3"/>
        <v/>
      </c>
      <c r="M17" s="363"/>
      <c r="N17" s="405" t="str">
        <f t="shared" si="1"/>
        <v/>
      </c>
      <c r="O17" s="364"/>
      <c r="P17" s="360"/>
      <c r="Q17" s="362"/>
      <c r="R17" s="359"/>
      <c r="S17" s="360"/>
      <c r="T17" s="361"/>
      <c r="U17" s="408" t="str">
        <f t="shared" si="0"/>
        <v/>
      </c>
      <c r="V17" s="128"/>
      <c r="W17" s="164" t="str">
        <f t="shared" si="2"/>
        <v/>
      </c>
      <c r="X17" s="412" t="str">
        <f t="shared" si="4"/>
        <v/>
      </c>
    </row>
    <row r="18" spans="1:24" ht="16.5" customHeight="1" x14ac:dyDescent="0.2">
      <c r="A18" s="1008" t="str">
        <f>IF(B18="","",8)</f>
        <v/>
      </c>
      <c r="B18" s="1651"/>
      <c r="C18" s="1650"/>
      <c r="D18" s="359"/>
      <c r="E18" s="359"/>
      <c r="F18" s="359"/>
      <c r="G18" s="360"/>
      <c r="H18" s="361"/>
      <c r="I18" s="359"/>
      <c r="J18" s="360"/>
      <c r="K18" s="362"/>
      <c r="L18" s="401" t="str">
        <f t="shared" si="3"/>
        <v/>
      </c>
      <c r="M18" s="363"/>
      <c r="N18" s="405" t="str">
        <f t="shared" si="1"/>
        <v/>
      </c>
      <c r="O18" s="364"/>
      <c r="P18" s="360"/>
      <c r="Q18" s="362"/>
      <c r="R18" s="359"/>
      <c r="S18" s="360"/>
      <c r="T18" s="361"/>
      <c r="U18" s="408" t="str">
        <f t="shared" si="0"/>
        <v/>
      </c>
      <c r="V18" s="128"/>
      <c r="W18" s="164" t="str">
        <f t="shared" si="2"/>
        <v/>
      </c>
      <c r="X18" s="412" t="str">
        <f t="shared" si="4"/>
        <v/>
      </c>
    </row>
    <row r="19" spans="1:24" ht="16.5" customHeight="1" x14ac:dyDescent="0.2">
      <c r="A19" s="1008" t="str">
        <f>IF(B19="","",9)</f>
        <v/>
      </c>
      <c r="B19" s="1651"/>
      <c r="C19" s="1650"/>
      <c r="D19" s="359"/>
      <c r="E19" s="359"/>
      <c r="F19" s="359"/>
      <c r="G19" s="360"/>
      <c r="H19" s="361"/>
      <c r="I19" s="359"/>
      <c r="J19" s="360"/>
      <c r="K19" s="362"/>
      <c r="L19" s="401" t="str">
        <f t="shared" si="3"/>
        <v/>
      </c>
      <c r="M19" s="363"/>
      <c r="N19" s="405" t="str">
        <f t="shared" si="1"/>
        <v/>
      </c>
      <c r="O19" s="364"/>
      <c r="P19" s="360"/>
      <c r="Q19" s="362"/>
      <c r="R19" s="359"/>
      <c r="S19" s="360"/>
      <c r="T19" s="361"/>
      <c r="U19" s="408" t="str">
        <f t="shared" si="0"/>
        <v/>
      </c>
      <c r="V19" s="128"/>
      <c r="W19" s="164" t="str">
        <f t="shared" si="2"/>
        <v/>
      </c>
      <c r="X19" s="412" t="str">
        <f t="shared" si="4"/>
        <v/>
      </c>
    </row>
    <row r="20" spans="1:24" ht="16.5" customHeight="1" x14ac:dyDescent="0.2">
      <c r="A20" s="1008" t="str">
        <f>IF(B20="","",10)</f>
        <v/>
      </c>
      <c r="B20" s="1651"/>
      <c r="C20" s="1650"/>
      <c r="D20" s="359"/>
      <c r="E20" s="359"/>
      <c r="F20" s="359"/>
      <c r="G20" s="360"/>
      <c r="H20" s="361"/>
      <c r="I20" s="359"/>
      <c r="J20" s="360"/>
      <c r="K20" s="362"/>
      <c r="L20" s="401" t="str">
        <f t="shared" si="3"/>
        <v/>
      </c>
      <c r="M20" s="363"/>
      <c r="N20" s="405" t="str">
        <f t="shared" si="1"/>
        <v/>
      </c>
      <c r="O20" s="364"/>
      <c r="P20" s="360"/>
      <c r="Q20" s="362"/>
      <c r="R20" s="359"/>
      <c r="S20" s="360"/>
      <c r="T20" s="361"/>
      <c r="U20" s="408" t="str">
        <f t="shared" si="0"/>
        <v/>
      </c>
      <c r="V20" s="128"/>
      <c r="W20" s="164" t="str">
        <f t="shared" si="2"/>
        <v/>
      </c>
      <c r="X20" s="412" t="str">
        <f t="shared" si="4"/>
        <v/>
      </c>
    </row>
    <row r="21" spans="1:24" ht="16.5" customHeight="1" x14ac:dyDescent="0.2">
      <c r="A21" s="1008" t="str">
        <f>IF(B21="","",11)</f>
        <v/>
      </c>
      <c r="B21" s="1651"/>
      <c r="C21" s="1650"/>
      <c r="D21" s="359"/>
      <c r="E21" s="359"/>
      <c r="F21" s="359"/>
      <c r="G21" s="360"/>
      <c r="H21" s="361"/>
      <c r="I21" s="359"/>
      <c r="J21" s="360"/>
      <c r="K21" s="362"/>
      <c r="L21" s="401" t="str">
        <f t="shared" si="3"/>
        <v/>
      </c>
      <c r="M21" s="363"/>
      <c r="N21" s="405" t="str">
        <f t="shared" si="1"/>
        <v/>
      </c>
      <c r="O21" s="364"/>
      <c r="P21" s="360"/>
      <c r="Q21" s="362"/>
      <c r="R21" s="359"/>
      <c r="S21" s="360"/>
      <c r="T21" s="361"/>
      <c r="U21" s="408" t="str">
        <f t="shared" si="0"/>
        <v/>
      </c>
      <c r="V21" s="128"/>
      <c r="W21" s="164" t="str">
        <f t="shared" si="2"/>
        <v/>
      </c>
      <c r="X21" s="412" t="str">
        <f t="shared" si="4"/>
        <v/>
      </c>
    </row>
    <row r="22" spans="1:24" ht="16.5" customHeight="1" x14ac:dyDescent="0.2">
      <c r="A22" s="1008" t="str">
        <f>IF(B22="","",12)</f>
        <v/>
      </c>
      <c r="B22" s="1651"/>
      <c r="C22" s="1650"/>
      <c r="D22" s="359"/>
      <c r="E22" s="359"/>
      <c r="F22" s="359"/>
      <c r="G22" s="360"/>
      <c r="H22" s="361"/>
      <c r="I22" s="359"/>
      <c r="J22" s="360"/>
      <c r="K22" s="362"/>
      <c r="L22" s="401" t="str">
        <f t="shared" si="3"/>
        <v/>
      </c>
      <c r="M22" s="363"/>
      <c r="N22" s="405" t="str">
        <f t="shared" si="1"/>
        <v/>
      </c>
      <c r="O22" s="364"/>
      <c r="P22" s="360"/>
      <c r="Q22" s="362"/>
      <c r="R22" s="359"/>
      <c r="S22" s="360"/>
      <c r="T22" s="361"/>
      <c r="U22" s="408" t="str">
        <f t="shared" si="0"/>
        <v/>
      </c>
      <c r="V22" s="128"/>
      <c r="W22" s="164" t="str">
        <f t="shared" si="2"/>
        <v/>
      </c>
      <c r="X22" s="412" t="str">
        <f t="shared" si="4"/>
        <v/>
      </c>
    </row>
    <row r="23" spans="1:24" ht="16.5" customHeight="1" x14ac:dyDescent="0.2">
      <c r="A23" s="1008" t="str">
        <f>IF(B23="","",13)</f>
        <v/>
      </c>
      <c r="B23" s="1651"/>
      <c r="C23" s="1650"/>
      <c r="D23" s="359"/>
      <c r="E23" s="359"/>
      <c r="F23" s="359"/>
      <c r="G23" s="360"/>
      <c r="H23" s="361"/>
      <c r="I23" s="359"/>
      <c r="J23" s="360"/>
      <c r="K23" s="362"/>
      <c r="L23" s="401" t="str">
        <f t="shared" si="3"/>
        <v/>
      </c>
      <c r="M23" s="363"/>
      <c r="N23" s="405" t="str">
        <f t="shared" si="1"/>
        <v/>
      </c>
      <c r="O23" s="364"/>
      <c r="P23" s="360"/>
      <c r="Q23" s="362"/>
      <c r="R23" s="359"/>
      <c r="S23" s="360"/>
      <c r="T23" s="361"/>
      <c r="U23" s="408" t="str">
        <f t="shared" si="0"/>
        <v/>
      </c>
      <c r="V23" s="128"/>
      <c r="W23" s="164" t="str">
        <f t="shared" si="2"/>
        <v/>
      </c>
      <c r="X23" s="412" t="str">
        <f t="shared" si="4"/>
        <v/>
      </c>
    </row>
    <row r="24" spans="1:24" ht="16.5" customHeight="1" x14ac:dyDescent="0.2">
      <c r="A24" s="1008" t="str">
        <f>IF(B24="","",14)</f>
        <v/>
      </c>
      <c r="B24" s="1651"/>
      <c r="C24" s="1650"/>
      <c r="D24" s="359"/>
      <c r="E24" s="359"/>
      <c r="F24" s="359"/>
      <c r="G24" s="360"/>
      <c r="H24" s="361"/>
      <c r="I24" s="359"/>
      <c r="J24" s="360"/>
      <c r="K24" s="362"/>
      <c r="L24" s="401" t="str">
        <f t="shared" si="3"/>
        <v/>
      </c>
      <c r="M24" s="363"/>
      <c r="N24" s="405" t="str">
        <f t="shared" si="1"/>
        <v/>
      </c>
      <c r="O24" s="364"/>
      <c r="P24" s="360"/>
      <c r="Q24" s="362"/>
      <c r="R24" s="359"/>
      <c r="S24" s="360"/>
      <c r="T24" s="361"/>
      <c r="U24" s="408" t="str">
        <f t="shared" si="0"/>
        <v/>
      </c>
      <c r="V24" s="128"/>
      <c r="W24" s="164" t="str">
        <f t="shared" si="2"/>
        <v/>
      </c>
      <c r="X24" s="412" t="str">
        <f t="shared" si="4"/>
        <v/>
      </c>
    </row>
    <row r="25" spans="1:24" ht="16.5" customHeight="1" thickBot="1" x14ac:dyDescent="0.25">
      <c r="A25" s="1009" t="str">
        <f>IF(B25="","",15)</f>
        <v/>
      </c>
      <c r="B25" s="1731"/>
      <c r="C25" s="1732"/>
      <c r="D25" s="365"/>
      <c r="E25" s="365"/>
      <c r="F25" s="365"/>
      <c r="G25" s="366"/>
      <c r="H25" s="367"/>
      <c r="I25" s="365"/>
      <c r="J25" s="366"/>
      <c r="K25" s="368"/>
      <c r="L25" s="402" t="str">
        <f t="shared" si="3"/>
        <v/>
      </c>
      <c r="M25" s="363"/>
      <c r="N25" s="406" t="str">
        <f t="shared" si="1"/>
        <v/>
      </c>
      <c r="O25" s="364"/>
      <c r="P25" s="360"/>
      <c r="Q25" s="362"/>
      <c r="R25" s="359"/>
      <c r="S25" s="360"/>
      <c r="T25" s="361"/>
      <c r="U25" s="409" t="str">
        <f t="shared" si="0"/>
        <v/>
      </c>
      <c r="V25" s="128"/>
      <c r="W25" s="163" t="str">
        <f t="shared" si="2"/>
        <v/>
      </c>
      <c r="X25" s="414" t="str">
        <f t="shared" si="4"/>
        <v/>
      </c>
    </row>
    <row r="26" spans="1:24" ht="16.5" customHeight="1" thickTop="1" thickBot="1" x14ac:dyDescent="0.25">
      <c r="A26" s="369"/>
      <c r="B26" s="1733" t="s">
        <v>1</v>
      </c>
      <c r="C26" s="1734"/>
      <c r="D26" s="403">
        <f>SUM(D11:D25)</f>
        <v>0</v>
      </c>
      <c r="E26" s="403">
        <f>SUM(E11:E25)</f>
        <v>0</v>
      </c>
      <c r="F26" s="370"/>
      <c r="G26" s="371"/>
      <c r="H26" s="372"/>
      <c r="I26" s="373"/>
      <c r="J26" s="371"/>
      <c r="K26" s="372"/>
      <c r="L26" s="374"/>
      <c r="M26" s="494">
        <f>SUM(M11:M25)</f>
        <v>0</v>
      </c>
      <c r="N26" s="493">
        <f>SUM(N11:N25)</f>
        <v>0</v>
      </c>
      <c r="O26" s="498"/>
      <c r="P26" s="499"/>
      <c r="Q26" s="500"/>
      <c r="R26" s="501"/>
      <c r="S26" s="499"/>
      <c r="T26" s="500"/>
      <c r="U26" s="495"/>
      <c r="V26" s="496">
        <f>SUM(V11:V25)</f>
        <v>0</v>
      </c>
      <c r="W26" s="496">
        <f>SUM(W11:W25)</f>
        <v>0</v>
      </c>
      <c r="X26" s="497">
        <f>SUM(X11:X25)</f>
        <v>0</v>
      </c>
    </row>
    <row r="27" spans="1:24" ht="14.25" customHeight="1" x14ac:dyDescent="0.2">
      <c r="A27" s="375"/>
      <c r="B27" s="375"/>
      <c r="C27" s="375"/>
      <c r="D27" s="375"/>
      <c r="E27" s="375"/>
      <c r="F27" s="375"/>
      <c r="G27" s="375"/>
      <c r="H27" s="376"/>
      <c r="I27" s="1661"/>
      <c r="J27" s="1662"/>
      <c r="K27" s="1663"/>
      <c r="L27" s="375"/>
      <c r="M27" s="375"/>
      <c r="N27" s="375"/>
      <c r="O27" s="375"/>
      <c r="P27" s="375"/>
      <c r="Q27" s="375"/>
      <c r="R27" s="1722"/>
      <c r="S27" s="1723"/>
      <c r="T27" s="1724"/>
      <c r="U27" s="375"/>
      <c r="V27" s="375"/>
      <c r="W27" s="375"/>
      <c r="X27" s="375"/>
    </row>
    <row r="28" spans="1:24" ht="14.25" customHeight="1" x14ac:dyDescent="0.2">
      <c r="A28" s="375"/>
      <c r="B28" s="375"/>
      <c r="C28" s="375"/>
      <c r="D28" s="375"/>
      <c r="E28" s="375"/>
      <c r="F28" s="375"/>
      <c r="G28" s="375"/>
      <c r="H28" s="376" t="s">
        <v>181</v>
      </c>
      <c r="I28" s="1664"/>
      <c r="J28" s="1665"/>
      <c r="K28" s="1666"/>
      <c r="L28" s="375"/>
      <c r="M28" s="375"/>
      <c r="N28" s="375"/>
      <c r="O28" s="375"/>
      <c r="P28" s="375"/>
      <c r="Q28" s="376" t="s">
        <v>181</v>
      </c>
      <c r="R28" s="1725"/>
      <c r="S28" s="1726"/>
      <c r="T28" s="1727"/>
      <c r="U28" s="375"/>
      <c r="V28" s="375"/>
      <c r="W28" s="375"/>
      <c r="X28" s="375"/>
    </row>
    <row r="29" spans="1:24" ht="14.25" customHeight="1" x14ac:dyDescent="0.2">
      <c r="A29" s="375"/>
      <c r="B29" s="375"/>
      <c r="C29" s="375"/>
      <c r="D29" s="375"/>
      <c r="E29" s="375"/>
      <c r="F29" s="375"/>
      <c r="G29" s="375"/>
      <c r="H29" s="376"/>
      <c r="I29" s="1664"/>
      <c r="J29" s="1665"/>
      <c r="K29" s="1666"/>
      <c r="L29" s="375"/>
      <c r="M29" s="375"/>
      <c r="N29" s="375"/>
      <c r="O29" s="375"/>
      <c r="P29" s="375"/>
      <c r="Q29" s="376"/>
      <c r="R29" s="1725"/>
      <c r="S29" s="1726"/>
      <c r="T29" s="1727"/>
      <c r="U29" s="375"/>
      <c r="V29" s="375"/>
      <c r="W29" s="375"/>
      <c r="X29" s="375"/>
    </row>
    <row r="30" spans="1:24" ht="14.25" customHeight="1" x14ac:dyDescent="0.2">
      <c r="A30" s="375"/>
      <c r="B30" s="375"/>
      <c r="C30" s="375"/>
      <c r="D30" s="375"/>
      <c r="E30" s="375"/>
      <c r="F30" s="375"/>
      <c r="G30" s="375"/>
      <c r="H30" s="376"/>
      <c r="I30" s="1664"/>
      <c r="J30" s="1665"/>
      <c r="K30" s="1666"/>
      <c r="L30" s="375"/>
      <c r="M30" s="375"/>
      <c r="N30" s="375"/>
      <c r="O30" s="375"/>
      <c r="P30" s="375"/>
      <c r="Q30" s="376"/>
      <c r="R30" s="1725"/>
      <c r="S30" s="1726"/>
      <c r="T30" s="1727"/>
      <c r="U30" s="375"/>
      <c r="V30" s="375"/>
      <c r="W30" s="375"/>
      <c r="X30" s="375"/>
    </row>
    <row r="31" spans="1:24" ht="14.25" customHeight="1" thickBot="1" x14ac:dyDescent="0.25">
      <c r="A31" s="375"/>
      <c r="B31" s="375"/>
      <c r="C31" s="375"/>
      <c r="D31" s="375"/>
      <c r="E31" s="375"/>
      <c r="F31" s="375"/>
      <c r="G31" s="375"/>
      <c r="H31" s="1010" t="s">
        <v>182</v>
      </c>
      <c r="I31" s="1667"/>
      <c r="J31" s="1668"/>
      <c r="K31" s="1669"/>
      <c r="L31" s="375"/>
      <c r="M31" s="375"/>
      <c r="N31" s="375"/>
      <c r="O31" s="375"/>
      <c r="P31" s="375"/>
      <c r="Q31" s="1010" t="s">
        <v>183</v>
      </c>
      <c r="R31" s="1728"/>
      <c r="S31" s="1729"/>
      <c r="T31" s="1730"/>
      <c r="U31" s="375"/>
      <c r="V31" s="375"/>
      <c r="W31" s="375"/>
      <c r="X31" s="375"/>
    </row>
    <row r="32" spans="1:24" ht="14.25" customHeight="1" x14ac:dyDescent="0.2"/>
    <row r="33" spans="1:25" ht="20.100000000000001" customHeight="1" thickBot="1" x14ac:dyDescent="0.2">
      <c r="A33" s="378" t="s">
        <v>184</v>
      </c>
      <c r="B33" s="378"/>
      <c r="K33" s="378"/>
      <c r="Q33" s="351" t="s">
        <v>2</v>
      </c>
      <c r="R33" s="375"/>
      <c r="S33" s="378" t="s">
        <v>185</v>
      </c>
      <c r="V33" s="624" t="s">
        <v>1409</v>
      </c>
      <c r="W33" s="350"/>
      <c r="X33" s="351"/>
      <c r="Y33" s="375"/>
    </row>
    <row r="34" spans="1:25" ht="30" customHeight="1" thickBot="1" x14ac:dyDescent="0.25">
      <c r="A34" s="1735"/>
      <c r="B34" s="1737" t="s">
        <v>186</v>
      </c>
      <c r="C34" s="1738"/>
      <c r="D34" s="1715" t="s">
        <v>187</v>
      </c>
      <c r="E34" s="1716"/>
      <c r="F34" s="1716"/>
      <c r="G34" s="1716"/>
      <c r="H34" s="1715" t="s">
        <v>188</v>
      </c>
      <c r="I34" s="1716"/>
      <c r="J34" s="1716"/>
      <c r="K34" s="1717"/>
      <c r="L34" s="1718" t="s">
        <v>1270</v>
      </c>
      <c r="M34" s="1785" t="s">
        <v>189</v>
      </c>
      <c r="N34" s="1737"/>
      <c r="O34" s="1737"/>
      <c r="P34" s="1738"/>
      <c r="Q34" s="1711" t="s">
        <v>190</v>
      </c>
      <c r="R34" s="375"/>
      <c r="S34" s="1661" t="s">
        <v>191</v>
      </c>
      <c r="T34" s="1662"/>
      <c r="U34" s="1677" t="s">
        <v>192</v>
      </c>
      <c r="V34" s="1663"/>
      <c r="W34" s="1709"/>
      <c r="X34" s="1709"/>
    </row>
    <row r="35" spans="1:25" ht="15" customHeight="1" thickTop="1" thickBot="1" x14ac:dyDescent="0.25">
      <c r="A35" s="1736"/>
      <c r="B35" s="1739"/>
      <c r="C35" s="1740"/>
      <c r="D35" s="1011" t="s">
        <v>194</v>
      </c>
      <c r="E35" s="998" t="str">
        <f>$F$9</f>
        <v>元年度</v>
      </c>
      <c r="F35" s="999" t="str">
        <f>$G$9</f>
        <v>2年度</v>
      </c>
      <c r="G35" s="1000" t="str">
        <f>$H$9</f>
        <v>3年度</v>
      </c>
      <c r="H35" s="1012" t="s">
        <v>194</v>
      </c>
      <c r="I35" s="998" t="str">
        <f>$F$9</f>
        <v>元年度</v>
      </c>
      <c r="J35" s="999" t="str">
        <f>$G$9</f>
        <v>2年度</v>
      </c>
      <c r="K35" s="1000" t="str">
        <f>$H$9</f>
        <v>3年度</v>
      </c>
      <c r="L35" s="1719"/>
      <c r="M35" s="1786"/>
      <c r="N35" s="1739"/>
      <c r="O35" s="1739"/>
      <c r="P35" s="1740"/>
      <c r="Q35" s="1712"/>
      <c r="R35" s="375"/>
      <c r="S35" s="1779" t="s">
        <v>195</v>
      </c>
      <c r="T35" s="1780"/>
      <c r="U35" s="994" t="s">
        <v>196</v>
      </c>
      <c r="V35" s="705"/>
      <c r="W35" s="1013"/>
      <c r="X35" s="1013"/>
    </row>
    <row r="36" spans="1:25" ht="30" customHeight="1" thickTop="1" thickBot="1" x14ac:dyDescent="0.25">
      <c r="A36" s="1736"/>
      <c r="B36" s="1014" t="s">
        <v>197</v>
      </c>
      <c r="C36" s="1015"/>
      <c r="D36" s="995" t="s">
        <v>310</v>
      </c>
      <c r="E36" s="995" t="s">
        <v>198</v>
      </c>
      <c r="F36" s="1001" t="s">
        <v>199</v>
      </c>
      <c r="G36" s="1002" t="s">
        <v>200</v>
      </c>
      <c r="H36" s="1016" t="s">
        <v>309</v>
      </c>
      <c r="I36" s="1017" t="s">
        <v>201</v>
      </c>
      <c r="J36" s="1017" t="s">
        <v>202</v>
      </c>
      <c r="K36" s="1003" t="s">
        <v>203</v>
      </c>
      <c r="L36" s="1018" t="s">
        <v>204</v>
      </c>
      <c r="M36" s="1019" t="s">
        <v>205</v>
      </c>
      <c r="N36" s="1014"/>
      <c r="O36" s="1014"/>
      <c r="P36" s="1015"/>
      <c r="Q36" s="1020" t="s">
        <v>206</v>
      </c>
      <c r="R36" s="377"/>
      <c r="S36" s="1781">
        <f>D26-E26</f>
        <v>0</v>
      </c>
      <c r="T36" s="1782"/>
      <c r="U36" s="1783"/>
      <c r="V36" s="1784"/>
      <c r="W36" s="1710"/>
      <c r="X36" s="1710"/>
    </row>
    <row r="37" spans="1:25" ht="15" customHeight="1" thickTop="1" x14ac:dyDescent="0.2">
      <c r="A37" s="1007" t="str">
        <f>IF(B37="","",1)</f>
        <v/>
      </c>
      <c r="B37" s="1713"/>
      <c r="C37" s="1714"/>
      <c r="D37" s="410" t="str">
        <f>IF(COUNTA(E37:G37)=0,"",ROUND((E37+F37+G37)/COUNTA(E37:G37),0))</f>
        <v/>
      </c>
      <c r="E37" s="352"/>
      <c r="F37" s="353"/>
      <c r="G37" s="354"/>
      <c r="H37" s="410" t="str">
        <f>IF(COUNTA(I37:K37)=0,"",ROUND((I37+J37+K37)/COUNTA(I37:K37),0))</f>
        <v/>
      </c>
      <c r="I37" s="380"/>
      <c r="J37" s="380"/>
      <c r="K37" s="355"/>
      <c r="L37" s="381"/>
      <c r="M37" s="1656"/>
      <c r="N37" s="1720"/>
      <c r="O37" s="1720"/>
      <c r="P37" s="1721"/>
      <c r="Q37" s="411">
        <f>IF(L37="",0,ROUND((D37-H37)*L37,0))</f>
        <v>0</v>
      </c>
      <c r="R37" s="350"/>
      <c r="S37" s="1661" t="s">
        <v>1410</v>
      </c>
      <c r="T37" s="1662"/>
      <c r="U37" s="1696" t="s">
        <v>1411</v>
      </c>
      <c r="V37" s="1697"/>
      <c r="W37" s="1677" t="s">
        <v>193</v>
      </c>
      <c r="X37" s="1663"/>
    </row>
    <row r="38" spans="1:25" ht="15" customHeight="1" x14ac:dyDescent="0.2">
      <c r="A38" s="1008" t="str">
        <f>IF(B38="","",2)</f>
        <v/>
      </c>
      <c r="B38" s="1649"/>
      <c r="C38" s="1650"/>
      <c r="D38" s="164" t="str">
        <f t="shared" ref="D38:D51" si="5">IF(COUNTA(E38:G38)=0,"",ROUND((E38+F38+G38)/COUNTA(E38:G38),0))</f>
        <v/>
      </c>
      <c r="E38" s="359"/>
      <c r="F38" s="360"/>
      <c r="G38" s="361"/>
      <c r="H38" s="164" t="str">
        <f t="shared" ref="H38:H51" si="6">IF(COUNTA(I38:K38)=0,"",ROUND((I38+J38+K38)/COUNTA(I38:K38),0))</f>
        <v/>
      </c>
      <c r="I38" s="382"/>
      <c r="J38" s="382"/>
      <c r="K38" s="362"/>
      <c r="L38" s="383"/>
      <c r="M38" s="1651"/>
      <c r="N38" s="1649"/>
      <c r="O38" s="1649"/>
      <c r="P38" s="1650"/>
      <c r="Q38" s="412">
        <f t="shared" ref="Q38:Q51" si="7">IF(L38="",0,ROUND((D38-H38)*L38,0))</f>
        <v>0</v>
      </c>
      <c r="R38" s="350"/>
      <c r="S38" s="1664"/>
      <c r="T38" s="1665"/>
      <c r="U38" s="1698"/>
      <c r="V38" s="1699"/>
      <c r="W38" s="1778"/>
      <c r="X38" s="1666"/>
    </row>
    <row r="39" spans="1:25" ht="15" customHeight="1" thickBot="1" x14ac:dyDescent="0.25">
      <c r="A39" s="1008" t="str">
        <f>IF(B39="","",3)</f>
        <v/>
      </c>
      <c r="B39" s="1649"/>
      <c r="C39" s="1650"/>
      <c r="D39" s="164" t="str">
        <f t="shared" si="5"/>
        <v/>
      </c>
      <c r="E39" s="359"/>
      <c r="F39" s="360"/>
      <c r="G39" s="361"/>
      <c r="H39" s="164" t="str">
        <f t="shared" si="6"/>
        <v/>
      </c>
      <c r="I39" s="382"/>
      <c r="J39" s="382"/>
      <c r="K39" s="362"/>
      <c r="L39" s="383"/>
      <c r="M39" s="1651"/>
      <c r="N39" s="1649"/>
      <c r="O39" s="1649"/>
      <c r="P39" s="1650"/>
      <c r="Q39" s="412">
        <f t="shared" si="7"/>
        <v>0</v>
      </c>
      <c r="R39" s="350"/>
      <c r="S39" s="1021" t="s">
        <v>1412</v>
      </c>
      <c r="T39" s="1022"/>
      <c r="U39" s="1023" t="s">
        <v>1413</v>
      </c>
      <c r="V39" s="1024"/>
      <c r="W39" s="1019" t="s">
        <v>1414</v>
      </c>
      <c r="X39" s="379"/>
    </row>
    <row r="40" spans="1:25" ht="15" customHeight="1" thickTop="1" x14ac:dyDescent="0.2">
      <c r="A40" s="1008" t="str">
        <f>IF(B40="","",4)</f>
        <v/>
      </c>
      <c r="B40" s="1649"/>
      <c r="C40" s="1650"/>
      <c r="D40" s="164" t="str">
        <f t="shared" si="5"/>
        <v/>
      </c>
      <c r="E40" s="359"/>
      <c r="F40" s="360"/>
      <c r="G40" s="361"/>
      <c r="H40" s="164" t="str">
        <f t="shared" si="6"/>
        <v/>
      </c>
      <c r="I40" s="382"/>
      <c r="J40" s="382"/>
      <c r="K40" s="362"/>
      <c r="L40" s="383"/>
      <c r="M40" s="1651"/>
      <c r="N40" s="1649"/>
      <c r="O40" s="1649"/>
      <c r="P40" s="1650"/>
      <c r="Q40" s="412">
        <f t="shared" si="7"/>
        <v>0</v>
      </c>
      <c r="R40" s="350"/>
      <c r="S40" s="1791"/>
      <c r="T40" s="1792"/>
      <c r="U40" s="1794"/>
      <c r="V40" s="1795"/>
      <c r="W40" s="1798">
        <f>X26</f>
        <v>0</v>
      </c>
      <c r="X40" s="1799"/>
    </row>
    <row r="41" spans="1:25" ht="15" customHeight="1" thickBot="1" x14ac:dyDescent="0.25">
      <c r="A41" s="1008" t="str">
        <f>IF(B41="","",5)</f>
        <v/>
      </c>
      <c r="B41" s="1649"/>
      <c r="C41" s="1650"/>
      <c r="D41" s="164" t="str">
        <f t="shared" si="5"/>
        <v/>
      </c>
      <c r="E41" s="359"/>
      <c r="F41" s="360"/>
      <c r="G41" s="361"/>
      <c r="H41" s="164" t="str">
        <f t="shared" si="6"/>
        <v/>
      </c>
      <c r="I41" s="382"/>
      <c r="J41" s="382"/>
      <c r="K41" s="362"/>
      <c r="L41" s="383"/>
      <c r="M41" s="1651"/>
      <c r="N41" s="1649"/>
      <c r="O41" s="1649"/>
      <c r="P41" s="1650"/>
      <c r="Q41" s="412">
        <f t="shared" si="7"/>
        <v>0</v>
      </c>
      <c r="R41" s="350"/>
      <c r="S41" s="1793"/>
      <c r="T41" s="1710"/>
      <c r="U41" s="1796"/>
      <c r="V41" s="1797"/>
      <c r="W41" s="1800"/>
      <c r="X41" s="1801"/>
    </row>
    <row r="42" spans="1:25" ht="15" customHeight="1" x14ac:dyDescent="0.2">
      <c r="A42" s="1008" t="str">
        <f>IF(B42="","",6)</f>
        <v/>
      </c>
      <c r="B42" s="1649"/>
      <c r="C42" s="1650"/>
      <c r="D42" s="164" t="str">
        <f t="shared" si="5"/>
        <v/>
      </c>
      <c r="E42" s="359"/>
      <c r="F42" s="360"/>
      <c r="G42" s="361"/>
      <c r="H42" s="164" t="str">
        <f t="shared" si="6"/>
        <v/>
      </c>
      <c r="I42" s="382"/>
      <c r="J42" s="382"/>
      <c r="K42" s="362"/>
      <c r="L42" s="383"/>
      <c r="M42" s="1651"/>
      <c r="N42" s="1649"/>
      <c r="O42" s="1649"/>
      <c r="P42" s="1650"/>
      <c r="Q42" s="412">
        <f t="shared" si="7"/>
        <v>0</v>
      </c>
      <c r="R42" s="350"/>
      <c r="S42" s="1661" t="s">
        <v>207</v>
      </c>
      <c r="T42" s="1662"/>
      <c r="U42" s="1696" t="s">
        <v>1258</v>
      </c>
      <c r="V42" s="1697"/>
      <c r="W42" s="1802" t="s">
        <v>208</v>
      </c>
      <c r="X42" s="1803"/>
    </row>
    <row r="43" spans="1:25" ht="15" customHeight="1" x14ac:dyDescent="0.2">
      <c r="A43" s="1008" t="str">
        <f>IF(B43="","",7)</f>
        <v/>
      </c>
      <c r="B43" s="1649"/>
      <c r="C43" s="1650"/>
      <c r="D43" s="164" t="str">
        <f t="shared" si="5"/>
        <v/>
      </c>
      <c r="E43" s="359"/>
      <c r="F43" s="360"/>
      <c r="G43" s="361"/>
      <c r="H43" s="164" t="str">
        <f t="shared" si="6"/>
        <v/>
      </c>
      <c r="I43" s="382"/>
      <c r="J43" s="382"/>
      <c r="K43" s="362"/>
      <c r="L43" s="383"/>
      <c r="M43" s="1651"/>
      <c r="N43" s="1649"/>
      <c r="O43" s="1649"/>
      <c r="P43" s="1650"/>
      <c r="Q43" s="412">
        <f t="shared" si="7"/>
        <v>0</v>
      </c>
      <c r="R43" s="350"/>
      <c r="S43" s="1664"/>
      <c r="T43" s="1665"/>
      <c r="U43" s="1698"/>
      <c r="V43" s="1699"/>
      <c r="W43" s="1804"/>
      <c r="X43" s="1805"/>
    </row>
    <row r="44" spans="1:25" ht="15" customHeight="1" thickBot="1" x14ac:dyDescent="0.25">
      <c r="A44" s="1008" t="str">
        <f>IF(B44="","",8)</f>
        <v/>
      </c>
      <c r="B44" s="1649"/>
      <c r="C44" s="1650"/>
      <c r="D44" s="164" t="str">
        <f t="shared" si="5"/>
        <v/>
      </c>
      <c r="E44" s="359"/>
      <c r="F44" s="360"/>
      <c r="G44" s="361"/>
      <c r="H44" s="164" t="str">
        <f t="shared" si="6"/>
        <v/>
      </c>
      <c r="I44" s="382"/>
      <c r="J44" s="382"/>
      <c r="K44" s="362"/>
      <c r="L44" s="383"/>
      <c r="M44" s="1651"/>
      <c r="N44" s="1649"/>
      <c r="O44" s="1649"/>
      <c r="P44" s="1650"/>
      <c r="Q44" s="412">
        <f t="shared" si="7"/>
        <v>0</v>
      </c>
      <c r="R44" s="350"/>
      <c r="S44" s="1021" t="s">
        <v>1415</v>
      </c>
      <c r="T44" s="1022"/>
      <c r="U44" s="1023" t="s">
        <v>1416</v>
      </c>
      <c r="V44" s="1024"/>
      <c r="W44" s="1776" t="s">
        <v>1417</v>
      </c>
      <c r="X44" s="1807"/>
    </row>
    <row r="45" spans="1:25" ht="15" customHeight="1" thickTop="1" x14ac:dyDescent="0.2">
      <c r="A45" s="1008" t="str">
        <f>IF(B45="","",9)</f>
        <v/>
      </c>
      <c r="B45" s="1649"/>
      <c r="C45" s="1650"/>
      <c r="D45" s="164" t="str">
        <f t="shared" si="5"/>
        <v/>
      </c>
      <c r="E45" s="359"/>
      <c r="F45" s="360"/>
      <c r="G45" s="361"/>
      <c r="H45" s="164" t="str">
        <f t="shared" si="6"/>
        <v/>
      </c>
      <c r="I45" s="382"/>
      <c r="J45" s="382"/>
      <c r="K45" s="362"/>
      <c r="L45" s="383"/>
      <c r="M45" s="1651"/>
      <c r="N45" s="1649"/>
      <c r="O45" s="1649"/>
      <c r="P45" s="1650"/>
      <c r="Q45" s="412">
        <f t="shared" si="7"/>
        <v>0</v>
      </c>
      <c r="R45" s="350"/>
      <c r="S45" s="1808">
        <f>Q52</f>
        <v>0</v>
      </c>
      <c r="T45" s="1809"/>
      <c r="U45" s="1794"/>
      <c r="V45" s="1795"/>
      <c r="W45" s="1798">
        <f>IF(S36+U36-S40-U40-W40-S45-U45&lt;0,0,S36+U36-S40-U40-W40-S45-U45)</f>
        <v>0</v>
      </c>
      <c r="X45" s="1799"/>
    </row>
    <row r="46" spans="1:25" ht="15" customHeight="1" thickBot="1" x14ac:dyDescent="0.25">
      <c r="A46" s="1008" t="str">
        <f>IF(B46="","",10)</f>
        <v/>
      </c>
      <c r="B46" s="1649"/>
      <c r="C46" s="1650"/>
      <c r="D46" s="164" t="str">
        <f t="shared" si="5"/>
        <v/>
      </c>
      <c r="E46" s="359"/>
      <c r="F46" s="360"/>
      <c r="G46" s="361"/>
      <c r="H46" s="164" t="str">
        <f t="shared" si="6"/>
        <v/>
      </c>
      <c r="I46" s="382"/>
      <c r="J46" s="382"/>
      <c r="K46" s="362"/>
      <c r="L46" s="383"/>
      <c r="M46" s="1651"/>
      <c r="N46" s="1649"/>
      <c r="O46" s="1649"/>
      <c r="P46" s="1650"/>
      <c r="Q46" s="412">
        <f t="shared" si="7"/>
        <v>0</v>
      </c>
      <c r="R46" s="350"/>
      <c r="S46" s="1810"/>
      <c r="T46" s="1800"/>
      <c r="U46" s="1796"/>
      <c r="V46" s="1797"/>
      <c r="W46" s="1800"/>
      <c r="X46" s="1801"/>
    </row>
    <row r="47" spans="1:25" ht="15" customHeight="1" thickBot="1" x14ac:dyDescent="0.25">
      <c r="A47" s="1008" t="str">
        <f>IF(B47="","",11)</f>
        <v/>
      </c>
      <c r="B47" s="1649"/>
      <c r="C47" s="1650"/>
      <c r="D47" s="164" t="str">
        <f t="shared" si="5"/>
        <v/>
      </c>
      <c r="E47" s="359"/>
      <c r="F47" s="360"/>
      <c r="G47" s="361"/>
      <c r="H47" s="164" t="str">
        <f t="shared" si="6"/>
        <v/>
      </c>
      <c r="I47" s="382"/>
      <c r="J47" s="382"/>
      <c r="K47" s="362"/>
      <c r="L47" s="383"/>
      <c r="M47" s="1651"/>
      <c r="N47" s="1649"/>
      <c r="O47" s="1649"/>
      <c r="P47" s="1650"/>
      <c r="Q47" s="412">
        <f t="shared" si="7"/>
        <v>0</v>
      </c>
      <c r="R47" s="350"/>
      <c r="S47" s="129"/>
      <c r="T47" s="129"/>
      <c r="U47" s="129"/>
      <c r="V47" s="129"/>
      <c r="W47" s="1689"/>
      <c r="X47" s="1689"/>
    </row>
    <row r="48" spans="1:25" ht="15" customHeight="1" x14ac:dyDescent="0.2">
      <c r="A48" s="1008" t="str">
        <f>IF(B48="","",12)</f>
        <v/>
      </c>
      <c r="B48" s="1649"/>
      <c r="C48" s="1650"/>
      <c r="D48" s="164" t="str">
        <f t="shared" si="5"/>
        <v/>
      </c>
      <c r="E48" s="359"/>
      <c r="F48" s="360"/>
      <c r="G48" s="361"/>
      <c r="H48" s="164" t="str">
        <f t="shared" si="6"/>
        <v/>
      </c>
      <c r="I48" s="382"/>
      <c r="J48" s="382"/>
      <c r="K48" s="362"/>
      <c r="L48" s="383"/>
      <c r="M48" s="1651"/>
      <c r="N48" s="1649"/>
      <c r="O48" s="1649"/>
      <c r="P48" s="1650"/>
      <c r="Q48" s="412">
        <f t="shared" si="7"/>
        <v>0</v>
      </c>
      <c r="R48" s="350"/>
      <c r="U48" s="1690" t="s">
        <v>1418</v>
      </c>
      <c r="V48" s="1691"/>
      <c r="W48" s="1787">
        <f>IF(W55="",W45,W55)</f>
        <v>0</v>
      </c>
      <c r="X48" s="1788"/>
    </row>
    <row r="49" spans="1:24" ht="15" customHeight="1" thickBot="1" x14ac:dyDescent="0.25">
      <c r="A49" s="1008" t="str">
        <f>IF(B49="","",13)</f>
        <v/>
      </c>
      <c r="B49" s="1649"/>
      <c r="C49" s="1650"/>
      <c r="D49" s="164" t="str">
        <f t="shared" si="5"/>
        <v/>
      </c>
      <c r="E49" s="359"/>
      <c r="F49" s="360"/>
      <c r="G49" s="361"/>
      <c r="H49" s="164" t="str">
        <f t="shared" si="6"/>
        <v/>
      </c>
      <c r="I49" s="382"/>
      <c r="J49" s="382"/>
      <c r="K49" s="362"/>
      <c r="L49" s="383"/>
      <c r="M49" s="1651"/>
      <c r="N49" s="1649"/>
      <c r="O49" s="1649"/>
      <c r="P49" s="1650"/>
      <c r="Q49" s="412">
        <f t="shared" si="7"/>
        <v>0</v>
      </c>
      <c r="R49" s="350"/>
      <c r="U49" s="1692"/>
      <c r="V49" s="1693"/>
      <c r="W49" s="1789"/>
      <c r="X49" s="1790"/>
    </row>
    <row r="50" spans="1:24" ht="15" customHeight="1" x14ac:dyDescent="0.2">
      <c r="A50" s="1008" t="str">
        <f>IF(B50="","",14)</f>
        <v/>
      </c>
      <c r="B50" s="1649"/>
      <c r="C50" s="1650"/>
      <c r="D50" s="164" t="str">
        <f t="shared" si="5"/>
        <v/>
      </c>
      <c r="E50" s="359"/>
      <c r="F50" s="360"/>
      <c r="G50" s="361"/>
      <c r="H50" s="164" t="str">
        <f t="shared" si="6"/>
        <v/>
      </c>
      <c r="I50" s="382"/>
      <c r="J50" s="382"/>
      <c r="K50" s="362"/>
      <c r="L50" s="383"/>
      <c r="M50" s="1651"/>
      <c r="N50" s="1649"/>
      <c r="O50" s="1649"/>
      <c r="P50" s="1650"/>
      <c r="Q50" s="412">
        <f t="shared" si="7"/>
        <v>0</v>
      </c>
      <c r="R50" s="350"/>
      <c r="W50" s="384" t="s">
        <v>442</v>
      </c>
      <c r="X50" s="1025" t="str">
        <f>IF(W48=0,"",IF(総括表④!$H$18=0,"-",ROUND(W48/総括表④!$H$18*100,1)))</f>
        <v/>
      </c>
    </row>
    <row r="51" spans="1:24" ht="15" customHeight="1" thickBot="1" x14ac:dyDescent="0.2">
      <c r="A51" s="1008" t="str">
        <f>IF(B51="","",15)</f>
        <v/>
      </c>
      <c r="B51" s="1649"/>
      <c r="C51" s="1650"/>
      <c r="D51" s="164" t="str">
        <f t="shared" si="5"/>
        <v/>
      </c>
      <c r="E51" s="385"/>
      <c r="F51" s="386"/>
      <c r="G51" s="387"/>
      <c r="H51" s="164" t="str">
        <f t="shared" si="6"/>
        <v/>
      </c>
      <c r="I51" s="388"/>
      <c r="J51" s="388"/>
      <c r="K51" s="389"/>
      <c r="L51" s="390"/>
      <c r="M51" s="1731"/>
      <c r="N51" s="1806"/>
      <c r="O51" s="1806"/>
      <c r="P51" s="1732"/>
      <c r="Q51" s="412">
        <f t="shared" si="7"/>
        <v>0</v>
      </c>
      <c r="R51" s="350"/>
      <c r="S51" s="378" t="s">
        <v>209</v>
      </c>
      <c r="T51" s="378"/>
      <c r="W51" s="375"/>
      <c r="X51" s="351" t="s">
        <v>2</v>
      </c>
    </row>
    <row r="52" spans="1:24" ht="15" customHeight="1" thickTop="1" thickBot="1" x14ac:dyDescent="0.25">
      <c r="A52" s="369"/>
      <c r="B52" s="1694" t="s">
        <v>1</v>
      </c>
      <c r="C52" s="1695"/>
      <c r="D52" s="373"/>
      <c r="E52" s="373"/>
      <c r="F52" s="371"/>
      <c r="G52" s="391"/>
      <c r="H52" s="392"/>
      <c r="I52" s="393"/>
      <c r="J52" s="371"/>
      <c r="K52" s="391"/>
      <c r="L52" s="394"/>
      <c r="M52" s="1705"/>
      <c r="N52" s="1706"/>
      <c r="O52" s="1706"/>
      <c r="P52" s="1707"/>
      <c r="Q52" s="413">
        <f>SUM(Q37:Q51)</f>
        <v>0</v>
      </c>
      <c r="R52" s="350"/>
      <c r="S52" s="1026" t="s">
        <v>210</v>
      </c>
      <c r="T52" s="1677" t="s">
        <v>3256</v>
      </c>
      <c r="U52" s="1662"/>
      <c r="V52" s="1678"/>
      <c r="W52" s="1677" t="s">
        <v>211</v>
      </c>
      <c r="X52" s="1663"/>
    </row>
    <row r="53" spans="1:24" ht="14.25" customHeight="1" x14ac:dyDescent="0.2">
      <c r="E53" s="1661"/>
      <c r="F53" s="1662"/>
      <c r="G53" s="1663"/>
      <c r="H53" s="395"/>
      <c r="I53" s="1661"/>
      <c r="J53" s="1662"/>
      <c r="K53" s="1663"/>
      <c r="S53" s="1027"/>
      <c r="T53" s="377"/>
      <c r="U53" s="377"/>
      <c r="V53" s="1028"/>
      <c r="W53" s="1018"/>
      <c r="X53" s="703"/>
    </row>
    <row r="54" spans="1:24" ht="14.25" customHeight="1" thickBot="1" x14ac:dyDescent="0.2">
      <c r="A54" s="1708" t="s">
        <v>215</v>
      </c>
      <c r="B54" s="1708"/>
      <c r="C54" s="1708"/>
      <c r="D54" s="1708"/>
      <c r="E54" s="1664"/>
      <c r="F54" s="1665"/>
      <c r="G54" s="1666"/>
      <c r="H54" s="395"/>
      <c r="I54" s="1664"/>
      <c r="J54" s="1665"/>
      <c r="K54" s="1666"/>
      <c r="M54" s="378" t="s">
        <v>216</v>
      </c>
      <c r="N54" s="378"/>
      <c r="Q54" s="351" t="s">
        <v>2</v>
      </c>
      <c r="S54" s="1029" t="s">
        <v>212</v>
      </c>
      <c r="T54" s="1014" t="s">
        <v>213</v>
      </c>
      <c r="U54" s="1014"/>
      <c r="V54" s="1015"/>
      <c r="W54" s="1019" t="s">
        <v>214</v>
      </c>
      <c r="X54" s="379"/>
    </row>
    <row r="55" spans="1:24" ht="14.25" customHeight="1" thickTop="1" thickBot="1" x14ac:dyDescent="0.25">
      <c r="A55" s="1708"/>
      <c r="B55" s="1708"/>
      <c r="C55" s="1708"/>
      <c r="D55" s="1708"/>
      <c r="E55" s="1664"/>
      <c r="F55" s="1665"/>
      <c r="G55" s="1666"/>
      <c r="I55" s="1664"/>
      <c r="J55" s="1665"/>
      <c r="K55" s="1666"/>
      <c r="M55" s="704"/>
      <c r="N55" s="1030"/>
      <c r="O55" s="1031"/>
      <c r="P55" s="1647" t="s">
        <v>4361</v>
      </c>
      <c r="Q55" s="1648"/>
      <c r="S55" s="417" t="str">
        <f>IF(総括表①!D10&lt;&gt;"-",総括表①!D10,総括表①!C10)</f>
        <v/>
      </c>
      <c r="T55" s="1656"/>
      <c r="U55" s="1657"/>
      <c r="V55" s="1658"/>
      <c r="W55" s="1659"/>
      <c r="X55" s="1660"/>
    </row>
    <row r="56" spans="1:24" ht="14.25" customHeight="1" thickTop="1" x14ac:dyDescent="0.2">
      <c r="E56" s="1664"/>
      <c r="F56" s="1665"/>
      <c r="G56" s="1666"/>
      <c r="H56" s="395"/>
      <c r="I56" s="1664"/>
      <c r="J56" s="1665"/>
      <c r="K56" s="1666"/>
      <c r="M56" s="1674" t="s">
        <v>219</v>
      </c>
      <c r="N56" s="1675"/>
      <c r="O56" s="1676"/>
      <c r="P56" s="1654"/>
      <c r="Q56" s="1655"/>
      <c r="S56" s="415"/>
      <c r="T56" s="1651"/>
      <c r="U56" s="1670"/>
      <c r="V56" s="1671"/>
      <c r="W56" s="1652"/>
      <c r="X56" s="1653"/>
    </row>
    <row r="57" spans="1:24" ht="14.25" customHeight="1" x14ac:dyDescent="0.2">
      <c r="D57" s="1032" t="s">
        <v>217</v>
      </c>
      <c r="E57" s="1664"/>
      <c r="F57" s="1665"/>
      <c r="G57" s="1666"/>
      <c r="H57" s="1032" t="s">
        <v>218</v>
      </c>
      <c r="I57" s="1664"/>
      <c r="J57" s="1665"/>
      <c r="K57" s="1666"/>
      <c r="M57" s="1684" t="s">
        <v>1259</v>
      </c>
      <c r="N57" s="1685"/>
      <c r="O57" s="1686"/>
      <c r="P57" s="1682"/>
      <c r="Q57" s="1683"/>
      <c r="S57" s="415"/>
      <c r="T57" s="1651"/>
      <c r="U57" s="1670"/>
      <c r="V57" s="1671"/>
      <c r="W57" s="1652"/>
      <c r="X57" s="1653"/>
    </row>
    <row r="58" spans="1:24" ht="14.25" customHeight="1" thickBot="1" x14ac:dyDescent="0.25">
      <c r="E58" s="1664"/>
      <c r="F58" s="1665"/>
      <c r="G58" s="1666"/>
      <c r="I58" s="1664"/>
      <c r="J58" s="1665"/>
      <c r="K58" s="1666"/>
      <c r="M58" s="1700" t="s">
        <v>1260</v>
      </c>
      <c r="N58" s="1701"/>
      <c r="O58" s="1702"/>
      <c r="P58" s="1703"/>
      <c r="Q58" s="1704"/>
      <c r="S58" s="416"/>
      <c r="T58" s="1679"/>
      <c r="U58" s="1680"/>
      <c r="V58" s="1681"/>
      <c r="W58" s="1687"/>
      <c r="X58" s="1688"/>
    </row>
    <row r="59" spans="1:24" ht="20.100000000000001" customHeight="1" thickBot="1" x14ac:dyDescent="0.25">
      <c r="B59" s="398"/>
      <c r="C59" s="398"/>
      <c r="D59" s="350"/>
      <c r="E59" s="1667"/>
      <c r="F59" s="1668"/>
      <c r="G59" s="1669"/>
      <c r="H59" s="350"/>
      <c r="I59" s="1667"/>
      <c r="J59" s="1668"/>
      <c r="K59" s="1669"/>
      <c r="L59" s="350"/>
      <c r="M59" s="1673"/>
      <c r="N59" s="1673"/>
      <c r="O59" s="1673"/>
      <c r="P59" s="1672"/>
      <c r="Q59" s="1672"/>
    </row>
    <row r="60" spans="1:24" ht="30" customHeight="1" x14ac:dyDescent="0.2">
      <c r="X60" s="129"/>
    </row>
    <row r="61" spans="1:24" ht="15" customHeight="1" x14ac:dyDescent="0.2">
      <c r="P61" s="1189" t="str">
        <f>IF(U45&gt;P57,"ERROR","")</f>
        <v/>
      </c>
      <c r="X61" s="396"/>
    </row>
    <row r="62" spans="1:24" ht="30" customHeight="1" x14ac:dyDescent="0.2">
      <c r="X62" s="397"/>
    </row>
    <row r="63" spans="1:24" ht="15" customHeight="1" x14ac:dyDescent="0.2">
      <c r="X63" s="1190"/>
    </row>
    <row r="64" spans="1:24" ht="15" customHeight="1" x14ac:dyDescent="0.2">
      <c r="X64" s="397"/>
    </row>
    <row r="65" spans="19:25" ht="15" customHeight="1" x14ac:dyDescent="0.2">
      <c r="S65" s="375"/>
    </row>
    <row r="66" spans="19:25" ht="15" customHeight="1" x14ac:dyDescent="0.2">
      <c r="S66" s="375"/>
    </row>
    <row r="67" spans="19:25" ht="16.5" customHeight="1" x14ac:dyDescent="0.2">
      <c r="S67" s="377"/>
      <c r="Y67" s="375"/>
    </row>
    <row r="68" spans="19:25" ht="20.100000000000001" customHeight="1" x14ac:dyDescent="0.2">
      <c r="S68" s="350"/>
      <c r="Y68" s="375"/>
    </row>
    <row r="69" spans="19:25" ht="30" customHeight="1" x14ac:dyDescent="0.2">
      <c r="S69" s="350"/>
    </row>
    <row r="70" spans="19:25" ht="15" customHeight="1" x14ac:dyDescent="0.2">
      <c r="S70" s="350"/>
      <c r="T70" s="350"/>
      <c r="W70" s="375"/>
    </row>
    <row r="71" spans="19:25" ht="30" customHeight="1" x14ac:dyDescent="0.2">
      <c r="S71" s="350"/>
    </row>
    <row r="72" spans="19:25" ht="15" customHeight="1" x14ac:dyDescent="0.2">
      <c r="S72" s="350"/>
      <c r="X72" s="399"/>
    </row>
    <row r="73" spans="19:25" ht="15" customHeight="1" x14ac:dyDescent="0.2">
      <c r="S73" s="378"/>
      <c r="X73" s="375"/>
    </row>
    <row r="74" spans="19:25" ht="15" customHeight="1" x14ac:dyDescent="0.2">
      <c r="X74" s="375"/>
    </row>
    <row r="75" spans="19:25" ht="15" customHeight="1" x14ac:dyDescent="0.2">
      <c r="X75" s="375"/>
      <c r="Y75" s="375"/>
    </row>
    <row r="76" spans="19:25" ht="16.5" customHeight="1" x14ac:dyDescent="0.2">
      <c r="X76" s="375"/>
      <c r="Y76" s="375"/>
    </row>
    <row r="77" spans="19:25" x14ac:dyDescent="0.2">
      <c r="X77" s="375"/>
    </row>
    <row r="78" spans="19:25" x14ac:dyDescent="0.2">
      <c r="T78" s="350"/>
      <c r="W78" s="375"/>
      <c r="X78" s="375"/>
    </row>
    <row r="79" spans="19:25" x14ac:dyDescent="0.2">
      <c r="T79" s="350"/>
      <c r="W79" s="375"/>
      <c r="X79" s="375"/>
    </row>
    <row r="80" spans="19:25" x14ac:dyDescent="0.2">
      <c r="S80" s="350"/>
      <c r="X80" s="399"/>
    </row>
    <row r="81" spans="19:24" x14ac:dyDescent="0.2">
      <c r="S81" s="350"/>
      <c r="X81" s="399"/>
    </row>
  </sheetData>
  <sheetProtection algorithmName="SHA-512" hashValue="jAFLprlnjA4LodNKggjd5Rfh4idaiJ/uDoMBIXd86z07GH2NjmDoYfM2rOJwsogx/vmckcKsqB6hQx5hhc0BPw==" saltValue="h15/+axLrDWX/ypDCw/uIg==" spinCount="100000" sheet="1" objects="1" scenarios="1"/>
  <mergeCells count="126">
    <mergeCell ref="M51:P51"/>
    <mergeCell ref="W44:X44"/>
    <mergeCell ref="S45:T46"/>
    <mergeCell ref="U45:V46"/>
    <mergeCell ref="W45:X46"/>
    <mergeCell ref="S42:T43"/>
    <mergeCell ref="V2:X3"/>
    <mergeCell ref="U2:U3"/>
    <mergeCell ref="B4:C5"/>
    <mergeCell ref="D4:F5"/>
    <mergeCell ref="X7:X9"/>
    <mergeCell ref="F8:H8"/>
    <mergeCell ref="I8:K8"/>
    <mergeCell ref="L8:L9"/>
    <mergeCell ref="M8:M9"/>
    <mergeCell ref="N8:N9"/>
    <mergeCell ref="B7:C8"/>
    <mergeCell ref="D7:D8"/>
    <mergeCell ref="E7:E8"/>
    <mergeCell ref="F7:N7"/>
    <mergeCell ref="O7:W7"/>
    <mergeCell ref="W8:W9"/>
    <mergeCell ref="B9:C10"/>
    <mergeCell ref="D9:D10"/>
    <mergeCell ref="O8:Q8"/>
    <mergeCell ref="R8:T8"/>
    <mergeCell ref="U8:U9"/>
    <mergeCell ref="V8:V9"/>
    <mergeCell ref="A34:A36"/>
    <mergeCell ref="B34:C35"/>
    <mergeCell ref="B11:C11"/>
    <mergeCell ref="B12:C12"/>
    <mergeCell ref="B13:C13"/>
    <mergeCell ref="B14:C14"/>
    <mergeCell ref="B15:C15"/>
    <mergeCell ref="E9:E10"/>
    <mergeCell ref="B16:C16"/>
    <mergeCell ref="B17:C17"/>
    <mergeCell ref="B18:C18"/>
    <mergeCell ref="A7:A9"/>
    <mergeCell ref="I27:K31"/>
    <mergeCell ref="U37:V38"/>
    <mergeCell ref="B38:C38"/>
    <mergeCell ref="M38:P38"/>
    <mergeCell ref="M37:P37"/>
    <mergeCell ref="R27:T31"/>
    <mergeCell ref="B19:C19"/>
    <mergeCell ref="B20:C20"/>
    <mergeCell ref="B21:C21"/>
    <mergeCell ref="B22:C22"/>
    <mergeCell ref="B23:C23"/>
    <mergeCell ref="B24:C24"/>
    <mergeCell ref="B25:C25"/>
    <mergeCell ref="B26:C26"/>
    <mergeCell ref="S35:T35"/>
    <mergeCell ref="S36:T36"/>
    <mergeCell ref="U36:V36"/>
    <mergeCell ref="M34:P35"/>
    <mergeCell ref="M50:P50"/>
    <mergeCell ref="B40:C40"/>
    <mergeCell ref="M40:P40"/>
    <mergeCell ref="W34:X34"/>
    <mergeCell ref="W36:X36"/>
    <mergeCell ref="Q34:Q35"/>
    <mergeCell ref="S34:T34"/>
    <mergeCell ref="U34:V34"/>
    <mergeCell ref="B39:C39"/>
    <mergeCell ref="M39:P39"/>
    <mergeCell ref="B37:C37"/>
    <mergeCell ref="D34:G34"/>
    <mergeCell ref="H34:K34"/>
    <mergeCell ref="L34:L35"/>
    <mergeCell ref="W37:X38"/>
    <mergeCell ref="W48:X49"/>
    <mergeCell ref="S40:T41"/>
    <mergeCell ref="U40:V41"/>
    <mergeCell ref="W40:X41"/>
    <mergeCell ref="W42:X43"/>
    <mergeCell ref="M57:O57"/>
    <mergeCell ref="B45:C45"/>
    <mergeCell ref="B41:C41"/>
    <mergeCell ref="M41:P41"/>
    <mergeCell ref="B44:C44"/>
    <mergeCell ref="S37:T38"/>
    <mergeCell ref="W58:X58"/>
    <mergeCell ref="B42:C42"/>
    <mergeCell ref="M42:P42"/>
    <mergeCell ref="W47:X47"/>
    <mergeCell ref="B43:C43"/>
    <mergeCell ref="M43:P43"/>
    <mergeCell ref="U48:V49"/>
    <mergeCell ref="B52:C52"/>
    <mergeCell ref="U42:V43"/>
    <mergeCell ref="M58:O58"/>
    <mergeCell ref="P58:Q58"/>
    <mergeCell ref="M44:P44"/>
    <mergeCell ref="M45:P45"/>
    <mergeCell ref="M52:P52"/>
    <mergeCell ref="A54:D55"/>
    <mergeCell ref="B46:C46"/>
    <mergeCell ref="M46:P46"/>
    <mergeCell ref="B50:C50"/>
    <mergeCell ref="P55:Q55"/>
    <mergeCell ref="B48:C48"/>
    <mergeCell ref="M48:P48"/>
    <mergeCell ref="B47:C47"/>
    <mergeCell ref="M47:P47"/>
    <mergeCell ref="B49:C49"/>
    <mergeCell ref="M49:P49"/>
    <mergeCell ref="B51:C51"/>
    <mergeCell ref="W56:X56"/>
    <mergeCell ref="P56:Q56"/>
    <mergeCell ref="T55:V55"/>
    <mergeCell ref="W55:X55"/>
    <mergeCell ref="I53:K59"/>
    <mergeCell ref="T57:V57"/>
    <mergeCell ref="W57:X57"/>
    <mergeCell ref="P59:Q59"/>
    <mergeCell ref="E53:G59"/>
    <mergeCell ref="M59:O59"/>
    <mergeCell ref="T56:V56"/>
    <mergeCell ref="M56:O56"/>
    <mergeCell ref="T52:V52"/>
    <mergeCell ref="W52:X52"/>
    <mergeCell ref="T58:V58"/>
    <mergeCell ref="P57:Q57"/>
  </mergeCells>
  <phoneticPr fontId="2"/>
  <pageMargins left="0.47244094488188981" right="0.39370078740157483" top="0.70866141732283472" bottom="0.55118110236220474" header="0.51181102362204722" footer="0.51181102362204722"/>
  <pageSetup paperSize="9" scale="5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C000"/>
    <pageSetUpPr fitToPage="1"/>
  </sheetPr>
  <dimension ref="A1:N28"/>
  <sheetViews>
    <sheetView view="pageBreakPreview" zoomScaleNormal="100" zoomScaleSheetLayoutView="100" workbookViewId="0">
      <selection activeCell="L6" sqref="L6"/>
    </sheetView>
  </sheetViews>
  <sheetFormatPr defaultColWidth="2.6640625" defaultRowHeight="13.5" customHeight="1" x14ac:dyDescent="0.2"/>
  <cols>
    <col min="1" max="1" width="2.6640625" style="908" customWidth="1"/>
    <col min="2" max="2" width="10.77734375" style="908" customWidth="1"/>
    <col min="3" max="5" width="12.6640625" style="908" customWidth="1"/>
    <col min="6" max="6" width="2.6640625" style="908" customWidth="1"/>
    <col min="7" max="7" width="10.6640625" style="908" customWidth="1"/>
    <col min="8" max="14" width="12.6640625" style="908" customWidth="1"/>
    <col min="15" max="16384" width="2.6640625" style="908"/>
  </cols>
  <sheetData>
    <row r="1" spans="1:14" ht="13.5" customHeight="1" thickBot="1" x14ac:dyDescent="0.25"/>
    <row r="2" spans="1:14" ht="27" customHeight="1" thickBot="1" x14ac:dyDescent="0.25">
      <c r="E2" s="966" t="str">
        <f>総括表①!E3</f>
        <v>Ver.03.00</v>
      </c>
      <c r="F2" s="966"/>
      <c r="H2" s="967"/>
      <c r="I2" s="968"/>
      <c r="J2" s="967"/>
      <c r="K2" s="967"/>
      <c r="L2" s="343" t="s">
        <v>1256</v>
      </c>
      <c r="M2" s="1384" t="str">
        <f>IF(総括表①!$D$10="-",総括表①!$C$10,総括表①!$C$10&amp;総括表①!$D$10)</f>
        <v/>
      </c>
      <c r="N2" s="1385"/>
    </row>
    <row r="3" spans="1:14" ht="6.75" customHeight="1" x14ac:dyDescent="0.2">
      <c r="H3" s="99"/>
      <c r="I3" s="967"/>
      <c r="J3" s="99"/>
      <c r="K3" s="99"/>
      <c r="L3" s="99"/>
      <c r="M3" s="99"/>
      <c r="N3" s="99"/>
    </row>
    <row r="4" spans="1:14" ht="41.25" customHeight="1" x14ac:dyDescent="0.15">
      <c r="B4" s="969"/>
      <c r="I4" s="167" t="s">
        <v>2</v>
      </c>
      <c r="L4" s="970"/>
      <c r="M4" s="167" t="s">
        <v>2</v>
      </c>
    </row>
    <row r="5" spans="1:14" ht="45" customHeight="1" x14ac:dyDescent="0.2">
      <c r="A5" s="1835" t="s">
        <v>220</v>
      </c>
      <c r="B5" s="1835"/>
      <c r="C5" s="971" t="s">
        <v>221</v>
      </c>
      <c r="D5" s="905" t="s">
        <v>1387</v>
      </c>
      <c r="E5" s="972" t="s">
        <v>1385</v>
      </c>
      <c r="F5" s="1821" t="s">
        <v>1390</v>
      </c>
      <c r="G5" s="1818"/>
      <c r="H5" s="974" t="s">
        <v>1386</v>
      </c>
      <c r="I5" s="971" t="s">
        <v>1373</v>
      </c>
      <c r="L5" s="905" t="s">
        <v>1419</v>
      </c>
      <c r="M5" s="974" t="s">
        <v>1388</v>
      </c>
    </row>
    <row r="6" spans="1:14" ht="26.25" customHeight="1" x14ac:dyDescent="0.2">
      <c r="A6" s="1833"/>
      <c r="B6" s="1834"/>
      <c r="C6" s="594"/>
      <c r="D6" s="595">
        <f>IF(M6&gt;L6,"(b)は(a)の内数です",L6-M6)</f>
        <v>0</v>
      </c>
      <c r="E6" s="657"/>
      <c r="F6" s="1822"/>
      <c r="G6" s="1823"/>
      <c r="H6" s="627">
        <f>J28</f>
        <v>0</v>
      </c>
      <c r="I6" s="597">
        <f>IF(C6&lt;SUM(D6:H6),"(2)～(5)の合計は(1)の内数です",C6-SUM(D6:H6))</f>
        <v>0</v>
      </c>
      <c r="L6" s="626">
        <f>D19</f>
        <v>0</v>
      </c>
      <c r="M6" s="627">
        <f>I19</f>
        <v>0</v>
      </c>
    </row>
    <row r="7" spans="1:14" ht="18" customHeight="1" thickBot="1" x14ac:dyDescent="0.2">
      <c r="B7" s="975" t="str">
        <f>IF(AND(C6&lt;&gt;"",A6="")=TRUE,"！公社名を記入してください。","")</f>
        <v/>
      </c>
      <c r="N7" s="167" t="s">
        <v>2</v>
      </c>
    </row>
    <row r="8" spans="1:14" ht="45" customHeight="1" x14ac:dyDescent="0.2">
      <c r="A8" s="1817" t="s">
        <v>1374</v>
      </c>
      <c r="B8" s="1818"/>
      <c r="C8" s="972" t="s">
        <v>1375</v>
      </c>
      <c r="D8" s="972" t="s">
        <v>1376</v>
      </c>
      <c r="E8" s="972" t="s">
        <v>1377</v>
      </c>
      <c r="F8" s="1821" t="s">
        <v>1378</v>
      </c>
      <c r="G8" s="1818"/>
      <c r="H8" s="972" t="s">
        <v>1379</v>
      </c>
      <c r="I8" s="972" t="s">
        <v>1380</v>
      </c>
      <c r="J8" s="972" t="s">
        <v>1381</v>
      </c>
      <c r="K8" s="974" t="s">
        <v>1382</v>
      </c>
      <c r="L8" s="976" t="s">
        <v>1383</v>
      </c>
      <c r="M8" s="973" t="s">
        <v>1384</v>
      </c>
      <c r="N8" s="977" t="s">
        <v>1389</v>
      </c>
    </row>
    <row r="9" spans="1:14" ht="26.25" customHeight="1" thickBot="1" x14ac:dyDescent="0.25">
      <c r="A9" s="1831"/>
      <c r="B9" s="1832"/>
      <c r="C9" s="654">
        <f>'４⑥Ｃ'!E19</f>
        <v>0</v>
      </c>
      <c r="D9" s="654">
        <f>'４⑥Ｃ'!E33</f>
        <v>0</v>
      </c>
      <c r="E9" s="654">
        <f>'４⑥Ｃ'!L11</f>
        <v>0</v>
      </c>
      <c r="F9" s="1824">
        <f>'４⑥Ｃ'!J19</f>
        <v>0</v>
      </c>
      <c r="G9" s="1825"/>
      <c r="H9" s="654">
        <f>'４⑥Ｃ'!L33</f>
        <v>0</v>
      </c>
      <c r="I9" s="654">
        <f>'４⑥C・E'!D10</f>
        <v>0</v>
      </c>
      <c r="J9" s="654">
        <f>'４⑥C・E'!N10</f>
        <v>0</v>
      </c>
      <c r="K9" s="655">
        <f>SUM(A9:J9)</f>
        <v>0</v>
      </c>
      <c r="L9" s="656">
        <f>IF(I6-K9&lt;=0,0,I6-K9)</f>
        <v>0</v>
      </c>
      <c r="M9" s="170">
        <f>IF('４⑥C・E'!D14="",1,'４⑥C・E'!D14)</f>
        <v>1</v>
      </c>
      <c r="N9" s="596">
        <f>L9*M9</f>
        <v>0</v>
      </c>
    </row>
    <row r="10" spans="1:14" ht="27.75" customHeight="1" x14ac:dyDescent="0.2">
      <c r="M10" s="978" t="s">
        <v>362</v>
      </c>
      <c r="N10" s="979" t="str">
        <f>IF(N9=0,"",IF(総括表④!$H$18=0,"-",ROUND(N9/総括表④!$H$18*100,1)))</f>
        <v/>
      </c>
    </row>
    <row r="11" spans="1:14" ht="18" customHeight="1" x14ac:dyDescent="0.2">
      <c r="B11" s="1455"/>
      <c r="C11" s="1455"/>
      <c r="D11" s="1455"/>
      <c r="E11" s="1455"/>
      <c r="F11" s="42"/>
      <c r="G11" s="1455"/>
      <c r="H11" s="1455"/>
      <c r="I11" s="1455"/>
      <c r="J11" s="1455"/>
      <c r="K11" s="1455"/>
      <c r="L11" s="1455"/>
      <c r="M11" s="168"/>
      <c r="N11" s="168"/>
    </row>
    <row r="12" spans="1:14" ht="18" customHeight="1" x14ac:dyDescent="0.15">
      <c r="A12" s="956" t="s">
        <v>1433</v>
      </c>
      <c r="B12" s="956"/>
      <c r="C12" s="956"/>
      <c r="D12" s="963"/>
      <c r="F12" s="912" t="s">
        <v>1434</v>
      </c>
      <c r="G12" s="980"/>
      <c r="H12" s="980"/>
      <c r="I12" s="980"/>
      <c r="J12" s="963"/>
      <c r="K12" s="980"/>
      <c r="L12" s="980"/>
    </row>
    <row r="13" spans="1:14" s="983" customFormat="1" ht="26.25" customHeight="1" x14ac:dyDescent="0.2">
      <c r="A13" s="981" t="s">
        <v>1421</v>
      </c>
      <c r="B13" s="937" t="s">
        <v>223</v>
      </c>
      <c r="C13" s="937" t="s">
        <v>224</v>
      </c>
      <c r="D13" s="982" t="s">
        <v>225</v>
      </c>
      <c r="F13" s="981" t="s">
        <v>1421</v>
      </c>
      <c r="G13" s="1830" t="s">
        <v>1422</v>
      </c>
      <c r="H13" s="1830"/>
      <c r="I13" s="1811" t="s">
        <v>1423</v>
      </c>
      <c r="J13" s="1812"/>
    </row>
    <row r="14" spans="1:14" ht="17.25" customHeight="1" x14ac:dyDescent="0.2">
      <c r="A14" s="172"/>
      <c r="B14" s="173" t="s">
        <v>230</v>
      </c>
      <c r="C14" s="173" t="s">
        <v>230</v>
      </c>
      <c r="D14" s="174"/>
      <c r="F14" s="172"/>
      <c r="G14" s="1827"/>
      <c r="H14" s="1827"/>
      <c r="I14" s="1819"/>
      <c r="J14" s="1820"/>
    </row>
    <row r="15" spans="1:14" ht="17.25" customHeight="1" x14ac:dyDescent="0.2">
      <c r="A15" s="180"/>
      <c r="B15" s="181" t="s">
        <v>230</v>
      </c>
      <c r="C15" s="181" t="s">
        <v>230</v>
      </c>
      <c r="D15" s="182"/>
      <c r="F15" s="180"/>
      <c r="G15" s="1828"/>
      <c r="H15" s="1828"/>
      <c r="I15" s="1813"/>
      <c r="J15" s="1814"/>
    </row>
    <row r="16" spans="1:14" ht="17.25" customHeight="1" x14ac:dyDescent="0.2">
      <c r="A16" s="180"/>
      <c r="B16" s="181" t="s">
        <v>230</v>
      </c>
      <c r="C16" s="181" t="s">
        <v>230</v>
      </c>
      <c r="D16" s="182"/>
      <c r="F16" s="180"/>
      <c r="G16" s="1828"/>
      <c r="H16" s="1828"/>
      <c r="I16" s="1813"/>
      <c r="J16" s="1814"/>
    </row>
    <row r="17" spans="1:14" ht="17.25" customHeight="1" x14ac:dyDescent="0.2">
      <c r="A17" s="180"/>
      <c r="B17" s="181" t="s">
        <v>230</v>
      </c>
      <c r="C17" s="181" t="s">
        <v>230</v>
      </c>
      <c r="D17" s="182"/>
      <c r="F17" s="180"/>
      <c r="G17" s="1828"/>
      <c r="H17" s="1828"/>
      <c r="I17" s="1813"/>
      <c r="J17" s="1814"/>
    </row>
    <row r="18" spans="1:14" ht="17.25" customHeight="1" x14ac:dyDescent="0.2">
      <c r="A18" s="625"/>
      <c r="B18" s="181" t="s">
        <v>230</v>
      </c>
      <c r="C18" s="181" t="s">
        <v>230</v>
      </c>
      <c r="D18" s="182"/>
      <c r="F18" s="625"/>
      <c r="G18" s="1829"/>
      <c r="H18" s="1829"/>
      <c r="I18" s="1815"/>
      <c r="J18" s="1816"/>
    </row>
    <row r="19" spans="1:14" ht="18" customHeight="1" x14ac:dyDescent="0.2">
      <c r="A19" s="187"/>
      <c r="B19" s="187"/>
      <c r="C19" s="947" t="s">
        <v>1</v>
      </c>
      <c r="D19" s="200">
        <f>SUM(D14:D18)</f>
        <v>0</v>
      </c>
      <c r="G19" s="984"/>
      <c r="H19" s="947" t="s">
        <v>1</v>
      </c>
      <c r="I19" s="1826">
        <f>SUM(I14:I18)</f>
        <v>0</v>
      </c>
      <c r="J19" s="1826"/>
      <c r="K19" s="985"/>
      <c r="L19" s="985"/>
    </row>
    <row r="20" spans="1:14" ht="9.75" customHeight="1" x14ac:dyDescent="0.2">
      <c r="B20" s="300"/>
      <c r="C20" s="300"/>
      <c r="D20" s="300"/>
      <c r="E20" s="300"/>
      <c r="F20" s="300"/>
      <c r="G20" s="300"/>
      <c r="H20" s="300"/>
      <c r="I20" s="300"/>
      <c r="J20" s="985"/>
      <c r="K20" s="985"/>
      <c r="L20" s="300"/>
      <c r="M20" s="300"/>
      <c r="N20" s="300"/>
    </row>
    <row r="21" spans="1:14" ht="13.5" customHeight="1" x14ac:dyDescent="0.15">
      <c r="A21" s="956" t="s">
        <v>1436</v>
      </c>
      <c r="J21" s="963" t="s">
        <v>2</v>
      </c>
    </row>
    <row r="22" spans="1:14" s="989" customFormat="1" ht="54" customHeight="1" x14ac:dyDescent="0.2">
      <c r="A22" s="981" t="s">
        <v>1421</v>
      </c>
      <c r="B22" s="1838" t="s">
        <v>1422</v>
      </c>
      <c r="C22" s="1811"/>
      <c r="D22" s="1811" t="s">
        <v>1432</v>
      </c>
      <c r="E22" s="1811"/>
      <c r="F22" s="1811" t="s">
        <v>1454</v>
      </c>
      <c r="G22" s="1811"/>
      <c r="H22" s="1811"/>
      <c r="I22" s="986" t="s">
        <v>1435</v>
      </c>
      <c r="J22" s="987" t="s">
        <v>1420</v>
      </c>
      <c r="K22" s="988"/>
    </row>
    <row r="23" spans="1:14" ht="17.25" customHeight="1" x14ac:dyDescent="0.2">
      <c r="A23" s="192"/>
      <c r="B23" s="1839"/>
      <c r="C23" s="1827"/>
      <c r="D23" s="1827"/>
      <c r="E23" s="1827"/>
      <c r="F23" s="1840"/>
      <c r="G23" s="1841"/>
      <c r="H23" s="1842"/>
      <c r="I23" s="666"/>
      <c r="J23" s="613">
        <f>F23*I23/100</f>
        <v>0</v>
      </c>
    </row>
    <row r="24" spans="1:14" ht="17.25" customHeight="1" x14ac:dyDescent="0.2">
      <c r="A24" s="180"/>
      <c r="B24" s="1843"/>
      <c r="C24" s="1828"/>
      <c r="D24" s="1828"/>
      <c r="E24" s="1828"/>
      <c r="F24" s="1836"/>
      <c r="G24" s="1836"/>
      <c r="H24" s="1836"/>
      <c r="I24" s="667"/>
      <c r="J24" s="614">
        <f>F24*I24/100</f>
        <v>0</v>
      </c>
    </row>
    <row r="25" spans="1:14" ht="17.25" customHeight="1" x14ac:dyDescent="0.2">
      <c r="A25" s="180"/>
      <c r="B25" s="1843"/>
      <c r="C25" s="1828"/>
      <c r="D25" s="1828"/>
      <c r="E25" s="1828"/>
      <c r="F25" s="1836"/>
      <c r="G25" s="1836"/>
      <c r="H25" s="1836"/>
      <c r="I25" s="667"/>
      <c r="J25" s="614">
        <f>F25*I25/100</f>
        <v>0</v>
      </c>
    </row>
    <row r="26" spans="1:14" ht="17.25" customHeight="1" x14ac:dyDescent="0.2">
      <c r="A26" s="180"/>
      <c r="B26" s="1843"/>
      <c r="C26" s="1828"/>
      <c r="D26" s="1828"/>
      <c r="E26" s="1828"/>
      <c r="F26" s="1836"/>
      <c r="G26" s="1836"/>
      <c r="H26" s="1836"/>
      <c r="I26" s="667"/>
      <c r="J26" s="614">
        <f>F26*I26/100</f>
        <v>0</v>
      </c>
    </row>
    <row r="27" spans="1:14" ht="17.25" customHeight="1" x14ac:dyDescent="0.2">
      <c r="A27" s="625"/>
      <c r="B27" s="1844"/>
      <c r="C27" s="1829"/>
      <c r="D27" s="1829"/>
      <c r="E27" s="1829"/>
      <c r="F27" s="1837"/>
      <c r="G27" s="1837"/>
      <c r="H27" s="1837"/>
      <c r="I27" s="668"/>
      <c r="J27" s="615">
        <f>F27*I27/100</f>
        <v>0</v>
      </c>
    </row>
    <row r="28" spans="1:14" ht="17.25" customHeight="1" x14ac:dyDescent="0.2">
      <c r="A28" s="990"/>
      <c r="B28" s="990"/>
      <c r="C28" s="990"/>
      <c r="D28" s="990"/>
      <c r="E28" s="990"/>
      <c r="F28" s="990"/>
      <c r="G28" s="990"/>
      <c r="H28" s="990"/>
      <c r="I28" s="947" t="s">
        <v>1</v>
      </c>
      <c r="J28" s="200">
        <f>SUM(J23:J27)</f>
        <v>0</v>
      </c>
    </row>
  </sheetData>
  <sheetProtection algorithmName="SHA-512" hashValue="cvKPhTXFksrMuoK2D9wh4olGJZ4R9DUfjQShpYmQA4XfJjFWTvcIrWWxNDViqZDhHByOB2jklnWXCWZROyCD3w==" saltValue="1zTjaoY2tDuJb7BCtH/0Mw==" spinCount="100000" sheet="1" objects="1" scenarios="1"/>
  <mergeCells count="45">
    <mergeCell ref="D27:E27"/>
    <mergeCell ref="A5:B5"/>
    <mergeCell ref="F24:H24"/>
    <mergeCell ref="F25:H25"/>
    <mergeCell ref="F26:H26"/>
    <mergeCell ref="F27:H27"/>
    <mergeCell ref="B22:C22"/>
    <mergeCell ref="B23:C23"/>
    <mergeCell ref="F22:H22"/>
    <mergeCell ref="F23:H23"/>
    <mergeCell ref="B24:C24"/>
    <mergeCell ref="B25:C25"/>
    <mergeCell ref="B26:C26"/>
    <mergeCell ref="B27:C27"/>
    <mergeCell ref="D24:E24"/>
    <mergeCell ref="D25:E25"/>
    <mergeCell ref="D26:E26"/>
    <mergeCell ref="G13:H13"/>
    <mergeCell ref="A9:B9"/>
    <mergeCell ref="D22:E22"/>
    <mergeCell ref="D23:E23"/>
    <mergeCell ref="A6:B6"/>
    <mergeCell ref="I19:J19"/>
    <mergeCell ref="I16:J16"/>
    <mergeCell ref="G14:H14"/>
    <mergeCell ref="G15:H15"/>
    <mergeCell ref="G17:H17"/>
    <mergeCell ref="G18:H18"/>
    <mergeCell ref="G16:H16"/>
    <mergeCell ref="M2:N2"/>
    <mergeCell ref="I13:J13"/>
    <mergeCell ref="I17:J17"/>
    <mergeCell ref="I18:J18"/>
    <mergeCell ref="A8:B8"/>
    <mergeCell ref="I14:J14"/>
    <mergeCell ref="I15:J15"/>
    <mergeCell ref="F8:G8"/>
    <mergeCell ref="I11:J11"/>
    <mergeCell ref="K11:L11"/>
    <mergeCell ref="F6:G6"/>
    <mergeCell ref="F5:G5"/>
    <mergeCell ref="F9:G9"/>
    <mergeCell ref="B11:C11"/>
    <mergeCell ref="D11:E11"/>
    <mergeCell ref="G11:H11"/>
  </mergeCells>
  <phoneticPr fontId="2"/>
  <dataValidations count="1">
    <dataValidation type="list" allowBlank="1" showInputMessage="1" showErrorMessage="1" sqref="F14:F18 A23:A27 A14:A18" xr:uid="{00000000-0002-0000-0F00-000000000000}">
      <formula1>"1,2,3,4,5,6,7,8,9"</formula1>
    </dataValidation>
  </dataValidations>
  <pageMargins left="0.47244094488188981" right="0.39370078740157483" top="0.70866141732283472" bottom="0.55118110236220474" header="0.51181102362204722" footer="0.51181102362204722"/>
  <pageSetup paperSize="9" scale="8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FFC000"/>
    <pageSetUpPr fitToPage="1"/>
  </sheetPr>
  <dimension ref="B1:O34"/>
  <sheetViews>
    <sheetView showGridLines="0" view="pageBreakPreview" zoomScaleNormal="100" workbookViewId="0">
      <selection activeCell="L8" sqref="L8"/>
    </sheetView>
  </sheetViews>
  <sheetFormatPr defaultColWidth="2.6640625" defaultRowHeight="13.5" customHeight="1" x14ac:dyDescent="0.2"/>
  <cols>
    <col min="1" max="2" width="2.6640625" style="168" customWidth="1"/>
    <col min="3" max="4" width="15.88671875" style="168" customWidth="1"/>
    <col min="5" max="5" width="17.21875" style="168" customWidth="1"/>
    <col min="6" max="6" width="4.6640625" style="168" customWidth="1"/>
    <col min="7" max="7" width="2.6640625" style="168" customWidth="1"/>
    <col min="8" max="8" width="34.6640625" style="168" customWidth="1"/>
    <col min="9" max="9" width="15.6640625" style="168" customWidth="1"/>
    <col min="10" max="10" width="10.6640625" style="168" customWidth="1"/>
    <col min="11" max="11" width="8.6640625" style="168" customWidth="1"/>
    <col min="12" max="12" width="17.77734375" style="168" customWidth="1"/>
    <col min="13" max="16384" width="2.6640625" style="168"/>
  </cols>
  <sheetData>
    <row r="1" spans="2:15" ht="13.5" customHeight="1" thickBot="1" x14ac:dyDescent="0.25"/>
    <row r="2" spans="2:15" ht="13.5" customHeight="1" thickBot="1" x14ac:dyDescent="0.25">
      <c r="G2" s="1858" t="str">
        <f>総括表①!E3</f>
        <v>Ver.03.00</v>
      </c>
      <c r="H2" s="1858"/>
      <c r="K2" s="343" t="s">
        <v>1256</v>
      </c>
      <c r="L2" s="902" t="str">
        <f>IF(総括表①!$D$10="-",総括表①!$C$10,総括表①!$C$10&amp;総括表①!$D$10)</f>
        <v/>
      </c>
    </row>
    <row r="4" spans="2:15" ht="13.5" customHeight="1" x14ac:dyDescent="0.15">
      <c r="B4" s="961"/>
      <c r="C4" s="961"/>
      <c r="D4" s="961"/>
      <c r="E4" s="962"/>
      <c r="G4" s="1848" t="s">
        <v>1426</v>
      </c>
      <c r="H4" s="1849"/>
      <c r="L4" s="958" t="s">
        <v>2</v>
      </c>
      <c r="O4" s="171"/>
    </row>
    <row r="5" spans="2:15" ht="18.75" customHeight="1" x14ac:dyDescent="0.2">
      <c r="B5" s="1878"/>
      <c r="C5" s="1880"/>
      <c r="D5" s="1880"/>
      <c r="E5" s="1880"/>
      <c r="G5" s="1867" t="s">
        <v>222</v>
      </c>
      <c r="H5" s="1869" t="s">
        <v>226</v>
      </c>
      <c r="I5" s="1852" t="s">
        <v>227</v>
      </c>
      <c r="J5" s="1850" t="s">
        <v>228</v>
      </c>
      <c r="K5" s="1851"/>
      <c r="L5" s="1859" t="s">
        <v>229</v>
      </c>
    </row>
    <row r="6" spans="2:15" ht="18.75" customHeight="1" x14ac:dyDescent="0.2">
      <c r="B6" s="1879"/>
      <c r="C6" s="1881"/>
      <c r="D6" s="1881"/>
      <c r="E6" s="1881"/>
      <c r="G6" s="1868"/>
      <c r="H6" s="1870"/>
      <c r="I6" s="1853"/>
      <c r="J6" s="954"/>
      <c r="K6" s="955" t="s">
        <v>52</v>
      </c>
      <c r="L6" s="1860"/>
    </row>
    <row r="7" spans="2:15" ht="20.100000000000001" customHeight="1" x14ac:dyDescent="0.2">
      <c r="B7" s="630"/>
      <c r="C7" s="631"/>
      <c r="D7" s="631"/>
      <c r="E7" s="632"/>
      <c r="F7" s="179"/>
      <c r="G7" s="172"/>
      <c r="H7" s="175"/>
      <c r="I7" s="176"/>
      <c r="J7" s="177"/>
      <c r="K7" s="178"/>
      <c r="L7" s="202">
        <f>MIN(I7:J7)</f>
        <v>0</v>
      </c>
      <c r="M7" s="179"/>
      <c r="N7" s="179"/>
      <c r="O7" s="179"/>
    </row>
    <row r="8" spans="2:15" ht="20.100000000000001" customHeight="1" x14ac:dyDescent="0.2">
      <c r="B8" s="630"/>
      <c r="C8" s="630"/>
      <c r="D8" s="630"/>
      <c r="E8" s="632"/>
      <c r="F8" s="179"/>
      <c r="G8" s="180"/>
      <c r="H8" s="183"/>
      <c r="I8" s="184"/>
      <c r="J8" s="185"/>
      <c r="K8" s="186"/>
      <c r="L8" s="203">
        <f>MIN(I8:J8)</f>
        <v>0</v>
      </c>
      <c r="M8" s="179"/>
      <c r="N8" s="179"/>
      <c r="O8" s="179"/>
    </row>
    <row r="9" spans="2:15" ht="20.100000000000001" customHeight="1" x14ac:dyDescent="0.2">
      <c r="B9" s="630"/>
      <c r="C9" s="630"/>
      <c r="D9" s="630"/>
      <c r="E9" s="632"/>
      <c r="F9" s="179"/>
      <c r="G9" s="180"/>
      <c r="H9" s="183"/>
      <c r="I9" s="184"/>
      <c r="J9" s="185"/>
      <c r="K9" s="186"/>
      <c r="L9" s="203">
        <f>MIN(I9:J9)</f>
        <v>0</v>
      </c>
      <c r="M9" s="179"/>
      <c r="N9" s="179"/>
      <c r="O9" s="179"/>
    </row>
    <row r="10" spans="2:15" ht="20.100000000000001" customHeight="1" x14ac:dyDescent="0.2">
      <c r="B10" s="630"/>
      <c r="C10" s="630"/>
      <c r="D10" s="630"/>
      <c r="E10" s="632"/>
      <c r="F10" s="179"/>
      <c r="G10" s="180"/>
      <c r="H10" s="183"/>
      <c r="I10" s="184"/>
      <c r="J10" s="185"/>
      <c r="K10" s="186"/>
      <c r="L10" s="203">
        <f>MIN(I10:J10)</f>
        <v>0</v>
      </c>
      <c r="M10" s="179"/>
      <c r="N10" s="179"/>
      <c r="O10" s="179"/>
    </row>
    <row r="11" spans="2:15" ht="20.100000000000001" customHeight="1" x14ac:dyDescent="0.2">
      <c r="B11" s="633"/>
      <c r="C11" s="633"/>
      <c r="D11" s="933"/>
      <c r="E11" s="632"/>
      <c r="F11" s="179"/>
      <c r="G11" s="188"/>
      <c r="H11" s="189"/>
      <c r="I11" s="189"/>
      <c r="J11" s="189"/>
      <c r="K11" s="947" t="s">
        <v>329</v>
      </c>
      <c r="L11" s="204">
        <f>SUM(L7:L10)</f>
        <v>0</v>
      </c>
      <c r="M11" s="179"/>
      <c r="N11" s="179"/>
      <c r="O11" s="179"/>
    </row>
    <row r="12" spans="2:15" ht="9.9" customHeight="1" x14ac:dyDescent="0.2">
      <c r="B12" s="190"/>
      <c r="C12" s="191"/>
      <c r="D12" s="191"/>
      <c r="E12" s="191"/>
      <c r="F12" s="179"/>
      <c r="G12" s="179"/>
      <c r="H12" s="179"/>
      <c r="I12" s="179"/>
      <c r="J12" s="179"/>
      <c r="K12" s="179"/>
      <c r="L12" s="179"/>
      <c r="M12" s="179"/>
      <c r="N12" s="179"/>
      <c r="O12" s="179"/>
    </row>
    <row r="13" spans="2:15" ht="15" customHeight="1" x14ac:dyDescent="0.15">
      <c r="B13" s="956" t="s">
        <v>1424</v>
      </c>
      <c r="C13" s="957"/>
      <c r="D13" s="957"/>
      <c r="E13" s="963" t="s">
        <v>2</v>
      </c>
      <c r="F13" s="179"/>
      <c r="G13" s="1848" t="s">
        <v>1427</v>
      </c>
      <c r="H13" s="1849"/>
      <c r="I13" s="1877"/>
      <c r="J13" s="179"/>
      <c r="K13" s="963" t="s">
        <v>2</v>
      </c>
      <c r="L13" s="179"/>
      <c r="M13" s="179"/>
      <c r="N13" s="179"/>
      <c r="O13" s="179"/>
    </row>
    <row r="14" spans="2:15" ht="30" customHeight="1" x14ac:dyDescent="0.2">
      <c r="B14" s="964" t="s">
        <v>222</v>
      </c>
      <c r="C14" s="1862" t="s">
        <v>231</v>
      </c>
      <c r="D14" s="1862"/>
      <c r="E14" s="965" t="s">
        <v>232</v>
      </c>
      <c r="F14" s="179"/>
      <c r="G14" s="905" t="s">
        <v>222</v>
      </c>
      <c r="H14" s="922" t="s">
        <v>226</v>
      </c>
      <c r="I14" s="922" t="s">
        <v>233</v>
      </c>
      <c r="J14" s="1863" t="s">
        <v>227</v>
      </c>
      <c r="K14" s="1864"/>
      <c r="L14" s="179"/>
      <c r="M14" s="179"/>
      <c r="N14" s="179"/>
      <c r="O14" s="179"/>
    </row>
    <row r="15" spans="2:15" ht="20.100000000000001" customHeight="1" x14ac:dyDescent="0.2">
      <c r="B15" s="192"/>
      <c r="C15" s="1871"/>
      <c r="D15" s="1871"/>
      <c r="E15" s="193"/>
      <c r="F15" s="179"/>
      <c r="G15" s="192"/>
      <c r="H15" s="194"/>
      <c r="I15" s="195"/>
      <c r="J15" s="1872"/>
      <c r="K15" s="1873"/>
      <c r="L15" s="179"/>
      <c r="M15" s="179"/>
      <c r="N15" s="179"/>
      <c r="O15" s="179"/>
    </row>
    <row r="16" spans="2:15" ht="20.100000000000001" customHeight="1" x14ac:dyDescent="0.2">
      <c r="B16" s="180"/>
      <c r="C16" s="1874"/>
      <c r="D16" s="1874"/>
      <c r="E16" s="182"/>
      <c r="F16" s="179"/>
      <c r="G16" s="180"/>
      <c r="H16" s="183"/>
      <c r="I16" s="196"/>
      <c r="J16" s="1875"/>
      <c r="K16" s="1876"/>
      <c r="L16" s="179"/>
      <c r="M16" s="179"/>
      <c r="N16" s="179"/>
      <c r="O16" s="179"/>
    </row>
    <row r="17" spans="2:15" ht="20.100000000000001" customHeight="1" x14ac:dyDescent="0.2">
      <c r="B17" s="180"/>
      <c r="C17" s="1874"/>
      <c r="D17" s="1874"/>
      <c r="E17" s="182"/>
      <c r="F17" s="179"/>
      <c r="G17" s="180"/>
      <c r="H17" s="183"/>
      <c r="I17" s="196"/>
      <c r="J17" s="1875"/>
      <c r="K17" s="1876"/>
      <c r="L17" s="179"/>
      <c r="M17" s="179"/>
      <c r="N17" s="179"/>
      <c r="O17" s="179"/>
    </row>
    <row r="18" spans="2:15" ht="20.100000000000001" customHeight="1" x14ac:dyDescent="0.2">
      <c r="B18" s="180"/>
      <c r="C18" s="1874"/>
      <c r="D18" s="1874"/>
      <c r="E18" s="182"/>
      <c r="G18" s="180"/>
      <c r="H18" s="183"/>
      <c r="I18" s="196"/>
      <c r="J18" s="1875"/>
      <c r="K18" s="1876"/>
    </row>
    <row r="19" spans="2:15" ht="20.100000000000001" customHeight="1" x14ac:dyDescent="0.2">
      <c r="B19" s="187"/>
      <c r="C19" s="187"/>
      <c r="D19" s="947" t="s">
        <v>329</v>
      </c>
      <c r="E19" s="201">
        <f>SUM(E15:E18)</f>
        <v>0</v>
      </c>
      <c r="G19" s="188"/>
      <c r="H19" s="189"/>
      <c r="I19" s="947" t="s">
        <v>329</v>
      </c>
      <c r="J19" s="1846">
        <f>SUM(J15:K18)</f>
        <v>0</v>
      </c>
      <c r="K19" s="1847"/>
    </row>
    <row r="20" spans="2:15" ht="9.9" customHeight="1" x14ac:dyDescent="0.2">
      <c r="B20" s="197"/>
      <c r="C20" s="198"/>
      <c r="D20" s="198"/>
      <c r="E20" s="198"/>
    </row>
    <row r="21" spans="2:15" ht="16.5" customHeight="1" x14ac:dyDescent="0.15">
      <c r="B21" s="956" t="s">
        <v>1425</v>
      </c>
      <c r="C21" s="957"/>
      <c r="D21" s="957"/>
      <c r="E21" s="963" t="s">
        <v>2</v>
      </c>
      <c r="F21" s="199"/>
      <c r="G21" s="1848" t="s">
        <v>1428</v>
      </c>
      <c r="H21" s="1849"/>
      <c r="L21" s="958" t="s">
        <v>2</v>
      </c>
      <c r="N21" s="199"/>
      <c r="O21" s="199"/>
    </row>
    <row r="22" spans="2:15" ht="18.75" customHeight="1" x14ac:dyDescent="0.2">
      <c r="B22" s="1854" t="s">
        <v>222</v>
      </c>
      <c r="C22" s="1856" t="s">
        <v>234</v>
      </c>
      <c r="D22" s="1856"/>
      <c r="E22" s="1865" t="s">
        <v>227</v>
      </c>
      <c r="F22" s="199"/>
      <c r="G22" s="1867" t="s">
        <v>222</v>
      </c>
      <c r="H22" s="1869" t="s">
        <v>226</v>
      </c>
      <c r="I22" s="1852" t="s">
        <v>227</v>
      </c>
      <c r="J22" s="1850" t="s">
        <v>228</v>
      </c>
      <c r="K22" s="1851"/>
      <c r="L22" s="1859" t="s">
        <v>229</v>
      </c>
      <c r="M22" s="199"/>
      <c r="N22" s="199"/>
    </row>
    <row r="23" spans="2:15" ht="18.75" customHeight="1" x14ac:dyDescent="0.2">
      <c r="B23" s="1855"/>
      <c r="C23" s="1857"/>
      <c r="D23" s="1857"/>
      <c r="E23" s="1866"/>
      <c r="F23" s="199"/>
      <c r="G23" s="1868"/>
      <c r="H23" s="1870"/>
      <c r="I23" s="1853"/>
      <c r="J23" s="954"/>
      <c r="K23" s="955" t="s">
        <v>52</v>
      </c>
      <c r="L23" s="1860"/>
      <c r="M23" s="199"/>
      <c r="N23" s="199"/>
    </row>
    <row r="24" spans="2:15" ht="20.100000000000001" customHeight="1" x14ac:dyDescent="0.2">
      <c r="B24" s="172"/>
      <c r="C24" s="1861"/>
      <c r="D24" s="1861"/>
      <c r="E24" s="174"/>
      <c r="F24" s="199"/>
      <c r="G24" s="172"/>
      <c r="H24" s="175"/>
      <c r="I24" s="176"/>
      <c r="J24" s="177"/>
      <c r="K24" s="178"/>
      <c r="L24" s="202">
        <f t="shared" ref="L24:L32" si="0">MIN(I24:J24)</f>
        <v>0</v>
      </c>
      <c r="M24" s="199"/>
      <c r="N24" s="199"/>
    </row>
    <row r="25" spans="2:15" ht="20.100000000000001" customHeight="1" x14ac:dyDescent="0.2">
      <c r="B25" s="180"/>
      <c r="C25" s="1845"/>
      <c r="D25" s="1845"/>
      <c r="E25" s="182"/>
      <c r="F25" s="199"/>
      <c r="G25" s="180"/>
      <c r="H25" s="183"/>
      <c r="I25" s="184"/>
      <c r="J25" s="185"/>
      <c r="K25" s="186"/>
      <c r="L25" s="203">
        <f t="shared" si="0"/>
        <v>0</v>
      </c>
      <c r="M25" s="199"/>
      <c r="N25" s="199"/>
    </row>
    <row r="26" spans="2:15" ht="20.100000000000001" customHeight="1" x14ac:dyDescent="0.2">
      <c r="B26" s="180"/>
      <c r="C26" s="1845"/>
      <c r="D26" s="1845"/>
      <c r="E26" s="182"/>
      <c r="F26" s="199"/>
      <c r="G26" s="180"/>
      <c r="H26" s="183"/>
      <c r="I26" s="184"/>
      <c r="J26" s="185"/>
      <c r="K26" s="186"/>
      <c r="L26" s="203">
        <f t="shared" si="0"/>
        <v>0</v>
      </c>
      <c r="M26" s="199"/>
      <c r="N26" s="199"/>
    </row>
    <row r="27" spans="2:15" ht="20.100000000000001" customHeight="1" x14ac:dyDescent="0.2">
      <c r="B27" s="180"/>
      <c r="C27" s="1845"/>
      <c r="D27" s="1845"/>
      <c r="E27" s="182"/>
      <c r="F27" s="199"/>
      <c r="G27" s="180"/>
      <c r="H27" s="183"/>
      <c r="I27" s="184"/>
      <c r="J27" s="185"/>
      <c r="K27" s="186"/>
      <c r="L27" s="203">
        <f t="shared" si="0"/>
        <v>0</v>
      </c>
      <c r="M27" s="199"/>
      <c r="N27" s="199"/>
    </row>
    <row r="28" spans="2:15" ht="20.100000000000001" customHeight="1" x14ac:dyDescent="0.2">
      <c r="B28" s="180"/>
      <c r="C28" s="1845"/>
      <c r="D28" s="1845"/>
      <c r="E28" s="182"/>
      <c r="F28" s="199"/>
      <c r="G28" s="180"/>
      <c r="H28" s="183"/>
      <c r="I28" s="184"/>
      <c r="J28" s="185"/>
      <c r="K28" s="186"/>
      <c r="L28" s="203">
        <f>MIN(I28:J28)</f>
        <v>0</v>
      </c>
      <c r="M28" s="199"/>
      <c r="N28" s="199"/>
    </row>
    <row r="29" spans="2:15" ht="20.100000000000001" customHeight="1" x14ac:dyDescent="0.2">
      <c r="B29" s="180"/>
      <c r="C29" s="1845"/>
      <c r="D29" s="1845"/>
      <c r="E29" s="182"/>
      <c r="F29" s="199"/>
      <c r="G29" s="180"/>
      <c r="H29" s="183"/>
      <c r="I29" s="184"/>
      <c r="J29" s="185"/>
      <c r="K29" s="186"/>
      <c r="L29" s="203">
        <f t="shared" si="0"/>
        <v>0</v>
      </c>
      <c r="M29" s="199"/>
      <c r="N29" s="199"/>
    </row>
    <row r="30" spans="2:15" ht="20.100000000000001" customHeight="1" x14ac:dyDescent="0.2">
      <c r="B30" s="180"/>
      <c r="C30" s="1845"/>
      <c r="D30" s="1845"/>
      <c r="E30" s="182"/>
      <c r="F30" s="199"/>
      <c r="G30" s="180"/>
      <c r="H30" s="183"/>
      <c r="I30" s="184"/>
      <c r="J30" s="185"/>
      <c r="K30" s="186"/>
      <c r="L30" s="203">
        <f t="shared" si="0"/>
        <v>0</v>
      </c>
      <c r="M30" s="199"/>
      <c r="N30" s="199"/>
    </row>
    <row r="31" spans="2:15" ht="20.100000000000001" customHeight="1" x14ac:dyDescent="0.2">
      <c r="B31" s="180"/>
      <c r="C31" s="1845"/>
      <c r="D31" s="1845"/>
      <c r="E31" s="182"/>
      <c r="F31" s="199"/>
      <c r="G31" s="180"/>
      <c r="H31" s="183"/>
      <c r="I31" s="184"/>
      <c r="J31" s="185"/>
      <c r="K31" s="186"/>
      <c r="L31" s="203">
        <f t="shared" si="0"/>
        <v>0</v>
      </c>
      <c r="M31" s="199"/>
      <c r="N31" s="199"/>
    </row>
    <row r="32" spans="2:15" ht="20.100000000000001" customHeight="1" x14ac:dyDescent="0.2">
      <c r="B32" s="180"/>
      <c r="C32" s="1845"/>
      <c r="D32" s="1845"/>
      <c r="E32" s="182"/>
      <c r="F32" s="199"/>
      <c r="G32" s="180"/>
      <c r="H32" s="183"/>
      <c r="I32" s="184"/>
      <c r="J32" s="185"/>
      <c r="K32" s="186"/>
      <c r="L32" s="203">
        <f t="shared" si="0"/>
        <v>0</v>
      </c>
      <c r="M32" s="199"/>
      <c r="N32" s="199"/>
    </row>
    <row r="33" spans="2:15" ht="20.100000000000001" customHeight="1" x14ac:dyDescent="0.2">
      <c r="B33" s="187"/>
      <c r="C33" s="187"/>
      <c r="D33" s="947" t="s">
        <v>329</v>
      </c>
      <c r="E33" s="201">
        <f>SUM(E24:E32)</f>
        <v>0</v>
      </c>
      <c r="F33" s="199"/>
      <c r="G33" s="188"/>
      <c r="H33" s="189"/>
      <c r="I33" s="189"/>
      <c r="J33" s="189"/>
      <c r="K33" s="947" t="s">
        <v>329</v>
      </c>
      <c r="L33" s="201">
        <f>SUM(L24:L32)</f>
        <v>0</v>
      </c>
      <c r="M33" s="199"/>
      <c r="N33" s="199"/>
    </row>
    <row r="34" spans="2:15" ht="15" customHeight="1" x14ac:dyDescent="0.2">
      <c r="B34" s="198"/>
      <c r="C34" s="198"/>
      <c r="D34" s="198"/>
      <c r="E34" s="198"/>
      <c r="F34" s="199"/>
      <c r="N34" s="199"/>
      <c r="O34" s="199"/>
    </row>
  </sheetData>
  <sheetProtection algorithmName="SHA-512" hashValue="9S/s/GlMCXK+S4P8nmN+509oKNATmgAQqlDzGibL9UnkaIRCk2kvD54utV/JhXl6Iixrrsz2MJSODpKaxUHKrw==" saltValue="Zn8R7vbk9Kl/ACAHyxr89g==" spinCount="100000" sheet="1" objects="1" scenarios="1"/>
  <mergeCells count="41">
    <mergeCell ref="G4:H4"/>
    <mergeCell ref="H5:H6"/>
    <mergeCell ref="B5:B6"/>
    <mergeCell ref="C5:C6"/>
    <mergeCell ref="D5:D6"/>
    <mergeCell ref="E5:E6"/>
    <mergeCell ref="G5:G6"/>
    <mergeCell ref="C16:D16"/>
    <mergeCell ref="J16:K16"/>
    <mergeCell ref="I5:I6"/>
    <mergeCell ref="J5:K5"/>
    <mergeCell ref="L5:L6"/>
    <mergeCell ref="G13:I13"/>
    <mergeCell ref="B22:B23"/>
    <mergeCell ref="C22:D23"/>
    <mergeCell ref="G2:H2"/>
    <mergeCell ref="L22:L23"/>
    <mergeCell ref="C24:D24"/>
    <mergeCell ref="C14:D14"/>
    <mergeCell ref="J14:K14"/>
    <mergeCell ref="E22:E23"/>
    <mergeCell ref="G22:G23"/>
    <mergeCell ref="H22:H23"/>
    <mergeCell ref="C15:D15"/>
    <mergeCell ref="J15:K15"/>
    <mergeCell ref="C17:D17"/>
    <mergeCell ref="J17:K17"/>
    <mergeCell ref="C18:D18"/>
    <mergeCell ref="J18:K18"/>
    <mergeCell ref="C31:D31"/>
    <mergeCell ref="C32:D32"/>
    <mergeCell ref="J19:K19"/>
    <mergeCell ref="G21:H21"/>
    <mergeCell ref="J22:K22"/>
    <mergeCell ref="I22:I23"/>
    <mergeCell ref="C25:D25"/>
    <mergeCell ref="C29:D29"/>
    <mergeCell ref="C30:D30"/>
    <mergeCell ref="C26:D26"/>
    <mergeCell ref="C27:D27"/>
    <mergeCell ref="C28:D28"/>
  </mergeCells>
  <phoneticPr fontId="2"/>
  <dataValidations count="4">
    <dataValidation type="list" allowBlank="1" showInputMessage="1" showErrorMessage="1" sqref="K7:K10" xr:uid="{00000000-0002-0000-1000-000000000000}">
      <formula1>"鑑定評価,鑑定調整,公示地価,基準地価,固定資産,相続路線"</formula1>
    </dataValidation>
    <dataValidation type="list" allowBlank="1" showInputMessage="1" showErrorMessage="1" sqref="K24:K32" xr:uid="{00000000-0002-0000-1000-000001000000}">
      <formula1>"販売見込,鑑定評価,鑑定調整,公示地価,基準地価,固定資産,相続路線"</formula1>
    </dataValidation>
    <dataValidation type="list" allowBlank="1" showInputMessage="1" showErrorMessage="1" sqref="B7:B10 G7:G10 G15:G18 B15:B18" xr:uid="{00000000-0002-0000-1000-000002000000}">
      <formula1>"1,2,3,4"</formula1>
    </dataValidation>
    <dataValidation type="list" allowBlank="1" showInputMessage="1" showErrorMessage="1" sqref="B24:B32 G24:G32" xr:uid="{00000000-0002-0000-1000-000003000000}">
      <formula1>"1,2,3,4,5,6,7,8,9"</formula1>
    </dataValidation>
  </dataValidations>
  <pageMargins left="0.47244094488188981" right="0.39370078740157483" top="0.70866141732283472" bottom="0.55118110236220474" header="0.51181102362204722" footer="0.51181102362204722"/>
  <pageSetup paperSize="9" scale="8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FFC000"/>
    <pageSetUpPr fitToPage="1"/>
  </sheetPr>
  <dimension ref="B1:V39"/>
  <sheetViews>
    <sheetView view="pageBreakPreview" zoomScale="85" zoomScaleNormal="100" zoomScaleSheetLayoutView="85" workbookViewId="0">
      <selection activeCell="N8" sqref="N8:P8"/>
    </sheetView>
  </sheetViews>
  <sheetFormatPr defaultColWidth="2.6640625" defaultRowHeight="13.5" customHeight="1" x14ac:dyDescent="0.2"/>
  <cols>
    <col min="1" max="2" width="2.6640625" style="168" customWidth="1"/>
    <col min="3" max="3" width="28.88671875" style="168" customWidth="1"/>
    <col min="4" max="4" width="14.21875" style="168" customWidth="1"/>
    <col min="5" max="5" width="4.21875" style="168" customWidth="1"/>
    <col min="6" max="6" width="2.6640625" style="168" customWidth="1"/>
    <col min="7" max="7" width="20" style="168" customWidth="1"/>
    <col min="8" max="8" width="11.109375" style="168" customWidth="1"/>
    <col min="9" max="10" width="2.6640625" style="168" customWidth="1"/>
    <col min="11" max="11" width="8.88671875" style="168" customWidth="1"/>
    <col min="12" max="12" width="13.109375" style="168" customWidth="1"/>
    <col min="13" max="13" width="10" style="168" customWidth="1"/>
    <col min="14" max="15" width="2.6640625" style="168" customWidth="1"/>
    <col min="16" max="16" width="15.44140625" style="168" customWidth="1"/>
    <col min="17" max="17" width="6.6640625" style="168" customWidth="1"/>
    <col min="18" max="18" width="10" style="168" customWidth="1"/>
    <col min="19" max="16384" width="2.6640625" style="168"/>
  </cols>
  <sheetData>
    <row r="1" spans="2:22" ht="28.5" customHeight="1" thickBot="1" x14ac:dyDescent="0.25">
      <c r="C1" s="898"/>
      <c r="K1" s="1191" t="str">
        <f>+総括表①!E3</f>
        <v>Ver.03.00</v>
      </c>
      <c r="M1" s="343"/>
      <c r="N1" s="343"/>
      <c r="O1" s="343"/>
      <c r="P1" s="343" t="s">
        <v>1256</v>
      </c>
      <c r="Q1" s="1887" t="str">
        <f>IF(総括表①!$D$10="-",総括表①!$C$10,総括表①!$C$10&amp;総括表①!$D$10)</f>
        <v/>
      </c>
      <c r="R1" s="1888"/>
      <c r="S1" s="1889"/>
    </row>
    <row r="2" spans="2:22" s="628" customFormat="1" ht="22.5" customHeight="1" x14ac:dyDescent="0.15">
      <c r="B2" s="950" t="s">
        <v>1429</v>
      </c>
      <c r="C2" s="951"/>
      <c r="D2" s="913" t="s">
        <v>2</v>
      </c>
      <c r="F2" s="1908" t="s">
        <v>1431</v>
      </c>
      <c r="G2" s="1909"/>
      <c r="H2" s="1292"/>
      <c r="I2" s="1292"/>
      <c r="J2" s="1292"/>
      <c r="P2" s="167" t="s">
        <v>2</v>
      </c>
      <c r="V2" s="629"/>
    </row>
    <row r="3" spans="2:22" ht="12.6" customHeight="1" x14ac:dyDescent="0.2">
      <c r="B3" s="1882" t="s">
        <v>222</v>
      </c>
      <c r="C3" s="1869" t="s">
        <v>235</v>
      </c>
      <c r="D3" s="1885" t="s">
        <v>236</v>
      </c>
      <c r="F3" s="1882" t="s">
        <v>222</v>
      </c>
      <c r="G3" s="1890" t="s">
        <v>226</v>
      </c>
      <c r="H3" s="1891"/>
      <c r="I3" s="1890" t="s">
        <v>227</v>
      </c>
      <c r="J3" s="1894"/>
      <c r="K3" s="1891"/>
      <c r="L3" s="1850" t="s">
        <v>228</v>
      </c>
      <c r="M3" s="1896"/>
      <c r="N3" s="1850" t="s">
        <v>229</v>
      </c>
      <c r="O3" s="1851"/>
      <c r="P3" s="1481"/>
    </row>
    <row r="4" spans="2:22" ht="12.6" customHeight="1" x14ac:dyDescent="0.2">
      <c r="B4" s="1883"/>
      <c r="C4" s="1884"/>
      <c r="D4" s="1886"/>
      <c r="F4" s="1883"/>
      <c r="G4" s="1892"/>
      <c r="H4" s="1893"/>
      <c r="I4" s="1892"/>
      <c r="J4" s="1895"/>
      <c r="K4" s="1893"/>
      <c r="L4" s="954"/>
      <c r="M4" s="955" t="s">
        <v>52</v>
      </c>
      <c r="N4" s="1897"/>
      <c r="O4" s="1898"/>
      <c r="P4" s="1899"/>
    </row>
    <row r="5" spans="2:22" ht="20.100000000000001" customHeight="1" x14ac:dyDescent="0.2">
      <c r="B5" s="172"/>
      <c r="C5" s="1293"/>
      <c r="D5" s="1294"/>
      <c r="E5" s="1295"/>
      <c r="F5" s="172"/>
      <c r="G5" s="1900"/>
      <c r="H5" s="1901"/>
      <c r="I5" s="1902"/>
      <c r="J5" s="1903"/>
      <c r="K5" s="1904"/>
      <c r="L5" s="1296"/>
      <c r="M5" s="178"/>
      <c r="N5" s="1905">
        <f>MIN(I5:L5)</f>
        <v>0</v>
      </c>
      <c r="O5" s="1906"/>
      <c r="P5" s="1907"/>
      <c r="Q5" s="1295"/>
      <c r="R5" s="1295"/>
      <c r="S5" s="1295"/>
      <c r="T5" s="1295"/>
      <c r="U5" s="1295"/>
      <c r="V5" s="1295"/>
    </row>
    <row r="6" spans="2:22" ht="20.100000000000001" customHeight="1" x14ac:dyDescent="0.2">
      <c r="B6" s="180"/>
      <c r="C6" s="1297"/>
      <c r="D6" s="1298"/>
      <c r="E6" s="1295"/>
      <c r="F6" s="180"/>
      <c r="G6" s="1910"/>
      <c r="H6" s="1911"/>
      <c r="I6" s="1912"/>
      <c r="J6" s="1913"/>
      <c r="K6" s="1914"/>
      <c r="L6" s="1299"/>
      <c r="M6" s="186"/>
      <c r="N6" s="1915">
        <f>MIN(I6:L6)</f>
        <v>0</v>
      </c>
      <c r="O6" s="1916"/>
      <c r="P6" s="1917"/>
      <c r="Q6" s="1295"/>
      <c r="R6" s="1295"/>
      <c r="S6" s="1295"/>
      <c r="T6" s="1295"/>
      <c r="U6" s="1295"/>
      <c r="V6" s="1295"/>
    </row>
    <row r="7" spans="2:22" ht="20.100000000000001" customHeight="1" x14ac:dyDescent="0.2">
      <c r="B7" s="180"/>
      <c r="C7" s="1297"/>
      <c r="D7" s="1298"/>
      <c r="E7" s="1295"/>
      <c r="F7" s="180"/>
      <c r="G7" s="1910"/>
      <c r="H7" s="1911"/>
      <c r="I7" s="1912"/>
      <c r="J7" s="1913"/>
      <c r="K7" s="1914"/>
      <c r="L7" s="1299"/>
      <c r="M7" s="186"/>
      <c r="N7" s="1915">
        <f>MIN(I7:L7)</f>
        <v>0</v>
      </c>
      <c r="O7" s="1916"/>
      <c r="P7" s="1917"/>
      <c r="Q7" s="1295"/>
      <c r="R7" s="1295"/>
      <c r="S7" s="1295"/>
      <c r="T7" s="1295"/>
      <c r="U7" s="1295"/>
      <c r="V7" s="1295"/>
    </row>
    <row r="8" spans="2:22" ht="20.100000000000001" customHeight="1" x14ac:dyDescent="0.2">
      <c r="B8" s="180"/>
      <c r="C8" s="1297"/>
      <c r="D8" s="1298"/>
      <c r="E8" s="1295"/>
      <c r="F8" s="180"/>
      <c r="G8" s="1910"/>
      <c r="H8" s="1911"/>
      <c r="I8" s="1912"/>
      <c r="J8" s="1913"/>
      <c r="K8" s="1914"/>
      <c r="L8" s="1299"/>
      <c r="M8" s="186"/>
      <c r="N8" s="1915">
        <f>MIN(I8:L8)</f>
        <v>0</v>
      </c>
      <c r="O8" s="1916"/>
      <c r="P8" s="1917"/>
      <c r="Q8" s="1295"/>
      <c r="R8" s="1295"/>
      <c r="S8" s="1295"/>
      <c r="T8" s="1295"/>
      <c r="U8" s="1295"/>
      <c r="V8" s="1295"/>
    </row>
    <row r="9" spans="2:22" ht="20.100000000000001" customHeight="1" x14ac:dyDescent="0.2">
      <c r="B9" s="205"/>
      <c r="C9" s="1297"/>
      <c r="D9" s="1300"/>
      <c r="E9" s="1295"/>
      <c r="F9" s="205"/>
      <c r="G9" s="1918"/>
      <c r="H9" s="1919"/>
      <c r="I9" s="1920"/>
      <c r="J9" s="1921"/>
      <c r="K9" s="1922"/>
      <c r="L9" s="1299"/>
      <c r="M9" s="186"/>
      <c r="N9" s="1923">
        <f>MIN(I9:L9)</f>
        <v>0</v>
      </c>
      <c r="O9" s="1924"/>
      <c r="P9" s="1925"/>
      <c r="Q9" s="1295"/>
      <c r="R9" s="1295"/>
      <c r="S9" s="1295"/>
      <c r="T9" s="1295"/>
      <c r="U9" s="1295"/>
      <c r="V9" s="1295"/>
    </row>
    <row r="10" spans="2:22" ht="20.100000000000001" customHeight="1" x14ac:dyDescent="0.2">
      <c r="B10" s="188"/>
      <c r="C10" s="947" t="s">
        <v>1</v>
      </c>
      <c r="D10" s="1301">
        <f>SUM(D5:D9)</f>
        <v>0</v>
      </c>
      <c r="E10" s="1295"/>
      <c r="F10" s="188"/>
      <c r="G10" s="189"/>
      <c r="H10" s="189"/>
      <c r="I10" s="189"/>
      <c r="J10" s="189"/>
      <c r="K10" s="189"/>
      <c r="L10" s="189"/>
      <c r="M10" s="947" t="s">
        <v>1</v>
      </c>
      <c r="N10" s="1926">
        <f>SUM(N5:P9)</f>
        <v>0</v>
      </c>
      <c r="O10" s="1927"/>
      <c r="P10" s="1928"/>
      <c r="Q10" s="1295"/>
      <c r="R10" s="1295"/>
      <c r="S10" s="1295"/>
      <c r="T10" s="1295"/>
      <c r="U10" s="1295"/>
      <c r="V10" s="1295"/>
    </row>
    <row r="11" spans="2:22" ht="6.75" customHeight="1" x14ac:dyDescent="0.2">
      <c r="B11" s="190"/>
      <c r="C11" s="191"/>
      <c r="D11" s="191"/>
      <c r="E11" s="1295"/>
      <c r="F11" s="1295"/>
      <c r="G11" s="1295"/>
      <c r="H11" s="1295"/>
      <c r="I11" s="1295"/>
      <c r="J11" s="1295"/>
      <c r="K11" s="1295"/>
      <c r="L11" s="1295"/>
      <c r="M11" s="1295"/>
      <c r="N11" s="1295"/>
      <c r="O11" s="1295"/>
      <c r="P11" s="1295"/>
      <c r="Q11" s="1295"/>
      <c r="R11" s="1295"/>
      <c r="S11" s="1295"/>
      <c r="T11" s="1295"/>
      <c r="U11" s="1295"/>
      <c r="V11" s="1295"/>
    </row>
    <row r="12" spans="2:22" ht="15" customHeight="1" x14ac:dyDescent="0.15">
      <c r="B12" s="956" t="s">
        <v>1430</v>
      </c>
      <c r="C12" s="957"/>
      <c r="D12" s="958" t="s">
        <v>49</v>
      </c>
      <c r="E12" s="1295"/>
      <c r="F12" s="1295"/>
      <c r="G12" s="1295"/>
      <c r="H12" s="1295"/>
      <c r="I12" s="1295"/>
      <c r="J12" s="1295"/>
      <c r="K12" s="1295"/>
      <c r="L12" s="1295"/>
      <c r="M12" s="1295"/>
      <c r="N12" s="1295"/>
      <c r="O12" s="1295"/>
      <c r="P12" s="1295"/>
      <c r="Q12" s="1295"/>
      <c r="R12" s="1295"/>
      <c r="S12" s="1295"/>
      <c r="T12" s="1295"/>
      <c r="U12" s="1295"/>
      <c r="V12" s="1295"/>
    </row>
    <row r="13" spans="2:22" ht="21.6" customHeight="1" x14ac:dyDescent="0.2">
      <c r="B13" s="959" t="s">
        <v>222</v>
      </c>
      <c r="C13" s="952" t="s">
        <v>237</v>
      </c>
      <c r="D13" s="953" t="s">
        <v>238</v>
      </c>
      <c r="E13" s="1295"/>
      <c r="K13" s="1295"/>
      <c r="L13" s="1295"/>
      <c r="M13" s="1295"/>
      <c r="N13" s="1295"/>
      <c r="O13" s="1295"/>
      <c r="P13" s="1295"/>
      <c r="Q13" s="1295"/>
      <c r="R13" s="1295"/>
      <c r="S13" s="1295"/>
      <c r="T13" s="1295"/>
      <c r="U13" s="1295"/>
      <c r="V13" s="1295"/>
    </row>
    <row r="14" spans="2:22" ht="18.600000000000001" customHeight="1" x14ac:dyDescent="0.2">
      <c r="B14" s="207"/>
      <c r="C14" s="1302" t="str">
        <f>IF(総括表①!$D$10&lt;&gt;"-",総括表①!$D$10,総括表①!$C$10)</f>
        <v/>
      </c>
      <c r="D14" s="208"/>
      <c r="E14" s="1295"/>
      <c r="K14" s="1295"/>
      <c r="L14" s="1295"/>
      <c r="M14" s="1295"/>
      <c r="N14" s="1295"/>
      <c r="O14" s="1295"/>
      <c r="P14" s="1295"/>
      <c r="Q14" s="1295"/>
      <c r="R14" s="1295"/>
      <c r="S14" s="1295"/>
      <c r="T14" s="1295"/>
      <c r="U14" s="1295"/>
      <c r="V14" s="1295"/>
    </row>
    <row r="15" spans="2:22" ht="18.600000000000001" customHeight="1" x14ac:dyDescent="0.2">
      <c r="B15" s="205"/>
      <c r="C15" s="1303"/>
      <c r="D15" s="209"/>
      <c r="E15" s="1295"/>
      <c r="K15" s="1295"/>
      <c r="L15" s="1295"/>
      <c r="M15" s="1295"/>
      <c r="N15" s="1295"/>
      <c r="O15" s="1295"/>
      <c r="P15" s="1295"/>
      <c r="Q15" s="1295"/>
      <c r="R15" s="1295"/>
      <c r="S15" s="1295"/>
      <c r="T15" s="1295"/>
      <c r="U15" s="1295"/>
      <c r="V15" s="1295"/>
    </row>
    <row r="16" spans="2:22" ht="18.600000000000001" customHeight="1" x14ac:dyDescent="0.2">
      <c r="B16" s="205"/>
      <c r="C16" s="1303"/>
      <c r="D16" s="209"/>
      <c r="E16" s="1295"/>
      <c r="K16" s="1295"/>
      <c r="L16" s="1295"/>
      <c r="M16" s="1295"/>
      <c r="N16" s="1295"/>
      <c r="O16" s="1295"/>
      <c r="P16" s="1295"/>
      <c r="Q16" s="1295"/>
      <c r="R16" s="1295"/>
      <c r="S16" s="1295"/>
      <c r="T16" s="1295"/>
      <c r="U16" s="1295"/>
      <c r="V16" s="1295"/>
    </row>
    <row r="17" spans="2:22" ht="18.600000000000001" customHeight="1" x14ac:dyDescent="0.2">
      <c r="B17" s="205"/>
      <c r="C17" s="1303"/>
      <c r="D17" s="209"/>
      <c r="E17" s="1295"/>
      <c r="K17" s="1295"/>
      <c r="L17" s="1295"/>
      <c r="M17" s="1295"/>
      <c r="N17" s="1295"/>
      <c r="O17" s="1295"/>
      <c r="P17" s="1295"/>
      <c r="Q17" s="1295"/>
      <c r="R17" s="1295"/>
      <c r="S17" s="1295"/>
      <c r="T17" s="1295"/>
      <c r="U17" s="1295"/>
      <c r="V17" s="1295"/>
    </row>
    <row r="18" spans="2:22" ht="18.600000000000001" customHeight="1" x14ac:dyDescent="0.2">
      <c r="B18" s="205"/>
      <c r="C18" s="1303"/>
      <c r="D18" s="209"/>
      <c r="E18" s="1295"/>
      <c r="K18" s="1295"/>
      <c r="L18" s="1295"/>
      <c r="M18" s="1295"/>
      <c r="N18" s="1295"/>
      <c r="O18" s="1295"/>
      <c r="P18" s="1295"/>
      <c r="Q18" s="1295"/>
      <c r="R18" s="1295"/>
      <c r="S18" s="1295"/>
      <c r="T18" s="1295"/>
      <c r="U18" s="1295"/>
      <c r="V18" s="1295"/>
    </row>
    <row r="19" spans="2:22" ht="18.600000000000001" customHeight="1" x14ac:dyDescent="0.2">
      <c r="B19" s="188"/>
      <c r="C19" s="947" t="s">
        <v>1</v>
      </c>
      <c r="D19" s="212">
        <f>SUM(D14:D18)</f>
        <v>0</v>
      </c>
      <c r="E19" s="960" t="str">
        <f>IF(SUM(D14:D18)=0,"",IF(D19=1,"","←合計が 100％ になっていません。"))</f>
        <v/>
      </c>
    </row>
    <row r="20" spans="2:22" ht="9.9" customHeight="1" x14ac:dyDescent="0.2">
      <c r="B20" s="197"/>
      <c r="C20" s="198"/>
      <c r="D20" s="198"/>
    </row>
    <row r="21" spans="2:22" ht="16.5" customHeight="1" x14ac:dyDescent="0.2">
      <c r="C21" s="191"/>
      <c r="D21" s="191"/>
      <c r="E21" s="1304"/>
      <c r="R21" s="1295"/>
      <c r="S21" s="1304"/>
      <c r="T21" s="1304"/>
      <c r="U21" s="1304"/>
      <c r="V21" s="1304"/>
    </row>
    <row r="22" spans="2:22" ht="7.2" customHeight="1" x14ac:dyDescent="0.2">
      <c r="C22" s="191"/>
      <c r="D22" s="191"/>
      <c r="E22" s="1304"/>
      <c r="R22" s="1304"/>
      <c r="S22" s="1304"/>
      <c r="T22" s="1304"/>
      <c r="U22" s="1304"/>
      <c r="V22" s="1304"/>
    </row>
    <row r="23" spans="2:22" ht="12" customHeight="1" x14ac:dyDescent="0.15">
      <c r="B23" s="299"/>
      <c r="C23" s="1305"/>
      <c r="D23" s="1306"/>
      <c r="E23" s="1304"/>
      <c r="G23" s="1306" t="s">
        <v>2</v>
      </c>
      <c r="J23" s="1307"/>
      <c r="Q23" s="167"/>
      <c r="R23" s="1304"/>
      <c r="S23" s="1304"/>
      <c r="T23" s="1304"/>
      <c r="U23" s="1304"/>
      <c r="V23" s="1304"/>
    </row>
    <row r="24" spans="2:22" ht="30" customHeight="1" thickBot="1" x14ac:dyDescent="0.25">
      <c r="B24" s="959" t="s">
        <v>222</v>
      </c>
      <c r="C24" s="1308" t="s">
        <v>244</v>
      </c>
      <c r="D24" s="1309" t="s">
        <v>245</v>
      </c>
      <c r="E24" s="1929" t="s">
        <v>3316</v>
      </c>
      <c r="F24" s="1930"/>
      <c r="G24" s="1346" t="s">
        <v>3323</v>
      </c>
      <c r="H24" s="198"/>
      <c r="I24" s="198"/>
      <c r="K24" s="1931"/>
      <c r="L24" s="1931"/>
      <c r="M24" s="198"/>
      <c r="N24" s="198"/>
      <c r="O24" s="198"/>
      <c r="P24" s="985"/>
      <c r="Q24" s="864"/>
      <c r="R24" s="1304"/>
      <c r="S24" s="1304"/>
      <c r="T24" s="1304"/>
      <c r="U24" s="1304"/>
      <c r="V24" s="1304"/>
    </row>
    <row r="25" spans="2:22" ht="18.600000000000001" customHeight="1" thickTop="1" x14ac:dyDescent="0.2">
      <c r="B25" s="637"/>
      <c r="C25" s="634"/>
      <c r="D25" s="213"/>
      <c r="E25" s="1932">
        <f>IF(D33="",1,D33)</f>
        <v>1</v>
      </c>
      <c r="F25" s="1933"/>
      <c r="G25" s="1369">
        <f>D25*E25</f>
        <v>0</v>
      </c>
      <c r="H25" s="211"/>
      <c r="I25" s="211"/>
      <c r="J25" s="940"/>
      <c r="K25" s="1934"/>
      <c r="L25" s="1934"/>
      <c r="M25" s="1310"/>
      <c r="N25" s="1310"/>
      <c r="O25" s="1310"/>
      <c r="P25" s="864"/>
      <c r="Q25" s="864"/>
      <c r="R25" s="1304"/>
      <c r="S25" s="1304"/>
      <c r="T25" s="1304"/>
      <c r="U25" s="1304"/>
      <c r="V25" s="1304"/>
    </row>
    <row r="26" spans="2:22" ht="18.600000000000001" customHeight="1" x14ac:dyDescent="0.2">
      <c r="B26" s="205"/>
      <c r="C26" s="635"/>
      <c r="D26" s="214"/>
      <c r="E26" s="1935">
        <f>IF(H33="",1,H33)</f>
        <v>1</v>
      </c>
      <c r="F26" s="1936"/>
      <c r="G26" s="1370">
        <f>D26*E26</f>
        <v>0</v>
      </c>
      <c r="H26" s="211"/>
      <c r="I26" s="211"/>
      <c r="J26" s="940"/>
      <c r="K26" s="1937"/>
      <c r="L26" s="1937"/>
      <c r="M26" s="1310"/>
      <c r="N26" s="1310"/>
      <c r="O26" s="1310"/>
      <c r="P26" s="864"/>
      <c r="Q26" s="864"/>
      <c r="R26" s="1304"/>
      <c r="S26" s="1304"/>
      <c r="T26" s="1304"/>
      <c r="U26" s="1304"/>
      <c r="V26" s="1304"/>
    </row>
    <row r="27" spans="2:22" ht="18.600000000000001" customHeight="1" x14ac:dyDescent="0.2">
      <c r="B27" s="205"/>
      <c r="C27" s="635"/>
      <c r="D27" s="214"/>
      <c r="E27" s="1935">
        <f>IF(M33="",1,M33)</f>
        <v>1</v>
      </c>
      <c r="F27" s="1936"/>
      <c r="G27" s="1370">
        <f>D27*E27</f>
        <v>0</v>
      </c>
      <c r="H27" s="211"/>
      <c r="I27" s="211"/>
      <c r="J27" s="940"/>
      <c r="K27" s="1937"/>
      <c r="L27" s="1937"/>
      <c r="M27" s="1310"/>
      <c r="N27" s="1310"/>
      <c r="O27" s="1310"/>
      <c r="P27" s="864"/>
      <c r="Q27" s="864"/>
      <c r="R27" s="1304"/>
      <c r="S27" s="1304"/>
      <c r="T27" s="1304"/>
      <c r="U27" s="1304"/>
      <c r="V27" s="1304"/>
    </row>
    <row r="28" spans="2:22" ht="18.600000000000001" customHeight="1" thickBot="1" x14ac:dyDescent="0.25">
      <c r="B28" s="625"/>
      <c r="C28" s="636"/>
      <c r="D28" s="1311"/>
      <c r="E28" s="1940">
        <f>IF(R33="",1,R33)</f>
        <v>1</v>
      </c>
      <c r="F28" s="1941"/>
      <c r="G28" s="1371">
        <f>D28*E28</f>
        <v>0</v>
      </c>
      <c r="H28" s="211"/>
      <c r="I28" s="211"/>
      <c r="J28" s="940"/>
      <c r="K28" s="1937"/>
      <c r="L28" s="1937"/>
      <c r="M28" s="1310"/>
      <c r="N28" s="1310"/>
      <c r="O28" s="1310"/>
      <c r="Q28" s="864"/>
      <c r="R28" s="1304"/>
      <c r="S28" s="1304"/>
      <c r="T28" s="1304"/>
      <c r="U28" s="1304"/>
      <c r="V28" s="1304"/>
    </row>
    <row r="29" spans="2:22" ht="19.95" customHeight="1" thickBot="1" x14ac:dyDescent="0.25">
      <c r="B29" s="600"/>
      <c r="C29" s="1312"/>
      <c r="D29" s="1313"/>
      <c r="E29" s="1295"/>
      <c r="F29" s="1347" t="s">
        <v>3317</v>
      </c>
      <c r="G29" s="1348">
        <f>SUM(G25:G28)</f>
        <v>0</v>
      </c>
      <c r="H29" s="211"/>
      <c r="I29" s="211"/>
      <c r="J29" s="940"/>
      <c r="K29" s="1937"/>
      <c r="L29" s="1937"/>
      <c r="M29" s="1310"/>
      <c r="N29" s="1310"/>
      <c r="O29" s="1310"/>
      <c r="P29" s="864"/>
      <c r="Q29" s="864"/>
      <c r="R29" s="1304"/>
      <c r="S29" s="1304"/>
      <c r="T29" s="1304"/>
      <c r="U29" s="1304"/>
      <c r="V29" s="1304"/>
    </row>
    <row r="30" spans="2:22" ht="17.399999999999999" customHeight="1" x14ac:dyDescent="0.2">
      <c r="B30" s="198"/>
      <c r="C30" s="931"/>
      <c r="D30" s="1314"/>
      <c r="E30" s="1304"/>
      <c r="F30" s="1295"/>
      <c r="G30" s="211"/>
      <c r="H30" s="211"/>
      <c r="I30" s="211"/>
      <c r="J30" s="600"/>
      <c r="K30" s="1315"/>
      <c r="L30" s="1316"/>
      <c r="M30" s="1317"/>
      <c r="N30" s="1349"/>
      <c r="O30" s="1318"/>
      <c r="P30" s="1349"/>
      <c r="Q30" s="864"/>
      <c r="R30" s="1304"/>
      <c r="S30" s="1304"/>
      <c r="T30" s="1304"/>
      <c r="U30" s="1304"/>
      <c r="V30" s="1304"/>
    </row>
    <row r="31" spans="2:22" ht="14.4" customHeight="1" x14ac:dyDescent="0.2">
      <c r="B31" s="1307" t="s">
        <v>3318</v>
      </c>
      <c r="C31" s="931"/>
      <c r="D31" s="958" t="s">
        <v>49</v>
      </c>
      <c r="E31" s="1304"/>
      <c r="F31" s="1307" t="s">
        <v>3319</v>
      </c>
      <c r="G31" s="211"/>
      <c r="H31" s="958" t="s">
        <v>49</v>
      </c>
      <c r="I31" s="211"/>
      <c r="J31" s="1307" t="s">
        <v>3320</v>
      </c>
      <c r="K31" s="1350"/>
      <c r="M31" s="958" t="s">
        <v>49</v>
      </c>
      <c r="N31" s="958"/>
      <c r="O31" s="1307" t="s">
        <v>3321</v>
      </c>
      <c r="R31" s="958" t="s">
        <v>49</v>
      </c>
      <c r="T31" s="1304"/>
      <c r="U31" s="1304"/>
      <c r="V31" s="1304"/>
    </row>
    <row r="32" spans="2:22" ht="19.2" customHeight="1" x14ac:dyDescent="0.2">
      <c r="B32" s="959" t="s">
        <v>222</v>
      </c>
      <c r="C32" s="952" t="s">
        <v>237</v>
      </c>
      <c r="D32" s="953" t="s">
        <v>238</v>
      </c>
      <c r="E32" s="1304"/>
      <c r="F32" s="959" t="s">
        <v>222</v>
      </c>
      <c r="G32" s="952" t="s">
        <v>237</v>
      </c>
      <c r="H32" s="953" t="s">
        <v>238</v>
      </c>
      <c r="I32" s="198"/>
      <c r="J32" s="959" t="s">
        <v>222</v>
      </c>
      <c r="K32" s="1942" t="s">
        <v>237</v>
      </c>
      <c r="L32" s="1943"/>
      <c r="M32" s="953" t="s">
        <v>238</v>
      </c>
      <c r="N32" s="198"/>
      <c r="O32" s="959" t="s">
        <v>222</v>
      </c>
      <c r="P32" s="1942" t="s">
        <v>237</v>
      </c>
      <c r="Q32" s="1943"/>
      <c r="R32" s="953" t="s">
        <v>238</v>
      </c>
      <c r="S32" s="198"/>
      <c r="T32" s="1304"/>
      <c r="U32" s="1304"/>
      <c r="V32" s="1304"/>
    </row>
    <row r="33" spans="2:19" ht="19.2" customHeight="1" x14ac:dyDescent="0.2">
      <c r="B33" s="207"/>
      <c r="C33" s="1351" t="str">
        <f>IF(総括表①!$D$10&lt;&gt;"-",総括表①!$D$10,総括表①!$C$10)</f>
        <v/>
      </c>
      <c r="D33" s="208"/>
      <c r="F33" s="207"/>
      <c r="G33" s="1351" t="str">
        <f>IF(総括表①!$D$10&lt;&gt;"-",総括表①!$D$10,総括表①!$C$10)</f>
        <v/>
      </c>
      <c r="H33" s="208"/>
      <c r="I33" s="1352"/>
      <c r="J33" s="207"/>
      <c r="K33" s="1946" t="str">
        <f>IF(総括表①!$D$10&lt;&gt;"-",総括表①!$D$10,総括表①!$C$10)</f>
        <v/>
      </c>
      <c r="L33" s="1947"/>
      <c r="M33" s="208"/>
      <c r="N33" s="1310"/>
      <c r="O33" s="207"/>
      <c r="P33" s="1946" t="str">
        <f>IF(総括表①!$D$10&lt;&gt;"-",総括表①!$D$10,総括表①!$C$10)</f>
        <v/>
      </c>
      <c r="Q33" s="1947"/>
      <c r="R33" s="208"/>
      <c r="S33" s="1310"/>
    </row>
    <row r="34" spans="2:19" ht="19.2" customHeight="1" x14ac:dyDescent="0.2">
      <c r="B34" s="205"/>
      <c r="C34" s="1303"/>
      <c r="D34" s="209"/>
      <c r="F34" s="205"/>
      <c r="G34" s="1303"/>
      <c r="H34" s="209"/>
      <c r="I34" s="1352"/>
      <c r="J34" s="205"/>
      <c r="K34" s="1938"/>
      <c r="L34" s="1939"/>
      <c r="M34" s="209"/>
      <c r="N34" s="1310"/>
      <c r="O34" s="205"/>
      <c r="P34" s="1938"/>
      <c r="Q34" s="1939"/>
      <c r="R34" s="209"/>
      <c r="S34" s="1310"/>
    </row>
    <row r="35" spans="2:19" ht="19.2" customHeight="1" x14ac:dyDescent="0.2">
      <c r="B35" s="205"/>
      <c r="C35" s="1303"/>
      <c r="D35" s="209"/>
      <c r="F35" s="205"/>
      <c r="G35" s="1303"/>
      <c r="H35" s="209"/>
      <c r="I35" s="1352"/>
      <c r="J35" s="205"/>
      <c r="K35" s="1938"/>
      <c r="L35" s="1939"/>
      <c r="M35" s="209"/>
      <c r="N35" s="1310"/>
      <c r="O35" s="205"/>
      <c r="P35" s="1938"/>
      <c r="Q35" s="1939"/>
      <c r="R35" s="209"/>
      <c r="S35" s="1310"/>
    </row>
    <row r="36" spans="2:19" ht="19.2" customHeight="1" x14ac:dyDescent="0.2">
      <c r="B36" s="205"/>
      <c r="C36" s="1303"/>
      <c r="D36" s="209"/>
      <c r="F36" s="205"/>
      <c r="G36" s="1303"/>
      <c r="H36" s="209"/>
      <c r="I36" s="1352"/>
      <c r="J36" s="205"/>
      <c r="K36" s="1938"/>
      <c r="L36" s="1939"/>
      <c r="M36" s="209"/>
      <c r="N36" s="1310"/>
      <c r="O36" s="205"/>
      <c r="P36" s="1938"/>
      <c r="Q36" s="1939"/>
      <c r="R36" s="209"/>
      <c r="S36" s="1310"/>
    </row>
    <row r="37" spans="2:19" ht="19.2" customHeight="1" x14ac:dyDescent="0.2">
      <c r="B37" s="205"/>
      <c r="C37" s="1303"/>
      <c r="D37" s="209"/>
      <c r="F37" s="205"/>
      <c r="G37" s="1303"/>
      <c r="H37" s="209"/>
      <c r="I37" s="1352"/>
      <c r="J37" s="205"/>
      <c r="K37" s="1944"/>
      <c r="L37" s="1945"/>
      <c r="M37" s="1353"/>
      <c r="N37" s="1310"/>
      <c r="O37" s="205"/>
      <c r="P37" s="1944"/>
      <c r="Q37" s="1945"/>
      <c r="R37" s="1353"/>
      <c r="S37" s="1310"/>
    </row>
    <row r="38" spans="2:19" ht="19.2" customHeight="1" x14ac:dyDescent="0.2">
      <c r="B38" s="188"/>
      <c r="C38" s="947" t="s">
        <v>1</v>
      </c>
      <c r="D38" s="212">
        <f>SUM(D33:D37)</f>
        <v>0</v>
      </c>
      <c r="E38" s="1349" t="str">
        <f>IF(SUM(D33:D37)=0,"",IF(D38=1,"","←合計が 100％ になっていません。"))</f>
        <v/>
      </c>
      <c r="F38" s="188"/>
      <c r="G38" s="947" t="s">
        <v>1</v>
      </c>
      <c r="H38" s="212">
        <f>SUM(H33:H37)</f>
        <v>0</v>
      </c>
      <c r="I38" s="1349" t="str">
        <f>IF(SUM(H33:H37)=0,"",IF(H38=1,"","←合計が 100％ になっていません。"))</f>
        <v/>
      </c>
      <c r="J38" s="188"/>
      <c r="K38" s="1354"/>
      <c r="L38" s="1355" t="s">
        <v>3322</v>
      </c>
      <c r="M38" s="212">
        <f>SUM(M33:M37)</f>
        <v>0</v>
      </c>
      <c r="N38" s="1349" t="str">
        <f>IF(SUM(K33:K37)=0,"",IF(M38=1,"","←合計が 100％ になっていません。"))</f>
        <v/>
      </c>
      <c r="O38" s="188"/>
      <c r="P38" s="1354"/>
      <c r="Q38" s="1355" t="s">
        <v>3322</v>
      </c>
      <c r="R38" s="212">
        <f>SUM(R33:R37)</f>
        <v>0</v>
      </c>
      <c r="S38" s="960" t="str">
        <f>IF(SUM(P33:P37)=0,"",IF(R38=1,"","←合計が 100％ になっていません。"))</f>
        <v/>
      </c>
    </row>
    <row r="39" spans="2:19" ht="7.95" customHeight="1" x14ac:dyDescent="0.2"/>
  </sheetData>
  <sheetProtection algorithmName="SHA-512" hashValue="M8Mdoq55IalBgPkrkLJ1yFUiDiGU9sCBGybRjgTPzlF7LQaG2dG/buQXN0N3QvTC0ZXrEEVJl/DOuZUoqUb7TQ==" saltValue="+92DJgRVjkxQlwW77Qaj0Q==" spinCount="100000" sheet="1" objects="1" scenarios="1"/>
  <mergeCells count="49">
    <mergeCell ref="K36:L36"/>
    <mergeCell ref="P36:Q36"/>
    <mergeCell ref="K37:L37"/>
    <mergeCell ref="P37:Q37"/>
    <mergeCell ref="P32:Q32"/>
    <mergeCell ref="K33:L33"/>
    <mergeCell ref="P33:Q33"/>
    <mergeCell ref="K34:L34"/>
    <mergeCell ref="P34:Q34"/>
    <mergeCell ref="E25:F25"/>
    <mergeCell ref="K25:L25"/>
    <mergeCell ref="E26:F26"/>
    <mergeCell ref="K26:L26"/>
    <mergeCell ref="P35:Q35"/>
    <mergeCell ref="E27:F27"/>
    <mergeCell ref="K27:L27"/>
    <mergeCell ref="E28:F28"/>
    <mergeCell ref="K28:L28"/>
    <mergeCell ref="K29:L29"/>
    <mergeCell ref="K35:L35"/>
    <mergeCell ref="K32:L32"/>
    <mergeCell ref="G9:H9"/>
    <mergeCell ref="I9:K9"/>
    <mergeCell ref="N9:P9"/>
    <mergeCell ref="N10:P10"/>
    <mergeCell ref="E24:F24"/>
    <mergeCell ref="K24:L24"/>
    <mergeCell ref="G7:H7"/>
    <mergeCell ref="I7:K7"/>
    <mergeCell ref="N7:P7"/>
    <mergeCell ref="G8:H8"/>
    <mergeCell ref="I8:K8"/>
    <mergeCell ref="N8:P8"/>
    <mergeCell ref="G5:H5"/>
    <mergeCell ref="I5:K5"/>
    <mergeCell ref="N5:P5"/>
    <mergeCell ref="F2:G2"/>
    <mergeCell ref="G6:H6"/>
    <mergeCell ref="I6:K6"/>
    <mergeCell ref="N6:P6"/>
    <mergeCell ref="B3:B4"/>
    <mergeCell ref="C3:C4"/>
    <mergeCell ref="D3:D4"/>
    <mergeCell ref="F3:F4"/>
    <mergeCell ref="Q1:S1"/>
    <mergeCell ref="G3:H4"/>
    <mergeCell ref="I3:K4"/>
    <mergeCell ref="L3:M3"/>
    <mergeCell ref="N3:P4"/>
  </mergeCells>
  <phoneticPr fontId="2"/>
  <dataValidations count="2">
    <dataValidation type="list" allowBlank="1" showInputMessage="1" showErrorMessage="1" sqref="M5:M9" xr:uid="{00000000-0002-0000-1100-000000000000}">
      <formula1>"鑑定評価,鑑定調整,公示地価,基準地価,固定資産,相続路線"</formula1>
    </dataValidation>
    <dataValidation type="list" allowBlank="1" showInputMessage="1" showErrorMessage="1" sqref="B5:B9 B25:B28 B14:B18 F5:F9 B33:B37 F33:F37 J33:J37 J25:J29 O33:O37" xr:uid="{00000000-0002-0000-1100-000001000000}">
      <formula1>"1,2,3,4,5"</formula1>
    </dataValidation>
  </dataValidations>
  <pageMargins left="0.47244094488188981" right="0.39370078740157483" top="0.70866141732283472" bottom="0.55118110236220474" header="0.51181102362204722" footer="0.51181102362204722"/>
  <pageSetup paperSize="9" scale="7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C000"/>
    <pageSetUpPr fitToPage="1"/>
  </sheetPr>
  <dimension ref="B1:S28"/>
  <sheetViews>
    <sheetView showGridLines="0" view="pageBreakPreview" zoomScaleNormal="100" zoomScaleSheetLayoutView="100" workbookViewId="0">
      <selection activeCell="E6" sqref="E6:F6"/>
    </sheetView>
  </sheetViews>
  <sheetFormatPr defaultColWidth="2.6640625" defaultRowHeight="13.5" customHeight="1" x14ac:dyDescent="0.2"/>
  <cols>
    <col min="1" max="2" width="2.6640625" style="168" customWidth="1"/>
    <col min="3" max="4" width="20.33203125" style="168" customWidth="1"/>
    <col min="5" max="6" width="12.44140625" style="168" customWidth="1"/>
    <col min="7" max="7" width="12.44140625" style="897" customWidth="1"/>
    <col min="8" max="12" width="12.44140625" style="168" customWidth="1"/>
    <col min="13" max="16384" width="2.6640625" style="168"/>
  </cols>
  <sheetData>
    <row r="1" spans="2:19" ht="13.5" customHeight="1" x14ac:dyDescent="0.2">
      <c r="K1" s="898"/>
    </row>
    <row r="2" spans="2:19" ht="9.9" customHeight="1" thickBot="1" x14ac:dyDescent="0.25">
      <c r="B2" s="197"/>
      <c r="C2" s="198"/>
      <c r="D2" s="198"/>
      <c r="E2" s="198"/>
      <c r="F2" s="198"/>
      <c r="G2" s="899"/>
      <c r="H2" s="198"/>
      <c r="I2" s="198"/>
      <c r="J2" s="198"/>
      <c r="K2" s="198"/>
      <c r="L2" s="198"/>
    </row>
    <row r="3" spans="2:19" ht="16.5" customHeight="1" thickBot="1" x14ac:dyDescent="0.25">
      <c r="C3" s="191"/>
      <c r="D3" s="191"/>
      <c r="E3" s="191"/>
      <c r="F3" s="191"/>
      <c r="G3" s="900"/>
      <c r="H3" s="191"/>
      <c r="I3" s="1192" t="str">
        <f>総括表①!$E$3</f>
        <v>Ver.03.00</v>
      </c>
      <c r="J3" s="901"/>
      <c r="K3" s="343" t="s">
        <v>1256</v>
      </c>
      <c r="L3" s="902" t="str">
        <f>IF(総括表①!$D$10="-",総括表①!$C$10,総括表①!$C$10&amp;総括表①!$D$10)</f>
        <v/>
      </c>
      <c r="N3" s="179"/>
      <c r="O3" s="199"/>
      <c r="P3" s="199"/>
      <c r="Q3" s="199"/>
      <c r="R3" s="199"/>
    </row>
    <row r="4" spans="2:19" ht="31.5" customHeight="1" thickBot="1" x14ac:dyDescent="0.2">
      <c r="C4" s="191"/>
      <c r="D4" s="191"/>
      <c r="E4" s="191"/>
      <c r="F4" s="903" t="s">
        <v>1437</v>
      </c>
      <c r="G4" s="900"/>
      <c r="H4" s="191"/>
      <c r="I4" s="191"/>
      <c r="J4" s="191"/>
      <c r="K4" s="191"/>
      <c r="L4" s="191"/>
      <c r="N4" s="199"/>
      <c r="O4" s="199"/>
      <c r="P4" s="199"/>
      <c r="Q4" s="199"/>
      <c r="R4" s="199"/>
    </row>
    <row r="5" spans="2:19" s="908" customFormat="1" ht="60" customHeight="1" x14ac:dyDescent="0.2">
      <c r="B5" s="904"/>
      <c r="C5" s="905" t="s">
        <v>1393</v>
      </c>
      <c r="D5" s="906" t="s">
        <v>1394</v>
      </c>
      <c r="E5" s="1960" t="s">
        <v>1406</v>
      </c>
      <c r="F5" s="1961"/>
      <c r="G5" s="907"/>
      <c r="H5" s="897"/>
    </row>
    <row r="6" spans="2:19" s="908" customFormat="1" ht="42" customHeight="1" thickBot="1" x14ac:dyDescent="0.25">
      <c r="B6" s="909"/>
      <c r="C6" s="595">
        <f>I15</f>
        <v>0</v>
      </c>
      <c r="D6" s="599">
        <f>L24</f>
        <v>0</v>
      </c>
      <c r="E6" s="1962">
        <f>SUM(C6:D6)</f>
        <v>0</v>
      </c>
      <c r="F6" s="1963"/>
      <c r="G6" s="706"/>
      <c r="H6" s="707"/>
    </row>
    <row r="7" spans="2:19" s="910" customFormat="1" ht="17.25" customHeight="1" x14ac:dyDescent="0.2">
      <c r="B7" s="909"/>
      <c r="C7" s="707"/>
      <c r="D7" s="707"/>
      <c r="E7" s="707"/>
      <c r="F7" s="707"/>
      <c r="G7" s="707"/>
      <c r="H7" s="707"/>
    </row>
    <row r="8" spans="2:19" ht="16.5" customHeight="1" x14ac:dyDescent="0.15">
      <c r="B8" s="911" t="s">
        <v>1391</v>
      </c>
      <c r="C8" s="912"/>
      <c r="D8" s="912"/>
      <c r="E8" s="913"/>
      <c r="G8" s="914"/>
      <c r="H8" s="914"/>
      <c r="I8" s="915" t="s">
        <v>417</v>
      </c>
      <c r="J8" s="916"/>
      <c r="K8" s="917"/>
      <c r="L8" s="918"/>
      <c r="M8" s="167"/>
      <c r="N8" s="199"/>
      <c r="O8" s="199"/>
      <c r="P8" s="199"/>
      <c r="Q8" s="199"/>
      <c r="R8" s="199"/>
    </row>
    <row r="9" spans="2:19" s="198" customFormat="1" ht="50.25" customHeight="1" x14ac:dyDescent="0.2">
      <c r="B9" s="919" t="s">
        <v>222</v>
      </c>
      <c r="C9" s="920" t="s">
        <v>1404</v>
      </c>
      <c r="D9" s="921" t="s">
        <v>1438</v>
      </c>
      <c r="E9" s="921" t="s">
        <v>1395</v>
      </c>
      <c r="F9" s="921" t="s">
        <v>1396</v>
      </c>
      <c r="G9" s="922" t="s">
        <v>1397</v>
      </c>
      <c r="H9" s="923" t="s">
        <v>1407</v>
      </c>
      <c r="I9" s="924" t="s">
        <v>1405</v>
      </c>
      <c r="J9" s="925"/>
      <c r="K9" s="925"/>
      <c r="L9" s="899"/>
      <c r="M9" s="899"/>
      <c r="N9" s="926"/>
      <c r="O9" s="927"/>
      <c r="P9" s="927"/>
      <c r="Q9" s="927"/>
      <c r="R9" s="927"/>
      <c r="S9" s="927"/>
    </row>
    <row r="10" spans="2:19" ht="20.100000000000001" customHeight="1" x14ac:dyDescent="0.2">
      <c r="B10" s="192"/>
      <c r="C10" s="669"/>
      <c r="D10" s="670"/>
      <c r="E10" s="675"/>
      <c r="F10" s="675"/>
      <c r="G10" s="610">
        <f>MIN(E10:F10)</f>
        <v>0</v>
      </c>
      <c r="H10" s="680"/>
      <c r="I10" s="613">
        <f>G10*H10/100</f>
        <v>0</v>
      </c>
      <c r="J10" s="928"/>
      <c r="K10" s="928"/>
      <c r="L10" s="929"/>
      <c r="M10" s="930"/>
      <c r="N10" s="210"/>
      <c r="O10" s="199"/>
      <c r="P10" s="199"/>
      <c r="Q10" s="199"/>
      <c r="R10" s="199"/>
      <c r="S10" s="199"/>
    </row>
    <row r="11" spans="2:19" ht="20.100000000000001" customHeight="1" x14ac:dyDescent="0.2">
      <c r="B11" s="180"/>
      <c r="C11" s="671"/>
      <c r="D11" s="672"/>
      <c r="E11" s="676"/>
      <c r="F11" s="676"/>
      <c r="G11" s="611">
        <f>MIN(E11:F11)</f>
        <v>0</v>
      </c>
      <c r="H11" s="621"/>
      <c r="I11" s="614">
        <f>G11*H11/100</f>
        <v>0</v>
      </c>
      <c r="J11" s="928"/>
      <c r="K11" s="928"/>
      <c r="L11" s="630"/>
      <c r="M11" s="930"/>
      <c r="N11" s="210"/>
      <c r="O11" s="199"/>
      <c r="P11" s="199"/>
      <c r="Q11" s="199"/>
      <c r="R11" s="199"/>
      <c r="S11" s="199"/>
    </row>
    <row r="12" spans="2:19" ht="20.100000000000001" customHeight="1" x14ac:dyDescent="0.2">
      <c r="B12" s="180"/>
      <c r="C12" s="671"/>
      <c r="D12" s="672"/>
      <c r="E12" s="676"/>
      <c r="F12" s="676"/>
      <c r="G12" s="611">
        <f>MIN(E12:F12)</f>
        <v>0</v>
      </c>
      <c r="H12" s="621"/>
      <c r="I12" s="614">
        <f>G12*H12/100</f>
        <v>0</v>
      </c>
      <c r="J12" s="928"/>
      <c r="K12" s="928"/>
      <c r="L12" s="630"/>
      <c r="M12" s="930"/>
      <c r="N12" s="210"/>
      <c r="O12" s="199"/>
      <c r="P12" s="199"/>
      <c r="Q12" s="199"/>
      <c r="R12" s="199"/>
      <c r="S12" s="199"/>
    </row>
    <row r="13" spans="2:19" ht="20.100000000000001" customHeight="1" x14ac:dyDescent="0.2">
      <c r="B13" s="180"/>
      <c r="C13" s="671"/>
      <c r="D13" s="672"/>
      <c r="E13" s="676"/>
      <c r="F13" s="676"/>
      <c r="G13" s="611">
        <f>MIN(E13:F13)</f>
        <v>0</v>
      </c>
      <c r="H13" s="621"/>
      <c r="I13" s="614">
        <f>G13*H13/100</f>
        <v>0</v>
      </c>
      <c r="J13" s="928"/>
      <c r="K13" s="928"/>
      <c r="L13" s="630"/>
      <c r="M13" s="930"/>
      <c r="N13" s="210"/>
      <c r="O13" s="199"/>
      <c r="P13" s="199"/>
      <c r="Q13" s="199"/>
      <c r="R13" s="199"/>
      <c r="S13" s="199"/>
    </row>
    <row r="14" spans="2:19" ht="20.100000000000001" customHeight="1" x14ac:dyDescent="0.2">
      <c r="B14" s="205"/>
      <c r="C14" s="673"/>
      <c r="D14" s="674"/>
      <c r="E14" s="677"/>
      <c r="F14" s="677"/>
      <c r="G14" s="612">
        <f>MIN(E14:F14)</f>
        <v>0</v>
      </c>
      <c r="H14" s="622"/>
      <c r="I14" s="615">
        <f>G14*H14/100</f>
        <v>0</v>
      </c>
      <c r="J14" s="928"/>
      <c r="K14" s="928"/>
      <c r="L14" s="630"/>
      <c r="M14" s="930"/>
      <c r="N14" s="210"/>
      <c r="O14" s="199"/>
      <c r="P14" s="199"/>
      <c r="Q14" s="199"/>
      <c r="R14" s="199"/>
      <c r="S14" s="199"/>
    </row>
    <row r="15" spans="2:19" ht="20.100000000000001" customHeight="1" x14ac:dyDescent="0.2">
      <c r="B15" s="188"/>
      <c r="C15" s="931"/>
      <c r="D15" s="931"/>
      <c r="E15" s="928"/>
      <c r="F15" s="928"/>
      <c r="G15" s="931"/>
      <c r="H15" s="932" t="s">
        <v>1</v>
      </c>
      <c r="I15" s="681">
        <f>SUM(I10:I14)</f>
        <v>0</v>
      </c>
      <c r="J15" s="928"/>
      <c r="K15" s="933"/>
      <c r="L15" s="930"/>
      <c r="M15" s="210"/>
      <c r="N15" s="199"/>
      <c r="O15" s="199"/>
      <c r="P15" s="199"/>
      <c r="Q15" s="199"/>
      <c r="R15" s="199"/>
    </row>
    <row r="16" spans="2:19" s="897" customFormat="1" ht="20.100000000000001" customHeight="1" x14ac:dyDescent="0.15">
      <c r="B16" s="911" t="s">
        <v>1392</v>
      </c>
      <c r="C16" s="933"/>
      <c r="D16" s="933"/>
      <c r="E16" s="928"/>
      <c r="F16" s="928"/>
      <c r="G16" s="928"/>
      <c r="H16" s="934"/>
      <c r="I16" s="913"/>
      <c r="J16" s="916"/>
      <c r="K16" s="933"/>
      <c r="L16" s="915" t="s">
        <v>2</v>
      </c>
      <c r="M16" s="935"/>
      <c r="N16" s="936"/>
      <c r="O16" s="936"/>
      <c r="P16" s="936"/>
      <c r="Q16" s="936"/>
      <c r="R16" s="936"/>
    </row>
    <row r="17" spans="2:18" s="940" customFormat="1" ht="16.5" customHeight="1" x14ac:dyDescent="0.15">
      <c r="B17" s="1950" t="s">
        <v>222</v>
      </c>
      <c r="C17" s="1952" t="s">
        <v>220</v>
      </c>
      <c r="D17" s="1952" t="s">
        <v>1438</v>
      </c>
      <c r="E17" s="1958" t="s">
        <v>1402</v>
      </c>
      <c r="F17" s="1958" t="s">
        <v>1398</v>
      </c>
      <c r="G17" s="1954" t="s">
        <v>1399</v>
      </c>
      <c r="H17" s="1955"/>
      <c r="I17" s="1956" t="s">
        <v>1400</v>
      </c>
      <c r="J17" s="1958" t="s">
        <v>1403</v>
      </c>
      <c r="K17" s="1952" t="s">
        <v>1408</v>
      </c>
      <c r="L17" s="1948" t="s">
        <v>1401</v>
      </c>
      <c r="M17" s="938"/>
      <c r="N17" s="939"/>
      <c r="O17" s="939"/>
      <c r="P17" s="939"/>
      <c r="Q17" s="939"/>
      <c r="R17" s="939"/>
    </row>
    <row r="18" spans="2:18" s="940" customFormat="1" ht="43.5" customHeight="1" x14ac:dyDescent="0.2">
      <c r="B18" s="1951"/>
      <c r="C18" s="1953"/>
      <c r="D18" s="1953"/>
      <c r="E18" s="1959"/>
      <c r="F18" s="1959"/>
      <c r="G18" s="941"/>
      <c r="H18" s="942" t="s">
        <v>52</v>
      </c>
      <c r="I18" s="1957"/>
      <c r="J18" s="1964"/>
      <c r="K18" s="1953"/>
      <c r="L18" s="1949"/>
      <c r="N18" s="939"/>
      <c r="O18" s="939"/>
      <c r="P18" s="939"/>
      <c r="Q18" s="939"/>
      <c r="R18" s="939"/>
    </row>
    <row r="19" spans="2:18" ht="20.100000000000001" customHeight="1" x14ac:dyDescent="0.2">
      <c r="B19" s="192"/>
      <c r="C19" s="678"/>
      <c r="D19" s="678"/>
      <c r="E19" s="601"/>
      <c r="F19" s="601"/>
      <c r="G19" s="602"/>
      <c r="H19" s="603"/>
      <c r="I19" s="616">
        <f>MIN(F19:G19)</f>
        <v>0</v>
      </c>
      <c r="J19" s="618">
        <f>E19-I19</f>
        <v>0</v>
      </c>
      <c r="K19" s="682"/>
      <c r="L19" s="613">
        <f>J19*K19/100</f>
        <v>0</v>
      </c>
      <c r="M19" s="210"/>
      <c r="N19" s="199"/>
      <c r="O19" s="199"/>
      <c r="P19" s="199"/>
      <c r="Q19" s="199"/>
      <c r="R19" s="199"/>
    </row>
    <row r="20" spans="2:18" ht="20.100000000000001" customHeight="1" x14ac:dyDescent="0.2">
      <c r="B20" s="180"/>
      <c r="C20" s="671"/>
      <c r="D20" s="671"/>
      <c r="E20" s="604"/>
      <c r="F20" s="604"/>
      <c r="G20" s="206"/>
      <c r="H20" s="605"/>
      <c r="I20" s="609">
        <f>MIN(F20:G20)</f>
        <v>0</v>
      </c>
      <c r="J20" s="619">
        <f>E20-I20</f>
        <v>0</v>
      </c>
      <c r="K20" s="598"/>
      <c r="L20" s="614">
        <f>J20*K20/100</f>
        <v>0</v>
      </c>
      <c r="M20" s="210"/>
      <c r="N20" s="199"/>
      <c r="O20" s="199"/>
      <c r="P20" s="199"/>
      <c r="Q20" s="199"/>
      <c r="R20" s="199"/>
    </row>
    <row r="21" spans="2:18" ht="20.100000000000001" customHeight="1" x14ac:dyDescent="0.2">
      <c r="B21" s="180"/>
      <c r="C21" s="671"/>
      <c r="D21" s="671"/>
      <c r="E21" s="604"/>
      <c r="F21" s="604"/>
      <c r="G21" s="206"/>
      <c r="H21" s="605"/>
      <c r="I21" s="609">
        <f>MIN(F21:G21)</f>
        <v>0</v>
      </c>
      <c r="J21" s="619">
        <f>E21-I21</f>
        <v>0</v>
      </c>
      <c r="K21" s="598"/>
      <c r="L21" s="614">
        <f>J21*K21/100</f>
        <v>0</v>
      </c>
      <c r="M21" s="210"/>
      <c r="N21" s="199"/>
      <c r="O21" s="199"/>
      <c r="P21" s="199"/>
      <c r="Q21" s="199"/>
      <c r="R21" s="199"/>
    </row>
    <row r="22" spans="2:18" ht="20.100000000000001" customHeight="1" x14ac:dyDescent="0.2">
      <c r="B22" s="180"/>
      <c r="C22" s="671"/>
      <c r="D22" s="671"/>
      <c r="E22" s="604"/>
      <c r="F22" s="604"/>
      <c r="G22" s="206"/>
      <c r="H22" s="605"/>
      <c r="I22" s="609">
        <f>MIN(F22:G22)</f>
        <v>0</v>
      </c>
      <c r="J22" s="619">
        <f>E22-I22</f>
        <v>0</v>
      </c>
      <c r="K22" s="598"/>
      <c r="L22" s="614">
        <f>J22*K22/100</f>
        <v>0</v>
      </c>
      <c r="M22" s="210"/>
      <c r="N22" s="199"/>
      <c r="O22" s="199"/>
      <c r="P22" s="199"/>
      <c r="Q22" s="199"/>
      <c r="R22" s="199"/>
    </row>
    <row r="23" spans="2:18" ht="20.100000000000001" customHeight="1" x14ac:dyDescent="0.2">
      <c r="B23" s="205"/>
      <c r="C23" s="679"/>
      <c r="D23" s="679"/>
      <c r="E23" s="606"/>
      <c r="F23" s="606"/>
      <c r="G23" s="607"/>
      <c r="H23" s="608"/>
      <c r="I23" s="617">
        <f>MIN(F23:G23)</f>
        <v>0</v>
      </c>
      <c r="J23" s="620">
        <f>E23-I23</f>
        <v>0</v>
      </c>
      <c r="K23" s="623"/>
      <c r="L23" s="615">
        <f>J23*K23/100</f>
        <v>0</v>
      </c>
      <c r="M23" s="210"/>
      <c r="N23" s="199"/>
      <c r="O23" s="199"/>
      <c r="P23" s="199"/>
      <c r="Q23" s="199"/>
      <c r="R23" s="199"/>
    </row>
    <row r="24" spans="2:18" ht="20.100000000000001" customHeight="1" x14ac:dyDescent="0.2">
      <c r="B24" s="188"/>
      <c r="C24" s="943"/>
      <c r="D24" s="943"/>
      <c r="E24" s="944"/>
      <c r="F24" s="945"/>
      <c r="G24" s="946"/>
      <c r="H24" s="943"/>
      <c r="I24" s="944"/>
      <c r="J24" s="944"/>
      <c r="K24" s="947" t="s">
        <v>1</v>
      </c>
      <c r="L24" s="681">
        <f>SUM(L19:L23)</f>
        <v>0</v>
      </c>
      <c r="M24" s="210"/>
      <c r="N24" s="199"/>
      <c r="O24" s="199"/>
      <c r="P24" s="199"/>
      <c r="Q24" s="199"/>
      <c r="R24" s="199"/>
    </row>
    <row r="25" spans="2:18" ht="15" customHeight="1" x14ac:dyDescent="0.2">
      <c r="B25" s="198"/>
      <c r="C25" s="198"/>
      <c r="D25" s="198"/>
      <c r="E25" s="198"/>
      <c r="F25" s="198"/>
      <c r="G25" s="948"/>
      <c r="H25" s="948"/>
      <c r="I25" s="949"/>
      <c r="J25" s="949"/>
      <c r="K25" s="198"/>
      <c r="L25" s="198"/>
      <c r="N25" s="199"/>
      <c r="O25" s="199"/>
      <c r="P25" s="199"/>
      <c r="Q25" s="199"/>
      <c r="R25" s="199"/>
    </row>
    <row r="26" spans="2:18" ht="13.5" customHeight="1" x14ac:dyDescent="0.2">
      <c r="G26" s="948"/>
      <c r="H26" s="948"/>
      <c r="I26" s="949"/>
      <c r="J26" s="949"/>
    </row>
    <row r="27" spans="2:18" ht="13.5" customHeight="1" x14ac:dyDescent="0.2">
      <c r="G27" s="948"/>
      <c r="H27" s="948"/>
      <c r="I27" s="949"/>
      <c r="J27" s="949"/>
    </row>
    <row r="28" spans="2:18" ht="13.5" customHeight="1" x14ac:dyDescent="0.2">
      <c r="I28" s="897"/>
      <c r="J28" s="897"/>
    </row>
  </sheetData>
  <sheetProtection algorithmName="SHA-512" hashValue="K+KYIX9hWo84UFXuh14LpexQDukQSjD141Wu51Rd7mcmSI/9XXyRsXvktCMO66vIv9sfehisv5M31StlC3u0jg==" saltValue="6fHXSE7eK+nwShFmysPqCg==" spinCount="100000" sheet="1" objects="1" scenarios="1"/>
  <mergeCells count="12">
    <mergeCell ref="E5:F5"/>
    <mergeCell ref="E6:F6"/>
    <mergeCell ref="J17:J18"/>
    <mergeCell ref="L17:L18"/>
    <mergeCell ref="B17:B18"/>
    <mergeCell ref="C17:C18"/>
    <mergeCell ref="D17:D18"/>
    <mergeCell ref="G17:H17"/>
    <mergeCell ref="I17:I18"/>
    <mergeCell ref="E17:E18"/>
    <mergeCell ref="F17:F18"/>
    <mergeCell ref="K17:K18"/>
  </mergeCells>
  <phoneticPr fontId="2"/>
  <dataValidations count="2">
    <dataValidation type="list" allowBlank="1" showInputMessage="1" showErrorMessage="1" sqref="B10:B14 B19:B23" xr:uid="{00000000-0002-0000-1200-000000000000}">
      <formula1>"1,2,3,4,5"</formula1>
    </dataValidation>
    <dataValidation type="list" allowBlank="1" showInputMessage="1" showErrorMessage="1" sqref="H19:H23" xr:uid="{00000000-0002-0000-1200-000001000000}">
      <formula1>"販売見込,鑑定評価,鑑定調整,公示地価,基準地価,固定資産,相続路線"</formula1>
    </dataValidation>
  </dataValidations>
  <pageMargins left="0.47244094488188981" right="0.39370078740157483" top="0.70866141732283472" bottom="0.55118110236220474" header="0.51181102362204722" footer="0.51181102362204722"/>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FFC000"/>
  </sheetPr>
  <dimension ref="A1:IU37"/>
  <sheetViews>
    <sheetView zoomScale="85" zoomScaleNormal="85" zoomScaleSheetLayoutView="115" workbookViewId="0">
      <selection activeCell="J16" sqref="J16"/>
    </sheetView>
  </sheetViews>
  <sheetFormatPr defaultColWidth="10.6640625" defaultRowHeight="20.100000000000001" customHeight="1" x14ac:dyDescent="0.2"/>
  <cols>
    <col min="1" max="1" width="8.44140625" style="507" bestFit="1" customWidth="1"/>
    <col min="2" max="16384" width="10.6640625" style="507"/>
  </cols>
  <sheetData>
    <row r="1" spans="1:255" ht="20.100000000000001" customHeight="1" thickBot="1" x14ac:dyDescent="0.25">
      <c r="A1" s="578" t="s">
        <v>1360</v>
      </c>
      <c r="B1" s="578" t="s">
        <v>445</v>
      </c>
      <c r="C1" s="578" t="s">
        <v>3</v>
      </c>
      <c r="D1" s="578" t="s">
        <v>1358</v>
      </c>
      <c r="E1" s="578" t="s">
        <v>1359</v>
      </c>
    </row>
    <row r="2" spans="1:255" ht="20.100000000000001" customHeight="1" thickBot="1" x14ac:dyDescent="0.25">
      <c r="A2" s="580" t="str">
        <f>総括表①!$E$3</f>
        <v>Ver.03.00</v>
      </c>
      <c r="B2" s="513">
        <f>総括表①!B10</f>
        <v>0</v>
      </c>
      <c r="C2" s="514" t="str">
        <f>総括表①!$C$10</f>
        <v/>
      </c>
      <c r="D2" s="514" t="str">
        <f>総括表①!$D$10</f>
        <v/>
      </c>
      <c r="E2" s="571">
        <f>IF(総括表①!$C$11="1.都道府県",1,IF(総括表①!$C$11="2.政令市",2,IF(総括表①!$C$11="3.市",3,IF(総括表①!$C$11="4.特別区",4,IF(総括表①!$C$11="5.町村",5,0)))))</f>
        <v>1</v>
      </c>
      <c r="F2" s="535" t="str">
        <f>総括表①!E10</f>
        <v>-</v>
      </c>
      <c r="G2" s="536" t="str">
        <f>総括表①!F10</f>
        <v>-</v>
      </c>
      <c r="H2" s="536" t="str">
        <f>総括表①!G10</f>
        <v>-</v>
      </c>
      <c r="I2" s="536" t="str">
        <f>総括表①!H10</f>
        <v>-</v>
      </c>
      <c r="J2" s="536">
        <f>総括表①!B15</f>
        <v>0</v>
      </c>
      <c r="K2" s="537">
        <f>総括表①!C15</f>
        <v>0</v>
      </c>
      <c r="L2" s="539" t="str">
        <f>総括表②!D5</f>
        <v>一般会計</v>
      </c>
      <c r="M2" s="540">
        <f>総括表②!E5</f>
        <v>0</v>
      </c>
      <c r="N2" s="540" t="str">
        <f>総括表②!D6</f>
        <v/>
      </c>
      <c r="O2" s="540" t="str">
        <f>総括表②!E6</f>
        <v/>
      </c>
      <c r="P2" s="540" t="str">
        <f>総括表②!D7</f>
        <v/>
      </c>
      <c r="Q2" s="540" t="str">
        <f>総括表②!E7</f>
        <v/>
      </c>
      <c r="R2" s="540" t="str">
        <f>総括表②!D8</f>
        <v/>
      </c>
      <c r="S2" s="540" t="str">
        <f>総括表②!E8</f>
        <v/>
      </c>
      <c r="T2" s="540" t="str">
        <f>総括表②!D9</f>
        <v/>
      </c>
      <c r="U2" s="540" t="str">
        <f>総括表②!E9</f>
        <v/>
      </c>
      <c r="V2" s="540" t="str">
        <f>総括表②!D10</f>
        <v/>
      </c>
      <c r="W2" s="540" t="str">
        <f>総括表②!E10</f>
        <v/>
      </c>
      <c r="X2" s="540" t="str">
        <f>総括表②!D11</f>
        <v/>
      </c>
      <c r="Y2" s="540" t="str">
        <f>総括表②!E11</f>
        <v/>
      </c>
      <c r="Z2" s="540" t="str">
        <f>総括表②!D12</f>
        <v/>
      </c>
      <c r="AA2" s="540" t="str">
        <f>総括表②!E12</f>
        <v/>
      </c>
      <c r="AB2" s="540" t="str">
        <f>総括表②!D13</f>
        <v/>
      </c>
      <c r="AC2" s="540" t="str">
        <f>総括表②!E13</f>
        <v/>
      </c>
      <c r="AD2" s="540" t="str">
        <f>総括表②!D14</f>
        <v/>
      </c>
      <c r="AE2" s="540" t="str">
        <f>総括表②!E14</f>
        <v/>
      </c>
      <c r="AF2" s="540" t="str">
        <f>総括表②!D15</f>
        <v/>
      </c>
      <c r="AG2" s="540" t="str">
        <f>総括表②!E15</f>
        <v/>
      </c>
      <c r="AH2" s="540" t="str">
        <f>総括表②!D16</f>
        <v/>
      </c>
      <c r="AI2" s="540" t="str">
        <f>総括表②!E16</f>
        <v/>
      </c>
      <c r="AJ2" s="540" t="str">
        <f>総括表②!D17</f>
        <v/>
      </c>
      <c r="AK2" s="540" t="str">
        <f>総括表②!E17</f>
        <v/>
      </c>
      <c r="AL2" s="540" t="str">
        <f>総括表②!D18</f>
        <v/>
      </c>
      <c r="AM2" s="540" t="str">
        <f>総括表②!E18</f>
        <v/>
      </c>
      <c r="AN2" s="540" t="str">
        <f>総括表②!D19</f>
        <v/>
      </c>
      <c r="AO2" s="540" t="str">
        <f>総括表②!E19</f>
        <v/>
      </c>
      <c r="AP2" s="540" t="str">
        <f>総括表②!D20</f>
        <v/>
      </c>
      <c r="AQ2" s="540" t="str">
        <f>総括表②!E20</f>
        <v/>
      </c>
      <c r="AR2" s="540">
        <f>総括表②!E21</f>
        <v>0</v>
      </c>
      <c r="AS2" s="540" t="str">
        <f>総括表②!E23</f>
        <v>-</v>
      </c>
      <c r="AT2" s="540">
        <f>'１①②'!B29</f>
        <v>0</v>
      </c>
      <c r="AU2" s="540" t="str">
        <f>総括表②!D26</f>
        <v/>
      </c>
      <c r="AV2" s="540" t="str">
        <f>総括表②!E26</f>
        <v/>
      </c>
      <c r="AW2" s="540">
        <f>'１①②'!B30</f>
        <v>0</v>
      </c>
      <c r="AX2" s="540" t="str">
        <f>総括表②!D27</f>
        <v/>
      </c>
      <c r="AY2" s="540" t="str">
        <f>総括表②!E27</f>
        <v/>
      </c>
      <c r="AZ2" s="540">
        <f>'１①②'!B31</f>
        <v>0</v>
      </c>
      <c r="BA2" s="540" t="str">
        <f>総括表②!D28</f>
        <v/>
      </c>
      <c r="BB2" s="540" t="str">
        <f>総括表②!E28</f>
        <v/>
      </c>
      <c r="BC2" s="540">
        <f>'１①②'!B32</f>
        <v>0</v>
      </c>
      <c r="BD2" s="540" t="str">
        <f>総括表②!D29</f>
        <v/>
      </c>
      <c r="BE2" s="540" t="str">
        <f>総括表②!E29</f>
        <v/>
      </c>
      <c r="BF2" s="540">
        <f>'１①②'!B33</f>
        <v>0</v>
      </c>
      <c r="BG2" s="540" t="str">
        <f>総括表②!D30</f>
        <v/>
      </c>
      <c r="BH2" s="540" t="str">
        <f>総括表②!E30</f>
        <v/>
      </c>
      <c r="BI2" s="540">
        <f>'１①②'!B34</f>
        <v>0</v>
      </c>
      <c r="BJ2" s="540" t="str">
        <f>総括表②!D31</f>
        <v/>
      </c>
      <c r="BK2" s="540" t="str">
        <f>総括表②!E31</f>
        <v/>
      </c>
      <c r="BL2" s="540">
        <f>'１①②'!B35</f>
        <v>0</v>
      </c>
      <c r="BM2" s="540" t="str">
        <f>総括表②!D32</f>
        <v/>
      </c>
      <c r="BN2" s="540" t="str">
        <f>総括表②!E32</f>
        <v/>
      </c>
      <c r="BO2" s="540">
        <f>'１①②'!B36</f>
        <v>0</v>
      </c>
      <c r="BP2" s="540" t="str">
        <f>総括表②!D33</f>
        <v/>
      </c>
      <c r="BQ2" s="540" t="str">
        <f>総括表②!E33</f>
        <v/>
      </c>
      <c r="BR2" s="540">
        <f>'１①②'!B37</f>
        <v>0</v>
      </c>
      <c r="BS2" s="540" t="str">
        <f>総括表②!D34</f>
        <v/>
      </c>
      <c r="BT2" s="540" t="str">
        <f>総括表②!E34</f>
        <v/>
      </c>
      <c r="BU2" s="540">
        <f>'１①②'!B38</f>
        <v>0</v>
      </c>
      <c r="BV2" s="540" t="str">
        <f>総括表②!D35</f>
        <v/>
      </c>
      <c r="BW2" s="540" t="str">
        <f>総括表②!E35</f>
        <v/>
      </c>
      <c r="BX2" s="540">
        <f>'１①②'!B39</f>
        <v>0</v>
      </c>
      <c r="BY2" s="540" t="str">
        <f>総括表②!D36</f>
        <v/>
      </c>
      <c r="BZ2" s="540" t="str">
        <f>総括表②!E36</f>
        <v/>
      </c>
      <c r="CA2" s="540">
        <f>'１①②'!B40</f>
        <v>0</v>
      </c>
      <c r="CB2" s="540" t="str">
        <f>総括表②!D37</f>
        <v/>
      </c>
      <c r="CC2" s="540" t="str">
        <f>総括表②!E37</f>
        <v/>
      </c>
      <c r="CD2" s="540">
        <f>'１①②'!B41</f>
        <v>0</v>
      </c>
      <c r="CE2" s="540" t="str">
        <f>総括表②!D38</f>
        <v/>
      </c>
      <c r="CF2" s="540" t="str">
        <f>総括表②!E38</f>
        <v/>
      </c>
      <c r="CG2" s="540">
        <f>総括表②!I5</f>
        <v>0</v>
      </c>
      <c r="CH2" s="540">
        <f>総括表②!J5</f>
        <v>0</v>
      </c>
      <c r="CI2" s="540">
        <f>総括表②!I6</f>
        <v>0</v>
      </c>
      <c r="CJ2" s="540">
        <f>総括表②!J6</f>
        <v>0</v>
      </c>
      <c r="CK2" s="540">
        <f>総括表②!I7</f>
        <v>0</v>
      </c>
      <c r="CL2" s="540">
        <f>総括表②!J7</f>
        <v>0</v>
      </c>
      <c r="CM2" s="540">
        <f>総括表②!I8</f>
        <v>0</v>
      </c>
      <c r="CN2" s="540">
        <f>総括表②!J8</f>
        <v>0</v>
      </c>
      <c r="CO2" s="540">
        <f>総括表②!I9</f>
        <v>0</v>
      </c>
      <c r="CP2" s="540">
        <f>総括表②!J9</f>
        <v>0</v>
      </c>
      <c r="CQ2" s="540">
        <f>総括表②!I10</f>
        <v>0</v>
      </c>
      <c r="CR2" s="540">
        <f>総括表②!J10</f>
        <v>0</v>
      </c>
      <c r="CS2" s="540">
        <f>総括表②!I11</f>
        <v>0</v>
      </c>
      <c r="CT2" s="540">
        <f>総括表②!J11</f>
        <v>0</v>
      </c>
      <c r="CU2" s="540">
        <f>総括表②!I12</f>
        <v>0</v>
      </c>
      <c r="CV2" s="540">
        <f>総括表②!J12</f>
        <v>0</v>
      </c>
      <c r="CW2" s="540">
        <f>総括表②!I13</f>
        <v>0</v>
      </c>
      <c r="CX2" s="540">
        <f>総括表②!J13</f>
        <v>0</v>
      </c>
      <c r="CY2" s="540">
        <f>総括表②!I14</f>
        <v>0</v>
      </c>
      <c r="CZ2" s="540">
        <f>総括表②!J14</f>
        <v>0</v>
      </c>
      <c r="DA2" s="540">
        <f>総括表②!I15</f>
        <v>0</v>
      </c>
      <c r="DB2" s="540">
        <f>総括表②!J15</f>
        <v>0</v>
      </c>
      <c r="DC2" s="540">
        <f>総括表②!I16</f>
        <v>0</v>
      </c>
      <c r="DD2" s="540">
        <f>総括表②!J16</f>
        <v>0</v>
      </c>
      <c r="DE2" s="540">
        <f>総括表②!I17</f>
        <v>0</v>
      </c>
      <c r="DF2" s="540">
        <f>総括表②!J17</f>
        <v>0</v>
      </c>
      <c r="DG2" s="540">
        <f>総括表②!I18</f>
        <v>0</v>
      </c>
      <c r="DH2" s="540">
        <f>総括表②!J18</f>
        <v>0</v>
      </c>
      <c r="DI2" s="540">
        <f>総括表②!I19</f>
        <v>0</v>
      </c>
      <c r="DJ2" s="540">
        <f>総括表②!J19</f>
        <v>0</v>
      </c>
      <c r="DK2" s="540">
        <f>総括表②!I20</f>
        <v>0</v>
      </c>
      <c r="DL2" s="540">
        <f>総括表②!J20</f>
        <v>0</v>
      </c>
      <c r="DM2" s="540">
        <f>総括表②!I21</f>
        <v>0</v>
      </c>
      <c r="DN2" s="540">
        <f>総括表②!J21</f>
        <v>0</v>
      </c>
      <c r="DO2" s="540">
        <f>総括表②!I22</f>
        <v>0</v>
      </c>
      <c r="DP2" s="540">
        <f>総括表②!J22</f>
        <v>0</v>
      </c>
      <c r="DQ2" s="540">
        <f>総括表②!$I23</f>
        <v>0</v>
      </c>
      <c r="DR2" s="540">
        <f>総括表②!$J23</f>
        <v>0</v>
      </c>
      <c r="DS2" s="540">
        <f>総括表②!$I24</f>
        <v>0</v>
      </c>
      <c r="DT2" s="540">
        <f>総括表②!$J24</f>
        <v>0</v>
      </c>
      <c r="DU2" s="540">
        <f>総括表②!$I25</f>
        <v>0</v>
      </c>
      <c r="DV2" s="540">
        <f>総括表②!$J25</f>
        <v>0</v>
      </c>
      <c r="DW2" s="540">
        <f>総括表②!$I26</f>
        <v>0</v>
      </c>
      <c r="DX2" s="540">
        <f>総括表②!$J26</f>
        <v>0</v>
      </c>
      <c r="DY2" s="540">
        <f>総括表②!$I27</f>
        <v>0</v>
      </c>
      <c r="DZ2" s="540">
        <f>総括表②!$J27</f>
        <v>0</v>
      </c>
      <c r="EA2" s="540">
        <f>総括表②!$I28</f>
        <v>0</v>
      </c>
      <c r="EB2" s="540">
        <f>総括表②!$J28</f>
        <v>0</v>
      </c>
      <c r="EC2" s="540">
        <f>総括表②!$I29</f>
        <v>0</v>
      </c>
      <c r="ED2" s="540">
        <f>総括表②!$J29</f>
        <v>0</v>
      </c>
      <c r="EE2" s="540">
        <f>総括表②!$I30</f>
        <v>0</v>
      </c>
      <c r="EF2" s="540">
        <f>総括表②!$J30</f>
        <v>0</v>
      </c>
      <c r="EG2" s="540">
        <f>総括表②!$I31</f>
        <v>0</v>
      </c>
      <c r="EH2" s="540">
        <f>総括表②!$J31</f>
        <v>0</v>
      </c>
      <c r="EI2" s="540">
        <f>総括表②!$I32</f>
        <v>0</v>
      </c>
      <c r="EJ2" s="540">
        <f>総括表②!$J32</f>
        <v>0</v>
      </c>
      <c r="EK2" s="540">
        <f>総括表②!$I33</f>
        <v>0</v>
      </c>
      <c r="EL2" s="540">
        <f>総括表②!$J33</f>
        <v>0</v>
      </c>
      <c r="EM2" s="540">
        <f>総括表②!$I34</f>
        <v>0</v>
      </c>
      <c r="EN2" s="540">
        <f>総括表②!$J34</f>
        <v>0</v>
      </c>
      <c r="EO2" s="540">
        <f>総括表②!$I35</f>
        <v>0</v>
      </c>
      <c r="EP2" s="540">
        <f>総括表②!$J35</f>
        <v>0</v>
      </c>
      <c r="EQ2" s="540">
        <f>総括表②!$I36</f>
        <v>0</v>
      </c>
      <c r="ER2" s="540">
        <f>総括表②!$J36</f>
        <v>0</v>
      </c>
      <c r="ES2" s="540">
        <f>総括表②!$I37</f>
        <v>0</v>
      </c>
      <c r="ET2" s="540">
        <f>総括表②!$J37</f>
        <v>0</v>
      </c>
      <c r="EU2" s="540">
        <f>総括表②!$I38</f>
        <v>0</v>
      </c>
      <c r="EV2" s="540">
        <f>総括表②!$J38</f>
        <v>0</v>
      </c>
      <c r="EW2" s="540">
        <f>総括表②!$I39</f>
        <v>0</v>
      </c>
      <c r="EX2" s="540">
        <f>総括表②!$J39</f>
        <v>0</v>
      </c>
      <c r="EY2" s="540">
        <f>総括表②!$I40</f>
        <v>0</v>
      </c>
      <c r="EZ2" s="540">
        <f>総括表②!$J40</f>
        <v>0</v>
      </c>
      <c r="FA2" s="540">
        <f>総括表②!$I41</f>
        <v>0</v>
      </c>
      <c r="FB2" s="540">
        <f>総括表②!$J41</f>
        <v>0</v>
      </c>
      <c r="FC2" s="540">
        <f>総括表②!$I42</f>
        <v>0</v>
      </c>
      <c r="FD2" s="540">
        <f>総括表②!$J42</f>
        <v>0</v>
      </c>
      <c r="FE2" s="540">
        <f>総括表②!J43</f>
        <v>0</v>
      </c>
      <c r="FF2" s="579" t="str">
        <f>総括表②!J45</f>
        <v>-</v>
      </c>
      <c r="FG2" s="535" t="str">
        <f>総括表③!L14</f>
        <v>-</v>
      </c>
      <c r="FH2" s="536" t="str">
        <f>総括表③!L15</f>
        <v>-</v>
      </c>
      <c r="FI2" s="536" t="str">
        <f>総括表③!L16</f>
        <v>-</v>
      </c>
      <c r="FJ2" s="536" t="str">
        <f>総括表③!N14</f>
        <v>-</v>
      </c>
      <c r="FK2" s="697">
        <f>総括表③!D8</f>
        <v>0</v>
      </c>
      <c r="FL2" s="536">
        <f>総括表③!E8</f>
        <v>0</v>
      </c>
      <c r="FM2" s="536">
        <f>総括表③!F8</f>
        <v>0</v>
      </c>
      <c r="FN2" s="536">
        <f>総括表③!G8</f>
        <v>0</v>
      </c>
      <c r="FO2" s="536">
        <f>総括表③!H8</f>
        <v>0</v>
      </c>
      <c r="FP2" s="536">
        <f>総括表③!I8</f>
        <v>0</v>
      </c>
      <c r="FQ2" s="536">
        <f>総括表③!J8</f>
        <v>0</v>
      </c>
      <c r="FR2" s="536">
        <f>総括表③!K8</f>
        <v>0</v>
      </c>
      <c r="FS2" s="536">
        <f>総括表③!L8</f>
        <v>0</v>
      </c>
      <c r="FT2" s="536">
        <f>総括表③!M8</f>
        <v>0</v>
      </c>
      <c r="FU2" s="536">
        <f>総括表③!N8</f>
        <v>0</v>
      </c>
      <c r="FV2" s="697">
        <f>総括表③!D14</f>
        <v>0</v>
      </c>
      <c r="FW2" s="536">
        <f>総括表③!E14</f>
        <v>0</v>
      </c>
      <c r="FX2" s="536">
        <f>総括表③!F14</f>
        <v>0</v>
      </c>
      <c r="FY2" s="697">
        <f>総括表③!I14</f>
        <v>0</v>
      </c>
      <c r="FZ2" s="536">
        <f>総括表③!D21</f>
        <v>0</v>
      </c>
      <c r="GA2" s="536">
        <f>総括表③!E21</f>
        <v>0</v>
      </c>
      <c r="GB2" s="536">
        <f>総括表③!F21</f>
        <v>0</v>
      </c>
      <c r="GC2" s="536">
        <f>総括表③!G21</f>
        <v>0</v>
      </c>
      <c r="GD2" s="536">
        <f>総括表③!H21</f>
        <v>0</v>
      </c>
      <c r="GE2" s="536">
        <f>総括表③!I21</f>
        <v>0</v>
      </c>
      <c r="GF2" s="536">
        <f>総括表③!J21</f>
        <v>0</v>
      </c>
      <c r="GG2" s="536">
        <f>総括表③!K21</f>
        <v>0</v>
      </c>
      <c r="GH2" s="536">
        <f>総括表③!L21</f>
        <v>0</v>
      </c>
      <c r="GI2" s="697">
        <f>総括表③!D9</f>
        <v>0</v>
      </c>
      <c r="GJ2" s="536">
        <f>総括表③!E9</f>
        <v>0</v>
      </c>
      <c r="GK2" s="536">
        <f>総括表③!F9</f>
        <v>0</v>
      </c>
      <c r="GL2" s="536">
        <f>総括表③!G9</f>
        <v>0</v>
      </c>
      <c r="GM2" s="536">
        <f>総括表③!H9</f>
        <v>0</v>
      </c>
      <c r="GN2" s="536">
        <f>総括表③!I9</f>
        <v>0</v>
      </c>
      <c r="GO2" s="536">
        <f>総括表③!J9</f>
        <v>0</v>
      </c>
      <c r="GP2" s="536">
        <f>総括表③!K9</f>
        <v>0</v>
      </c>
      <c r="GQ2" s="536">
        <f>総括表③!L9</f>
        <v>0</v>
      </c>
      <c r="GR2" s="536">
        <f>総括表③!M9</f>
        <v>0</v>
      </c>
      <c r="GS2" s="536">
        <f>総括表③!N9</f>
        <v>0</v>
      </c>
      <c r="GT2" s="697">
        <f>総括表③!D15</f>
        <v>0</v>
      </c>
      <c r="GU2" s="536">
        <f>総括表③!E15</f>
        <v>0</v>
      </c>
      <c r="GV2" s="536">
        <f>総括表③!F15</f>
        <v>0</v>
      </c>
      <c r="GW2" s="697">
        <f>総括表③!I15</f>
        <v>0</v>
      </c>
      <c r="GX2" s="536">
        <f>総括表③!D22</f>
        <v>0</v>
      </c>
      <c r="GY2" s="536">
        <f>総括表③!E22</f>
        <v>0</v>
      </c>
      <c r="GZ2" s="536">
        <f>総括表③!F22</f>
        <v>0</v>
      </c>
      <c r="HA2" s="536">
        <f>総括表③!G22</f>
        <v>0</v>
      </c>
      <c r="HB2" s="536">
        <f>総括表③!H22</f>
        <v>0</v>
      </c>
      <c r="HC2" s="536">
        <f>総括表③!I22</f>
        <v>0</v>
      </c>
      <c r="HD2" s="536">
        <f>総括表③!J22</f>
        <v>0</v>
      </c>
      <c r="HE2" s="536">
        <f>総括表③!K22</f>
        <v>0</v>
      </c>
      <c r="HF2" s="536">
        <f>総括表③!L22</f>
        <v>0</v>
      </c>
      <c r="HG2" s="697">
        <f>総括表③!D10</f>
        <v>0</v>
      </c>
      <c r="HH2" s="536">
        <f>総括表③!E10</f>
        <v>0</v>
      </c>
      <c r="HI2" s="536">
        <f>総括表③!F10</f>
        <v>0</v>
      </c>
      <c r="HJ2" s="536">
        <f>総括表③!G10</f>
        <v>0</v>
      </c>
      <c r="HK2" s="536">
        <f>総括表③!H10</f>
        <v>0</v>
      </c>
      <c r="HL2" s="536">
        <f>総括表③!I10</f>
        <v>0</v>
      </c>
      <c r="HM2" s="536">
        <f>総括表③!J10</f>
        <v>0</v>
      </c>
      <c r="HN2" s="536">
        <f>総括表③!K10</f>
        <v>0</v>
      </c>
      <c r="HO2" s="536">
        <f>総括表③!L10</f>
        <v>0</v>
      </c>
      <c r="HP2" s="536">
        <f>総括表③!M10</f>
        <v>0</v>
      </c>
      <c r="HQ2" s="536">
        <f>総括表③!N10</f>
        <v>0</v>
      </c>
      <c r="HR2" s="697">
        <f>総括表③!D16</f>
        <v>0</v>
      </c>
      <c r="HS2" s="536">
        <f>総括表③!E16</f>
        <v>0</v>
      </c>
      <c r="HT2" s="536">
        <f>総括表③!F16</f>
        <v>0</v>
      </c>
      <c r="HU2" s="697">
        <f>総括表③!I16</f>
        <v>0</v>
      </c>
      <c r="HV2" s="536">
        <f>総括表③!D23</f>
        <v>0</v>
      </c>
      <c r="HW2" s="536">
        <f>総括表③!E23</f>
        <v>0</v>
      </c>
      <c r="HX2" s="536">
        <f>総括表③!F23</f>
        <v>0</v>
      </c>
      <c r="HY2" s="536">
        <f>総括表③!G23</f>
        <v>0</v>
      </c>
      <c r="HZ2" s="536">
        <f>総括表③!H23</f>
        <v>0</v>
      </c>
      <c r="IA2" s="698">
        <f>総括表③!I23</f>
        <v>0</v>
      </c>
      <c r="IB2" s="536">
        <f>総括表③!J23</f>
        <v>0</v>
      </c>
      <c r="IC2" s="536">
        <f>総括表③!K23</f>
        <v>0</v>
      </c>
      <c r="ID2" s="537">
        <f>総括表③!L23</f>
        <v>0</v>
      </c>
    </row>
    <row r="3" spans="1:255" ht="20.100000000000001" customHeight="1" thickBot="1" x14ac:dyDescent="0.25">
      <c r="A3" s="580" t="str">
        <f>総括表①!$E$3</f>
        <v>Ver.03.00</v>
      </c>
      <c r="B3" s="513">
        <f>総括表①!B10</f>
        <v>0</v>
      </c>
      <c r="C3" s="514" t="str">
        <f>総括表①!$C$10</f>
        <v/>
      </c>
      <c r="D3" s="514" t="str">
        <f>総括表①!$D$10</f>
        <v/>
      </c>
      <c r="E3" s="571">
        <f>IF(総括表①!$C$11="1.都道府県",1,IF(総括表①!$C$11="2.政令市",2,IF(総括表①!$C$11="3.市",3,IF(総括表①!$C$11="4.特別区",4,IF(総括表①!$C$11="5.町村",5,0)))))</f>
        <v>1</v>
      </c>
      <c r="F3" s="541">
        <f>総括表④!B6</f>
        <v>0</v>
      </c>
      <c r="G3" s="542">
        <f>総括表④!C6</f>
        <v>0</v>
      </c>
      <c r="H3" s="542">
        <f>総括表④!D6</f>
        <v>0</v>
      </c>
      <c r="I3" s="542">
        <f>総括表④!E6</f>
        <v>0</v>
      </c>
      <c r="J3" s="542">
        <f>総括表④!F6</f>
        <v>0</v>
      </c>
      <c r="K3" s="542">
        <f>総括表④!G6</f>
        <v>0</v>
      </c>
      <c r="L3" s="542">
        <f>総括表④!H6</f>
        <v>0</v>
      </c>
      <c r="M3" s="542">
        <f>総括表④!I6</f>
        <v>0</v>
      </c>
      <c r="N3" s="542">
        <f>総括表④!J6</f>
        <v>0</v>
      </c>
      <c r="O3" s="542">
        <f>総括表④!K6</f>
        <v>0</v>
      </c>
      <c r="P3" s="542">
        <f>総括表④!L6</f>
        <v>0</v>
      </c>
      <c r="Q3" s="542">
        <f>総括表④!M6</f>
        <v>0</v>
      </c>
      <c r="R3" s="542">
        <f>総括表④!B11</f>
        <v>0</v>
      </c>
      <c r="S3" s="542">
        <f>総括表④!C11</f>
        <v>0</v>
      </c>
      <c r="T3" s="542">
        <f>総括表④!D11</f>
        <v>0</v>
      </c>
      <c r="U3" s="542">
        <f>総括表④!E11</f>
        <v>0</v>
      </c>
      <c r="V3" s="542">
        <f>総括表④!B15</f>
        <v>0</v>
      </c>
      <c r="W3" s="542">
        <f>総括表④!E15</f>
        <v>0</v>
      </c>
      <c r="X3" s="542">
        <f>総括表④!H15</f>
        <v>0</v>
      </c>
      <c r="Y3" s="542">
        <f>総括表④!E18</f>
        <v>0</v>
      </c>
      <c r="Z3" s="542">
        <f>総括表④!H18</f>
        <v>0</v>
      </c>
      <c r="AA3" s="543" t="str">
        <f>総括表④!L16</f>
        <v>-</v>
      </c>
      <c r="AB3" s="592">
        <f>'４①'!M9</f>
        <v>0</v>
      </c>
      <c r="AC3" s="593">
        <f>'４①'!M13</f>
        <v>0</v>
      </c>
      <c r="AD3" s="593">
        <f>'４①'!M17</f>
        <v>0</v>
      </c>
      <c r="AE3" s="593">
        <f>'４①'!M21</f>
        <v>0</v>
      </c>
      <c r="AF3" s="538">
        <f>'４①'!M25</f>
        <v>0</v>
      </c>
      <c r="AG3" s="538">
        <f>'４①'!M29</f>
        <v>0</v>
      </c>
      <c r="AH3" s="572">
        <f>'４①'!M33</f>
        <v>0</v>
      </c>
      <c r="AI3" s="572">
        <f>'４①'!M37</f>
        <v>0</v>
      </c>
      <c r="AJ3" s="572">
        <f>'４①'!M41</f>
        <v>0</v>
      </c>
      <c r="AK3" s="572">
        <f>'４①'!M45</f>
        <v>0</v>
      </c>
      <c r="AL3" s="538">
        <f>'４①'!K87</f>
        <v>0</v>
      </c>
      <c r="AM3" s="538">
        <f>'４①'!C7</f>
        <v>0</v>
      </c>
      <c r="AN3" s="538">
        <f>'４①'!D7</f>
        <v>0</v>
      </c>
      <c r="AO3" s="538">
        <f>'４①'!I7</f>
        <v>0</v>
      </c>
      <c r="AP3" s="538">
        <f>'４①'!K7</f>
        <v>0</v>
      </c>
      <c r="AQ3" s="538">
        <f>'４①'!C8</f>
        <v>0</v>
      </c>
      <c r="AR3" s="538">
        <f>'４①'!D8</f>
        <v>0</v>
      </c>
      <c r="AS3" s="538">
        <f>'４①'!I8</f>
        <v>0</v>
      </c>
      <c r="AT3" s="538">
        <f>'４①'!K8</f>
        <v>0</v>
      </c>
      <c r="AU3" s="538">
        <f>'４①'!C9</f>
        <v>0</v>
      </c>
      <c r="AV3" s="538">
        <f>'４①'!D9</f>
        <v>0</v>
      </c>
      <c r="AW3" s="538">
        <f>'４①'!I9</f>
        <v>0</v>
      </c>
      <c r="AX3" s="538">
        <f>'４①'!K9</f>
        <v>0</v>
      </c>
      <c r="AY3" s="538">
        <f>'４①'!C10</f>
        <v>0</v>
      </c>
      <c r="AZ3" s="538">
        <f>'４①'!D10</f>
        <v>0</v>
      </c>
      <c r="BA3" s="538">
        <f>'４①'!I10</f>
        <v>0</v>
      </c>
      <c r="BB3" s="538">
        <f>'４①'!K10</f>
        <v>0</v>
      </c>
      <c r="BC3" s="538">
        <f>'４①'!C11</f>
        <v>0</v>
      </c>
      <c r="BD3" s="538">
        <f>'４①'!D11</f>
        <v>0</v>
      </c>
      <c r="BE3" s="538">
        <f>'４①'!I11</f>
        <v>0</v>
      </c>
      <c r="BF3" s="538">
        <f>'４①'!K11</f>
        <v>0</v>
      </c>
      <c r="BG3" s="538">
        <f>'４①'!C12</f>
        <v>0</v>
      </c>
      <c r="BH3" s="538">
        <f>'４①'!D12</f>
        <v>0</v>
      </c>
      <c r="BI3" s="538">
        <f>'４①'!I12</f>
        <v>0</v>
      </c>
      <c r="BJ3" s="538">
        <f>'４①'!K12</f>
        <v>0</v>
      </c>
      <c r="BK3" s="538">
        <f>'４①'!C13</f>
        <v>0</v>
      </c>
      <c r="BL3" s="538">
        <f>'４①'!D13</f>
        <v>0</v>
      </c>
      <c r="BM3" s="538">
        <f>'４①'!I13</f>
        <v>0</v>
      </c>
      <c r="BN3" s="538">
        <f>'４①'!K13</f>
        <v>0</v>
      </c>
      <c r="BO3" s="538">
        <f>'４①'!C14</f>
        <v>0</v>
      </c>
      <c r="BP3" s="538">
        <f>'４①'!D14</f>
        <v>0</v>
      </c>
      <c r="BQ3" s="538">
        <f>'４①'!I14</f>
        <v>0</v>
      </c>
      <c r="BR3" s="538">
        <f>'４①'!K14</f>
        <v>0</v>
      </c>
      <c r="BS3" s="538">
        <f>'４①'!C15</f>
        <v>0</v>
      </c>
      <c r="BT3" s="538">
        <f>'４①'!D15</f>
        <v>0</v>
      </c>
      <c r="BU3" s="538">
        <f>'４①'!I15</f>
        <v>0</v>
      </c>
      <c r="BV3" s="538">
        <f>'４①'!K15</f>
        <v>0</v>
      </c>
      <c r="BW3" s="538">
        <f>'４①'!C16</f>
        <v>0</v>
      </c>
      <c r="BX3" s="538">
        <f>'４①'!D16</f>
        <v>0</v>
      </c>
      <c r="BY3" s="538">
        <f>'４①'!I16</f>
        <v>0</v>
      </c>
      <c r="BZ3" s="538">
        <f>'４①'!K16</f>
        <v>0</v>
      </c>
      <c r="CA3" s="538">
        <f>'４①'!C17</f>
        <v>0</v>
      </c>
      <c r="CB3" s="538">
        <f>'４①'!D17</f>
        <v>0</v>
      </c>
      <c r="CC3" s="538">
        <f>'４①'!I17</f>
        <v>0</v>
      </c>
      <c r="CD3" s="538">
        <f>'４①'!K17</f>
        <v>0</v>
      </c>
      <c r="CE3" s="538">
        <f>'４①'!C18</f>
        <v>0</v>
      </c>
      <c r="CF3" s="538">
        <f>'４①'!D18</f>
        <v>0</v>
      </c>
      <c r="CG3" s="538">
        <f>'４①'!I18</f>
        <v>0</v>
      </c>
      <c r="CH3" s="538">
        <f>'４①'!K18</f>
        <v>0</v>
      </c>
      <c r="CI3" s="538">
        <f>'４①'!C19</f>
        <v>0</v>
      </c>
      <c r="CJ3" s="538">
        <f>'４①'!D19</f>
        <v>0</v>
      </c>
      <c r="CK3" s="538">
        <f>'４①'!I19</f>
        <v>0</v>
      </c>
      <c r="CL3" s="538">
        <f>'４①'!K19</f>
        <v>0</v>
      </c>
      <c r="CM3" s="538">
        <f>'４①'!C20</f>
        <v>0</v>
      </c>
      <c r="CN3" s="538">
        <f>'４①'!D20</f>
        <v>0</v>
      </c>
      <c r="CO3" s="538">
        <f>'４①'!I20</f>
        <v>0</v>
      </c>
      <c r="CP3" s="538">
        <f>'４①'!K20</f>
        <v>0</v>
      </c>
      <c r="CQ3" s="538">
        <f>'４①'!C21</f>
        <v>0</v>
      </c>
      <c r="CR3" s="538">
        <f>'４①'!D21</f>
        <v>0</v>
      </c>
      <c r="CS3" s="538">
        <f>'４①'!I21</f>
        <v>0</v>
      </c>
      <c r="CT3" s="538">
        <f>'４①'!K21</f>
        <v>0</v>
      </c>
      <c r="CU3" s="538">
        <f>'４①'!C22</f>
        <v>0</v>
      </c>
      <c r="CV3" s="538">
        <f>'４①'!D22</f>
        <v>0</v>
      </c>
      <c r="CW3" s="538">
        <f>'４①'!I22</f>
        <v>0</v>
      </c>
      <c r="CX3" s="538">
        <f>'４①'!K22</f>
        <v>0</v>
      </c>
      <c r="CY3" s="538">
        <f>'４①'!C23</f>
        <v>0</v>
      </c>
      <c r="CZ3" s="538">
        <f>'４①'!D23</f>
        <v>0</v>
      </c>
      <c r="DA3" s="538">
        <f>'４①'!I23</f>
        <v>0</v>
      </c>
      <c r="DB3" s="538">
        <f>'４①'!K23</f>
        <v>0</v>
      </c>
      <c r="DC3" s="538">
        <f>'４①'!C24</f>
        <v>0</v>
      </c>
      <c r="DD3" s="538">
        <f>'４①'!D24</f>
        <v>0</v>
      </c>
      <c r="DE3" s="538">
        <f>'４①'!I24</f>
        <v>0</v>
      </c>
      <c r="DF3" s="545">
        <f>'４①'!K24</f>
        <v>0</v>
      </c>
      <c r="DG3" s="545">
        <f>'４①'!C25</f>
        <v>0</v>
      </c>
      <c r="DH3" s="545">
        <f>'４①'!D25</f>
        <v>0</v>
      </c>
      <c r="DI3" s="545">
        <f>'４①'!I25</f>
        <v>0</v>
      </c>
      <c r="DJ3" s="545">
        <f>'４①'!K25</f>
        <v>0</v>
      </c>
      <c r="DK3" s="545">
        <f>'４①'!C26</f>
        <v>0</v>
      </c>
      <c r="DL3" s="545">
        <f>'４①'!D26</f>
        <v>0</v>
      </c>
      <c r="DM3" s="545">
        <f>'４①'!I26</f>
        <v>0</v>
      </c>
      <c r="DN3" s="545">
        <f>'４①'!K26</f>
        <v>0</v>
      </c>
      <c r="DO3" s="545">
        <f>'４①'!C27</f>
        <v>0</v>
      </c>
      <c r="DP3" s="545">
        <f>'４①'!D27</f>
        <v>0</v>
      </c>
      <c r="DQ3" s="545">
        <f>'４①'!I27</f>
        <v>0</v>
      </c>
      <c r="DR3" s="545">
        <f>'４①'!K27</f>
        <v>0</v>
      </c>
      <c r="DS3" s="545">
        <f>'４①'!C28</f>
        <v>0</v>
      </c>
      <c r="DT3" s="545">
        <f>'４①'!D28</f>
        <v>0</v>
      </c>
      <c r="DU3" s="545">
        <f>'４①'!I28</f>
        <v>0</v>
      </c>
      <c r="DV3" s="545">
        <f>'４①'!K28</f>
        <v>0</v>
      </c>
      <c r="DW3" s="545">
        <f>'４①'!C29</f>
        <v>0</v>
      </c>
      <c r="DX3" s="545">
        <f>'４①'!D29</f>
        <v>0</v>
      </c>
      <c r="DY3" s="545">
        <f>'４①'!I29</f>
        <v>0</v>
      </c>
      <c r="DZ3" s="545">
        <f>'４①'!K29</f>
        <v>0</v>
      </c>
      <c r="EA3" s="545">
        <f>'４①'!C30</f>
        <v>0</v>
      </c>
      <c r="EB3" s="545">
        <f>'４①'!D30</f>
        <v>0</v>
      </c>
      <c r="EC3" s="545">
        <f>'４①'!I30</f>
        <v>0</v>
      </c>
      <c r="ED3" s="545">
        <f>'４①'!K30</f>
        <v>0</v>
      </c>
      <c r="EE3" s="545">
        <f>'４①'!C31</f>
        <v>0</v>
      </c>
      <c r="EF3" s="545">
        <f>'４①'!D31</f>
        <v>0</v>
      </c>
      <c r="EG3" s="545">
        <f>'４①'!I31</f>
        <v>0</v>
      </c>
      <c r="EH3" s="545">
        <f>'４①'!K31</f>
        <v>0</v>
      </c>
      <c r="EI3" s="545">
        <f>'４①'!C32</f>
        <v>0</v>
      </c>
      <c r="EJ3" s="545">
        <f>'４①'!D32</f>
        <v>0</v>
      </c>
      <c r="EK3" s="545">
        <f>'４①'!I32</f>
        <v>0</v>
      </c>
      <c r="EL3" s="545">
        <f>'４①'!K32</f>
        <v>0</v>
      </c>
      <c r="EM3" s="545">
        <f>'４①'!C33</f>
        <v>0</v>
      </c>
      <c r="EN3" s="545">
        <f>'４①'!D33</f>
        <v>0</v>
      </c>
      <c r="EO3" s="545">
        <f>'４①'!I33</f>
        <v>0</v>
      </c>
      <c r="EP3" s="545">
        <f>'４①'!K33</f>
        <v>0</v>
      </c>
      <c r="EQ3" s="545">
        <f>'４①'!C34</f>
        <v>0</v>
      </c>
      <c r="ER3" s="545">
        <f>'４①'!D34</f>
        <v>0</v>
      </c>
      <c r="ES3" s="545">
        <f>'４①'!I34</f>
        <v>0</v>
      </c>
      <c r="ET3" s="545">
        <f>'４①'!K34</f>
        <v>0</v>
      </c>
      <c r="EU3" s="545">
        <f>'４①'!C35</f>
        <v>0</v>
      </c>
      <c r="EV3" s="545">
        <f>'４①'!D35</f>
        <v>0</v>
      </c>
      <c r="EW3" s="545">
        <f>'４①'!I35</f>
        <v>0</v>
      </c>
      <c r="EX3" s="545">
        <f>'４①'!K35</f>
        <v>0</v>
      </c>
      <c r="EY3" s="545">
        <f>'４①'!C36</f>
        <v>0</v>
      </c>
      <c r="EZ3" s="545">
        <f>'４①'!D36</f>
        <v>0</v>
      </c>
      <c r="FA3" s="545">
        <f>'４①'!I36</f>
        <v>0</v>
      </c>
      <c r="FB3" s="545">
        <f>'４①'!K36</f>
        <v>0</v>
      </c>
      <c r="FC3" s="545">
        <f>'４①'!C37</f>
        <v>0</v>
      </c>
      <c r="FD3" s="545">
        <f>'４①'!D37</f>
        <v>0</v>
      </c>
      <c r="FE3" s="545">
        <f>'４①'!I37</f>
        <v>0</v>
      </c>
      <c r="FF3" s="545">
        <f>'４①'!K37</f>
        <v>0</v>
      </c>
      <c r="FG3" s="545">
        <f>'４①'!C38</f>
        <v>0</v>
      </c>
      <c r="FH3" s="545">
        <f>'４①'!D38</f>
        <v>0</v>
      </c>
      <c r="FI3" s="545">
        <f>'４①'!I38</f>
        <v>0</v>
      </c>
      <c r="FJ3" s="545">
        <f>'４①'!K38</f>
        <v>0</v>
      </c>
      <c r="FK3" s="545">
        <f>'４①'!C39</f>
        <v>0</v>
      </c>
      <c r="FL3" s="545">
        <f>'４①'!D39</f>
        <v>0</v>
      </c>
      <c r="FM3" s="545">
        <f>'４①'!I39</f>
        <v>0</v>
      </c>
      <c r="FN3" s="545">
        <f>'４①'!K39</f>
        <v>0</v>
      </c>
      <c r="FO3" s="545">
        <f>'４①'!C40</f>
        <v>0</v>
      </c>
      <c r="FP3" s="545">
        <f>'４①'!D40</f>
        <v>0</v>
      </c>
      <c r="FQ3" s="545">
        <f>'４①'!I40</f>
        <v>0</v>
      </c>
      <c r="FR3" s="545">
        <f>'４①'!K40</f>
        <v>0</v>
      </c>
      <c r="FS3" s="545">
        <f>'４①'!C41</f>
        <v>0</v>
      </c>
      <c r="FT3" s="545">
        <f>'４①'!D41</f>
        <v>0</v>
      </c>
      <c r="FU3" s="545">
        <f>'４①'!I41</f>
        <v>0</v>
      </c>
      <c r="FV3" s="545">
        <f>'４①'!K41</f>
        <v>0</v>
      </c>
      <c r="FW3" s="545">
        <f>'４①'!C42</f>
        <v>0</v>
      </c>
      <c r="FX3" s="545">
        <f>'４①'!D42</f>
        <v>0</v>
      </c>
      <c r="FY3" s="545">
        <f>'４①'!I42</f>
        <v>0</v>
      </c>
      <c r="FZ3" s="545">
        <f>'４①'!K42</f>
        <v>0</v>
      </c>
      <c r="GA3" s="545">
        <f>'４①'!C43</f>
        <v>0</v>
      </c>
      <c r="GB3" s="545">
        <f>'４①'!D43</f>
        <v>0</v>
      </c>
      <c r="GC3" s="545">
        <f>'４①'!I43</f>
        <v>0</v>
      </c>
      <c r="GD3" s="545">
        <f>'４①'!K43</f>
        <v>0</v>
      </c>
      <c r="GE3" s="545">
        <f>'４①'!C44</f>
        <v>0</v>
      </c>
      <c r="GF3" s="545">
        <f>'４①'!D44</f>
        <v>0</v>
      </c>
      <c r="GG3" s="545">
        <f>'４①'!I44</f>
        <v>0</v>
      </c>
      <c r="GH3" s="545">
        <f>'４①'!K44</f>
        <v>0</v>
      </c>
      <c r="GI3" s="545">
        <f>'４①'!C45</f>
        <v>0</v>
      </c>
      <c r="GJ3" s="545">
        <f>'４①'!D45</f>
        <v>0</v>
      </c>
      <c r="GK3" s="545">
        <f>'４①'!I45</f>
        <v>0</v>
      </c>
      <c r="GL3" s="545">
        <f>'４①'!K45</f>
        <v>0</v>
      </c>
      <c r="GM3" s="545">
        <f>'４①'!C46</f>
        <v>0</v>
      </c>
      <c r="GN3" s="545">
        <f>'４①'!D46</f>
        <v>0</v>
      </c>
      <c r="GO3" s="545">
        <f>'４①'!I46</f>
        <v>0</v>
      </c>
      <c r="GP3" s="545">
        <f>'４①'!K46</f>
        <v>0</v>
      </c>
      <c r="GQ3" s="545">
        <f>'４①'!C47</f>
        <v>0</v>
      </c>
      <c r="GR3" s="545">
        <f>'４①'!D47</f>
        <v>1</v>
      </c>
      <c r="GS3" s="545">
        <f>'４①'!I47</f>
        <v>0</v>
      </c>
      <c r="GT3" s="545">
        <f>'４①'!K47</f>
        <v>0</v>
      </c>
      <c r="GU3" s="545">
        <f>'４①'!C48</f>
        <v>0</v>
      </c>
      <c r="GV3" s="545">
        <f>'４①'!D48</f>
        <v>1</v>
      </c>
      <c r="GW3" s="545">
        <f>'４①'!I48</f>
        <v>0</v>
      </c>
      <c r="GX3" s="545">
        <f>'４①'!K48</f>
        <v>0</v>
      </c>
      <c r="GY3" s="545">
        <f>'４①'!C49</f>
        <v>0</v>
      </c>
      <c r="GZ3" s="545">
        <f>'４①'!D49</f>
        <v>1</v>
      </c>
      <c r="HA3" s="545">
        <f>'４①'!I49</f>
        <v>0</v>
      </c>
      <c r="HB3" s="545">
        <f>'４①'!K49</f>
        <v>0</v>
      </c>
      <c r="HC3" s="545">
        <f>'４①'!C50</f>
        <v>0</v>
      </c>
      <c r="HD3" s="545">
        <f>'４①'!D50</f>
        <v>1</v>
      </c>
      <c r="HE3" s="545">
        <f>'４①'!I50</f>
        <v>0</v>
      </c>
      <c r="HF3" s="545">
        <f>'４①'!K50</f>
        <v>0</v>
      </c>
      <c r="HG3" s="545">
        <f>'４①'!C51</f>
        <v>0</v>
      </c>
      <c r="HH3" s="545">
        <f>'４①'!D51</f>
        <v>1</v>
      </c>
      <c r="HI3" s="545">
        <f>'４①'!I51</f>
        <v>0</v>
      </c>
      <c r="HJ3" s="545">
        <f>'４①'!K51</f>
        <v>0</v>
      </c>
      <c r="HK3" s="545">
        <f>'４①'!C52</f>
        <v>0</v>
      </c>
      <c r="HL3" s="545">
        <f>'４①'!D52</f>
        <v>1</v>
      </c>
      <c r="HM3" s="545">
        <f>'４①'!I52</f>
        <v>0</v>
      </c>
      <c r="HN3" s="545">
        <f>'４①'!K52</f>
        <v>0</v>
      </c>
      <c r="HO3" s="545">
        <f>'４①'!C53</f>
        <v>0</v>
      </c>
      <c r="HP3" s="545">
        <f>'４①'!D53</f>
        <v>1</v>
      </c>
      <c r="HQ3" s="545">
        <f>'４①'!I53</f>
        <v>0</v>
      </c>
      <c r="HR3" s="545">
        <f>'４①'!K53</f>
        <v>0</v>
      </c>
      <c r="HS3" s="545">
        <f>'４①'!C54</f>
        <v>0</v>
      </c>
      <c r="HT3" s="545">
        <f>'４①'!D54</f>
        <v>1</v>
      </c>
      <c r="HU3" s="545">
        <f>'４①'!I54</f>
        <v>0</v>
      </c>
      <c r="HV3" s="545">
        <f>'４①'!K54</f>
        <v>0</v>
      </c>
      <c r="HW3" s="545">
        <f>'４①'!C55</f>
        <v>0</v>
      </c>
      <c r="HX3" s="545">
        <f>'４①'!D55</f>
        <v>1</v>
      </c>
      <c r="HY3" s="545">
        <f>'４①'!I55</f>
        <v>0</v>
      </c>
      <c r="HZ3" s="545">
        <f>'４①'!K55</f>
        <v>0</v>
      </c>
      <c r="IA3" s="545">
        <f>'４①'!C56</f>
        <v>0</v>
      </c>
      <c r="IB3" s="545">
        <f>'４①'!D56</f>
        <v>1</v>
      </c>
      <c r="IC3" s="545">
        <f>'４①'!I56</f>
        <v>0</v>
      </c>
      <c r="ID3" s="545">
        <f>'４①'!K56</f>
        <v>0</v>
      </c>
      <c r="IE3" s="545">
        <f>'４①'!C57</f>
        <v>0</v>
      </c>
      <c r="IF3" s="545">
        <f>'４①'!D57</f>
        <v>1</v>
      </c>
      <c r="IG3" s="545">
        <f>'４①'!I57</f>
        <v>0</v>
      </c>
      <c r="IH3" s="545">
        <f>'４①'!K57</f>
        <v>0</v>
      </c>
      <c r="II3" s="545">
        <f>'４①'!C58</f>
        <v>0</v>
      </c>
      <c r="IJ3" s="545">
        <f>'４①'!D58</f>
        <v>1</v>
      </c>
      <c r="IK3" s="545">
        <f>'４①'!I58</f>
        <v>0</v>
      </c>
      <c r="IL3" s="545">
        <f>'４①'!K58</f>
        <v>0</v>
      </c>
      <c r="IM3" s="545">
        <f>'４①'!C59</f>
        <v>0</v>
      </c>
      <c r="IN3" s="545">
        <f>'４①'!D59</f>
        <v>1</v>
      </c>
      <c r="IO3" s="545">
        <f>'４①'!I59</f>
        <v>0</v>
      </c>
      <c r="IP3" s="545">
        <f>'４①'!K59</f>
        <v>0</v>
      </c>
      <c r="IQ3" s="545">
        <f>'４①'!C60</f>
        <v>0</v>
      </c>
      <c r="IR3" s="545">
        <f>'４①'!D60</f>
        <v>1</v>
      </c>
      <c r="IS3" s="545">
        <f>'４①'!I60</f>
        <v>0</v>
      </c>
      <c r="IT3" s="1334">
        <f>'４①'!K60</f>
        <v>0</v>
      </c>
    </row>
    <row r="4" spans="1:255" ht="20.100000000000001" customHeight="1" thickBot="1" x14ac:dyDescent="0.25">
      <c r="A4" s="580" t="str">
        <f>総括表①!$E$3</f>
        <v>Ver.03.00</v>
      </c>
      <c r="B4" s="513">
        <f>総括表①!B10</f>
        <v>0</v>
      </c>
      <c r="C4" s="515" t="str">
        <f>総括表①!$C$10</f>
        <v/>
      </c>
      <c r="D4" s="515" t="str">
        <f>総括表①!$D$10</f>
        <v/>
      </c>
      <c r="E4" s="571">
        <f>IF(総括表①!$C$11="1.都道府県",1,IF(総括表①!$C$11="2.政令市",2,IF(総括表①!$C$11="3.市",3,IF(総括表①!$C$11="4.特別区",4,IF(総括表①!$C$11="5.町村",5,0)))))</f>
        <v>1</v>
      </c>
      <c r="F4" s="544">
        <f>'４①'!C61</f>
        <v>0</v>
      </c>
      <c r="G4" s="545">
        <f>'４①'!D61</f>
        <v>1</v>
      </c>
      <c r="H4" s="545">
        <f>'４①'!I61</f>
        <v>0</v>
      </c>
      <c r="I4" s="545">
        <f>'４①'!K61</f>
        <v>0</v>
      </c>
      <c r="J4" s="590">
        <f>'４①'!C62</f>
        <v>0</v>
      </c>
      <c r="K4" s="545">
        <f>'４①'!D62</f>
        <v>1</v>
      </c>
      <c r="L4" s="545">
        <f>'４①'!I62</f>
        <v>0</v>
      </c>
      <c r="M4" s="545">
        <f>'４①'!K62</f>
        <v>0</v>
      </c>
      <c r="N4" s="545">
        <f>'４①'!C63</f>
        <v>0</v>
      </c>
      <c r="O4" s="545">
        <f>'４①'!D63</f>
        <v>1</v>
      </c>
      <c r="P4" s="545">
        <f>'４①'!I63</f>
        <v>0</v>
      </c>
      <c r="Q4" s="545">
        <f>'４①'!K63</f>
        <v>0</v>
      </c>
      <c r="R4" s="545">
        <f>'４①'!C64</f>
        <v>0</v>
      </c>
      <c r="S4" s="545">
        <f>'４①'!D64</f>
        <v>1</v>
      </c>
      <c r="T4" s="545">
        <f>'４①'!I64</f>
        <v>0</v>
      </c>
      <c r="U4" s="545">
        <f>'４①'!K64</f>
        <v>0</v>
      </c>
      <c r="V4" s="545">
        <f>'４①'!C65</f>
        <v>0</v>
      </c>
      <c r="W4" s="545">
        <f>'４①'!D65</f>
        <v>1</v>
      </c>
      <c r="X4" s="545">
        <f>'４①'!I65</f>
        <v>0</v>
      </c>
      <c r="Y4" s="545">
        <f>'４①'!K65</f>
        <v>0</v>
      </c>
      <c r="Z4" s="545">
        <f>'４①'!C66</f>
        <v>0</v>
      </c>
      <c r="AA4" s="546">
        <f>'４①'!D66</f>
        <v>1</v>
      </c>
      <c r="AB4" s="546">
        <f>'４①'!I66</f>
        <v>0</v>
      </c>
      <c r="AC4" s="546">
        <f>'４①'!K66</f>
        <v>0</v>
      </c>
      <c r="AD4" s="546">
        <f>'４①'!C67</f>
        <v>0</v>
      </c>
      <c r="AE4" s="546">
        <f>'４①'!D67</f>
        <v>1</v>
      </c>
      <c r="AF4" s="546">
        <f>'４①'!I67</f>
        <v>0</v>
      </c>
      <c r="AG4" s="546">
        <f>'４①'!K67</f>
        <v>0</v>
      </c>
      <c r="AH4" s="546">
        <f>'４①'!C68</f>
        <v>0</v>
      </c>
      <c r="AI4" s="546">
        <f>'４①'!D68</f>
        <v>1</v>
      </c>
      <c r="AJ4" s="546">
        <f>'４①'!I68</f>
        <v>0</v>
      </c>
      <c r="AK4" s="546">
        <f>'４①'!K68</f>
        <v>0</v>
      </c>
      <c r="AL4" s="546">
        <f>'４①'!C69</f>
        <v>0</v>
      </c>
      <c r="AM4" s="546">
        <f>'４①'!D69</f>
        <v>1</v>
      </c>
      <c r="AN4" s="546">
        <f>'４①'!I69</f>
        <v>0</v>
      </c>
      <c r="AO4" s="546">
        <f>'４①'!K69</f>
        <v>0</v>
      </c>
      <c r="AP4" s="546">
        <f>'４①'!C70</f>
        <v>0</v>
      </c>
      <c r="AQ4" s="546">
        <f>'４①'!D70</f>
        <v>1</v>
      </c>
      <c r="AR4" s="546">
        <f>'４①'!I70</f>
        <v>0</v>
      </c>
      <c r="AS4" s="546">
        <f>'４①'!K70</f>
        <v>0</v>
      </c>
      <c r="AT4" s="546">
        <f>'４①'!C71</f>
        <v>0</v>
      </c>
      <c r="AU4" s="546">
        <f>'４①'!D71</f>
        <v>1</v>
      </c>
      <c r="AV4" s="546">
        <f>'４①'!I71</f>
        <v>0</v>
      </c>
      <c r="AW4" s="546">
        <f>'４①'!K71</f>
        <v>0</v>
      </c>
      <c r="AX4" s="546">
        <f>'４①'!C72</f>
        <v>0</v>
      </c>
      <c r="AY4" s="546">
        <f>'４①'!D72</f>
        <v>1</v>
      </c>
      <c r="AZ4" s="546">
        <f>'４①'!I72</f>
        <v>0</v>
      </c>
      <c r="BA4" s="546">
        <f>'４①'!K72</f>
        <v>0</v>
      </c>
      <c r="BB4" s="546">
        <f>'４①'!C73</f>
        <v>0</v>
      </c>
      <c r="BC4" s="546">
        <f>'４①'!D73</f>
        <v>1</v>
      </c>
      <c r="BD4" s="546">
        <f>'４①'!I73</f>
        <v>0</v>
      </c>
      <c r="BE4" s="546">
        <f>'４①'!K73</f>
        <v>0</v>
      </c>
      <c r="BF4" s="546">
        <f>'４①'!C74</f>
        <v>0</v>
      </c>
      <c r="BG4" s="546">
        <f>'４①'!D74</f>
        <v>1</v>
      </c>
      <c r="BH4" s="546">
        <f>'４①'!I74</f>
        <v>0</v>
      </c>
      <c r="BI4" s="546">
        <f>'４①'!K74</f>
        <v>0</v>
      </c>
      <c r="BJ4" s="546">
        <f>'４①'!C75</f>
        <v>0</v>
      </c>
      <c r="BK4" s="546">
        <f>'４①'!D75</f>
        <v>1</v>
      </c>
      <c r="BL4" s="546">
        <f>'４①'!I75</f>
        <v>0</v>
      </c>
      <c r="BM4" s="546">
        <f>'４①'!K75</f>
        <v>0</v>
      </c>
      <c r="BN4" s="546">
        <f>'４①'!C76</f>
        <v>0</v>
      </c>
      <c r="BO4" s="546">
        <f>'４①'!D76</f>
        <v>1</v>
      </c>
      <c r="BP4" s="546">
        <f>'４①'!I76</f>
        <v>0</v>
      </c>
      <c r="BQ4" s="546">
        <f>'４①'!K76</f>
        <v>0</v>
      </c>
      <c r="BR4" s="546">
        <f>'４①'!C77</f>
        <v>0</v>
      </c>
      <c r="BS4" s="546">
        <f>'４①'!D77</f>
        <v>1</v>
      </c>
      <c r="BT4" s="546">
        <f>'４①'!I77</f>
        <v>0</v>
      </c>
      <c r="BU4" s="546">
        <f>'４①'!K77</f>
        <v>0</v>
      </c>
      <c r="BV4" s="546">
        <f>'４①'!C78</f>
        <v>0</v>
      </c>
      <c r="BW4" s="546">
        <f>'４①'!D78</f>
        <v>1</v>
      </c>
      <c r="BX4" s="546">
        <f>'４①'!I78</f>
        <v>0</v>
      </c>
      <c r="BY4" s="546">
        <f>'４①'!K78</f>
        <v>0</v>
      </c>
      <c r="BZ4" s="546">
        <f>'４①'!C79</f>
        <v>0</v>
      </c>
      <c r="CA4" s="546">
        <f>'４①'!D79</f>
        <v>1</v>
      </c>
      <c r="CB4" s="546">
        <f>'４①'!I79</f>
        <v>0</v>
      </c>
      <c r="CC4" s="546">
        <f>'４①'!K79</f>
        <v>0</v>
      </c>
      <c r="CD4" s="546">
        <f>'４①'!C80</f>
        <v>0</v>
      </c>
      <c r="CE4" s="546">
        <f>'４①'!D80</f>
        <v>1</v>
      </c>
      <c r="CF4" s="546">
        <f>'４①'!I80</f>
        <v>0</v>
      </c>
      <c r="CG4" s="546">
        <f>'４①'!K80</f>
        <v>0</v>
      </c>
      <c r="CH4" s="546">
        <f>'４①'!C81</f>
        <v>0</v>
      </c>
      <c r="CI4" s="546">
        <f>'４①'!D81</f>
        <v>1</v>
      </c>
      <c r="CJ4" s="546">
        <f>'４①'!I81</f>
        <v>0</v>
      </c>
      <c r="CK4" s="546">
        <f>'４①'!K81</f>
        <v>0</v>
      </c>
      <c r="CL4" s="546">
        <f>'４①'!C82</f>
        <v>0</v>
      </c>
      <c r="CM4" s="546">
        <f>'４①'!D82</f>
        <v>1</v>
      </c>
      <c r="CN4" s="546">
        <f>'４①'!I82</f>
        <v>0</v>
      </c>
      <c r="CO4" s="546">
        <f>'４①'!K82</f>
        <v>0</v>
      </c>
      <c r="CP4" s="546">
        <f>'４①'!C83</f>
        <v>0</v>
      </c>
      <c r="CQ4" s="546">
        <f>'４①'!D83</f>
        <v>1</v>
      </c>
      <c r="CR4" s="546">
        <f>'４①'!I83</f>
        <v>0</v>
      </c>
      <c r="CS4" s="546">
        <f>'４①'!K83</f>
        <v>0</v>
      </c>
      <c r="CT4" s="546">
        <f>'４①'!C84</f>
        <v>0</v>
      </c>
      <c r="CU4" s="546">
        <f>'４①'!D84</f>
        <v>1</v>
      </c>
      <c r="CV4" s="546">
        <f>'４①'!I84</f>
        <v>0</v>
      </c>
      <c r="CW4" s="546">
        <f>'４①'!K84</f>
        <v>0</v>
      </c>
      <c r="CX4" s="546">
        <f>'４①'!C85</f>
        <v>0</v>
      </c>
      <c r="CY4" s="546">
        <f>'４①'!D85</f>
        <v>1</v>
      </c>
      <c r="CZ4" s="546">
        <f>'４①'!I85</f>
        <v>0</v>
      </c>
      <c r="DA4" s="546">
        <f>'４①'!K85</f>
        <v>0</v>
      </c>
      <c r="DB4" s="546">
        <f>'４①'!C86</f>
        <v>0</v>
      </c>
      <c r="DC4" s="546">
        <f>'４①'!D86</f>
        <v>1</v>
      </c>
      <c r="DD4" s="546">
        <f>'４①'!I86</f>
        <v>0</v>
      </c>
      <c r="DE4" s="547">
        <f>'４①'!K86</f>
        <v>0</v>
      </c>
      <c r="DF4" s="548">
        <f>'４④'!C8</f>
        <v>0</v>
      </c>
      <c r="DG4" s="511">
        <f>'４④'!E8</f>
        <v>0</v>
      </c>
      <c r="DH4" s="511">
        <f>'４④'!F8</f>
        <v>0</v>
      </c>
      <c r="DI4" s="511">
        <f>'４④'!G8</f>
        <v>0</v>
      </c>
      <c r="DJ4" s="512" t="str">
        <f>'４④'!M8</f>
        <v>-</v>
      </c>
      <c r="DK4" s="511">
        <f>'４④'!E9</f>
        <v>0</v>
      </c>
      <c r="DL4" s="511">
        <f>'４④'!F9</f>
        <v>0</v>
      </c>
      <c r="DM4" s="511">
        <f>'４④'!G9</f>
        <v>0</v>
      </c>
      <c r="DN4" s="512" t="str">
        <f>'４④'!M9</f>
        <v>-</v>
      </c>
      <c r="DO4" s="511">
        <f>'４④'!E10</f>
        <v>0</v>
      </c>
      <c r="DP4" s="511">
        <f>'４④'!F10</f>
        <v>0</v>
      </c>
      <c r="DQ4" s="511">
        <f>'４④'!G10</f>
        <v>0</v>
      </c>
      <c r="DR4" s="512" t="str">
        <f>'４④'!M10</f>
        <v>-</v>
      </c>
      <c r="DS4" s="511">
        <f>'４④'!E11</f>
        <v>0</v>
      </c>
      <c r="DT4" s="511">
        <f>'４④'!F11</f>
        <v>0</v>
      </c>
      <c r="DU4" s="511">
        <f>'４④'!G11</f>
        <v>0</v>
      </c>
      <c r="DV4" s="512" t="str">
        <f>'４④'!M11</f>
        <v>-</v>
      </c>
      <c r="DW4" s="511">
        <f>'４④'!E12</f>
        <v>0</v>
      </c>
      <c r="DX4" s="511">
        <f>'４④'!F12</f>
        <v>0</v>
      </c>
      <c r="DY4" s="511">
        <f>'４④'!G12</f>
        <v>0</v>
      </c>
      <c r="DZ4" s="512" t="str">
        <f>'４④'!M12</f>
        <v>-</v>
      </c>
      <c r="EA4" s="511">
        <f>'４④'!E13</f>
        <v>0</v>
      </c>
      <c r="EB4" s="511">
        <f>'４④'!F13</f>
        <v>0</v>
      </c>
      <c r="EC4" s="511">
        <f>'４④'!G13</f>
        <v>0</v>
      </c>
      <c r="ED4" s="512" t="str">
        <f>'４④'!M13</f>
        <v>-</v>
      </c>
      <c r="EE4" s="511">
        <f>'４④'!E14</f>
        <v>0</v>
      </c>
      <c r="EF4" s="511">
        <f>'４④'!F14</f>
        <v>0</v>
      </c>
      <c r="EG4" s="511">
        <f>'４④'!G14</f>
        <v>0</v>
      </c>
      <c r="EH4" s="512" t="str">
        <f>'４④'!M14</f>
        <v>-</v>
      </c>
      <c r="EI4" s="511">
        <f>'４④'!E15</f>
        <v>0</v>
      </c>
      <c r="EJ4" s="511">
        <f>'４④'!F15</f>
        <v>0</v>
      </c>
      <c r="EK4" s="511">
        <f>'４④'!G15</f>
        <v>0</v>
      </c>
      <c r="EL4" s="512" t="str">
        <f>'４④'!M15</f>
        <v>-</v>
      </c>
      <c r="EM4" s="511">
        <f>'４④'!E16</f>
        <v>0</v>
      </c>
      <c r="EN4" s="511">
        <f>'４④'!F16</f>
        <v>0</v>
      </c>
      <c r="EO4" s="511">
        <f>'４④'!G16</f>
        <v>0</v>
      </c>
      <c r="EP4" s="512" t="str">
        <f>'４④'!M16</f>
        <v>-</v>
      </c>
      <c r="EQ4" s="511">
        <f>'４④'!E17</f>
        <v>0</v>
      </c>
      <c r="ER4" s="511">
        <f>'４④'!F17</f>
        <v>0</v>
      </c>
      <c r="ES4" s="511">
        <f>'４④'!G17</f>
        <v>0</v>
      </c>
      <c r="ET4" s="512" t="str">
        <f>'４④'!M17</f>
        <v>-</v>
      </c>
      <c r="EU4" s="511">
        <f>'４④'!C18</f>
        <v>0</v>
      </c>
      <c r="EV4" s="511">
        <f>'４④'!E18</f>
        <v>0</v>
      </c>
      <c r="EW4" s="511">
        <f>'４④'!F18</f>
        <v>0</v>
      </c>
      <c r="EX4" s="511">
        <f>'４④'!G18</f>
        <v>0</v>
      </c>
      <c r="EY4" s="512" t="str">
        <f>'４④'!M18</f>
        <v>-</v>
      </c>
      <c r="EZ4" s="511">
        <f>'４④'!E19</f>
        <v>0</v>
      </c>
      <c r="FA4" s="511">
        <f>'４④'!F19</f>
        <v>0</v>
      </c>
      <c r="FB4" s="511">
        <f>'４④'!G19</f>
        <v>0</v>
      </c>
      <c r="FC4" s="512" t="str">
        <f>'４④'!M19</f>
        <v>-</v>
      </c>
      <c r="FD4" s="511">
        <f>'４④'!E20</f>
        <v>0</v>
      </c>
      <c r="FE4" s="511">
        <f>'４④'!F20</f>
        <v>0</v>
      </c>
      <c r="FF4" s="511">
        <f>'４④'!G20</f>
        <v>0</v>
      </c>
      <c r="FG4" s="512" t="str">
        <f>'４④'!M20</f>
        <v>-</v>
      </c>
      <c r="FH4" s="511">
        <f>'４④'!E21</f>
        <v>0</v>
      </c>
      <c r="FI4" s="511">
        <f>'４④'!F21</f>
        <v>0</v>
      </c>
      <c r="FJ4" s="511">
        <f>'４④'!G21</f>
        <v>0</v>
      </c>
      <c r="FK4" s="512" t="str">
        <f>'４④'!M21</f>
        <v>-</v>
      </c>
      <c r="FL4" s="511">
        <f>'４④'!E22</f>
        <v>0</v>
      </c>
      <c r="FM4" s="511">
        <f>'４④'!F22</f>
        <v>0</v>
      </c>
      <c r="FN4" s="511">
        <f>'４④'!G22</f>
        <v>0</v>
      </c>
      <c r="FO4" s="512" t="str">
        <f>'４④'!M22</f>
        <v>-</v>
      </c>
      <c r="FP4" s="511">
        <f>'４④'!E23</f>
        <v>0</v>
      </c>
      <c r="FQ4" s="511">
        <f>'４④'!F23</f>
        <v>0</v>
      </c>
      <c r="FR4" s="511">
        <f>'４④'!G23</f>
        <v>0</v>
      </c>
      <c r="FS4" s="512" t="str">
        <f>'４④'!M23</f>
        <v>-</v>
      </c>
      <c r="FT4" s="511">
        <f>'４④'!E24</f>
        <v>0</v>
      </c>
      <c r="FU4" s="511">
        <f>'４④'!F24</f>
        <v>0</v>
      </c>
      <c r="FV4" s="511">
        <f>'４④'!G24</f>
        <v>0</v>
      </c>
      <c r="FW4" s="512" t="str">
        <f>'４④'!M24</f>
        <v>-</v>
      </c>
      <c r="FX4" s="511">
        <f>'４④'!E25</f>
        <v>0</v>
      </c>
      <c r="FY4" s="511">
        <f>'４④'!F25</f>
        <v>0</v>
      </c>
      <c r="FZ4" s="511">
        <f>'４④'!G25</f>
        <v>0</v>
      </c>
      <c r="GA4" s="512" t="str">
        <f>'４④'!M25</f>
        <v>-</v>
      </c>
      <c r="GB4" s="511">
        <f>'４④'!E26</f>
        <v>0</v>
      </c>
      <c r="GC4" s="511">
        <f>'４④'!F26</f>
        <v>0</v>
      </c>
      <c r="GD4" s="511">
        <f>'４④'!G26</f>
        <v>0</v>
      </c>
      <c r="GE4" s="512" t="str">
        <f>'４④'!M26</f>
        <v>-</v>
      </c>
      <c r="GF4" s="511">
        <f>'４④'!E27</f>
        <v>0</v>
      </c>
      <c r="GG4" s="511">
        <f>'４④'!F27</f>
        <v>0</v>
      </c>
      <c r="GH4" s="511">
        <f>'４④'!G27</f>
        <v>0</v>
      </c>
      <c r="GI4" s="512" t="str">
        <f>'４④'!M27</f>
        <v>-</v>
      </c>
      <c r="GJ4" s="511">
        <f>'４④'!C28</f>
        <v>0</v>
      </c>
      <c r="GK4" s="511">
        <f>'４④'!E28</f>
        <v>0</v>
      </c>
      <c r="GL4" s="511">
        <f>'４④'!F28</f>
        <v>0</v>
      </c>
      <c r="GM4" s="511">
        <f>'４④'!G28</f>
        <v>0</v>
      </c>
      <c r="GN4" s="512" t="str">
        <f>'４④'!M28</f>
        <v>-</v>
      </c>
      <c r="GO4" s="511">
        <f>'４④'!E29</f>
        <v>0</v>
      </c>
      <c r="GP4" s="511">
        <f>'４④'!F29</f>
        <v>0</v>
      </c>
      <c r="GQ4" s="511">
        <f>'４④'!G29</f>
        <v>0</v>
      </c>
      <c r="GR4" s="512" t="str">
        <f>'４④'!M29</f>
        <v>-</v>
      </c>
      <c r="GS4" s="511">
        <f>'４④'!E30</f>
        <v>0</v>
      </c>
      <c r="GT4" s="511">
        <f>'４④'!F30</f>
        <v>0</v>
      </c>
      <c r="GU4" s="511">
        <f>'４④'!G30</f>
        <v>0</v>
      </c>
      <c r="GV4" s="512" t="str">
        <f>'４④'!M30</f>
        <v>-</v>
      </c>
      <c r="GW4" s="511">
        <f>'４④'!E31</f>
        <v>0</v>
      </c>
      <c r="GX4" s="511">
        <f>'４④'!F31</f>
        <v>0</v>
      </c>
      <c r="GY4" s="511">
        <f>'４④'!G31</f>
        <v>0</v>
      </c>
      <c r="GZ4" s="512" t="str">
        <f>'４④'!M31</f>
        <v>-</v>
      </c>
      <c r="HA4" s="511">
        <f>'４④'!E32</f>
        <v>0</v>
      </c>
      <c r="HB4" s="511">
        <f>'４④'!F32</f>
        <v>0</v>
      </c>
      <c r="HC4" s="511">
        <f>'４④'!G32</f>
        <v>0</v>
      </c>
      <c r="HD4" s="512" t="str">
        <f>'４④'!M32</f>
        <v>-</v>
      </c>
      <c r="HE4" s="511">
        <f>'４④'!E33</f>
        <v>0</v>
      </c>
      <c r="HF4" s="511">
        <f>'４④'!F33</f>
        <v>0</v>
      </c>
      <c r="HG4" s="511">
        <f>'４④'!G33</f>
        <v>0</v>
      </c>
      <c r="HH4" s="512" t="str">
        <f>'４④'!M33</f>
        <v>-</v>
      </c>
      <c r="HI4" s="511">
        <f>'４④'!E34</f>
        <v>0</v>
      </c>
      <c r="HJ4" s="511">
        <f>'４④'!F34</f>
        <v>0</v>
      </c>
      <c r="HK4" s="511">
        <f>'４④'!G34</f>
        <v>0</v>
      </c>
      <c r="HL4" s="512" t="str">
        <f>'４④'!M34</f>
        <v>-</v>
      </c>
      <c r="HM4" s="511">
        <f>'４④'!E35</f>
        <v>0</v>
      </c>
      <c r="HN4" s="511">
        <f>'４④'!F35</f>
        <v>0</v>
      </c>
      <c r="HO4" s="511">
        <f>'４④'!G35</f>
        <v>0</v>
      </c>
      <c r="HP4" s="512" t="str">
        <f>'４④'!M35</f>
        <v>-</v>
      </c>
      <c r="HQ4" s="511">
        <f>'４④'!E36</f>
        <v>0</v>
      </c>
      <c r="HR4" s="511">
        <f>'４④'!F36</f>
        <v>0</v>
      </c>
      <c r="HS4" s="511">
        <f>'４④'!G36</f>
        <v>0</v>
      </c>
      <c r="HT4" s="512" t="str">
        <f>'４④'!M36</f>
        <v>-</v>
      </c>
      <c r="HU4" s="511">
        <f>'４④'!E37</f>
        <v>0</v>
      </c>
      <c r="HV4" s="511">
        <f>'４④'!F37</f>
        <v>0</v>
      </c>
      <c r="HW4" s="511">
        <f>'４④'!G37</f>
        <v>0</v>
      </c>
      <c r="HX4" s="512" t="str">
        <f>'４④'!M37</f>
        <v>-</v>
      </c>
      <c r="HY4" s="511">
        <f>'４④'!C38</f>
        <v>0</v>
      </c>
      <c r="HZ4" s="511">
        <f>'４④'!E38</f>
        <v>0</v>
      </c>
      <c r="IA4" s="511">
        <f>'４④'!F38</f>
        <v>0</v>
      </c>
      <c r="IB4" s="511">
        <f>'４④'!G38</f>
        <v>0</v>
      </c>
      <c r="IC4" s="512" t="str">
        <f>'４④'!M38</f>
        <v>-</v>
      </c>
      <c r="ID4" s="511">
        <f>'４④'!E39</f>
        <v>0</v>
      </c>
      <c r="IE4" s="511">
        <f>'４④'!F39</f>
        <v>0</v>
      </c>
      <c r="IF4" s="511">
        <f>'４④'!G39</f>
        <v>0</v>
      </c>
      <c r="IG4" s="512" t="str">
        <f>'４④'!M39</f>
        <v>-</v>
      </c>
      <c r="IH4" s="511">
        <f>'４④'!E40</f>
        <v>0</v>
      </c>
      <c r="II4" s="511">
        <f>'４④'!F40</f>
        <v>0</v>
      </c>
      <c r="IJ4" s="511">
        <f>'４④'!G40</f>
        <v>0</v>
      </c>
      <c r="IK4" s="512" t="str">
        <f>'４④'!M40</f>
        <v>-</v>
      </c>
      <c r="IL4" s="511">
        <f>'４④'!E41</f>
        <v>0</v>
      </c>
      <c r="IM4" s="511">
        <f>'４④'!F41</f>
        <v>0</v>
      </c>
      <c r="IN4" s="511">
        <f>'４④'!G41</f>
        <v>0</v>
      </c>
      <c r="IO4" s="512" t="str">
        <f>'４④'!M41</f>
        <v>-</v>
      </c>
      <c r="IP4" s="511">
        <f>'４④'!E42</f>
        <v>0</v>
      </c>
      <c r="IQ4" s="511">
        <f>'４④'!F42</f>
        <v>0</v>
      </c>
      <c r="IR4" s="585">
        <f>'４④'!G42</f>
        <v>0</v>
      </c>
      <c r="IS4" s="570" t="str">
        <f>'４④'!M42</f>
        <v>-</v>
      </c>
    </row>
    <row r="5" spans="1:255" ht="20.100000000000001" customHeight="1" thickBot="1" x14ac:dyDescent="0.25">
      <c r="A5" s="580" t="str">
        <f>総括表①!$E$3</f>
        <v>Ver.03.00</v>
      </c>
      <c r="B5" s="513">
        <f>総括表①!B10</f>
        <v>0</v>
      </c>
      <c r="C5" s="514" t="str">
        <f>総括表①!$C$10</f>
        <v/>
      </c>
      <c r="D5" s="514" t="str">
        <f>総括表①!$D$10</f>
        <v/>
      </c>
      <c r="E5" s="571">
        <f>IF(総括表①!$C$11="1.都道府県",1,IF(総括表①!$C$11="2.政令市",2,IF(総括表①!$C$11="3.市",3,IF(総括表①!$C$11="4.特別区",4,IF(総括表①!$C$11="5.町村",5,0)))))</f>
        <v>1</v>
      </c>
      <c r="F5" s="586">
        <f>'４④'!E43</f>
        <v>0</v>
      </c>
      <c r="G5" s="587">
        <f>'４④'!F43</f>
        <v>0</v>
      </c>
      <c r="H5" s="588">
        <f>'４④'!G43</f>
        <v>0</v>
      </c>
      <c r="I5" s="589" t="str">
        <f>'４④'!M43</f>
        <v>-</v>
      </c>
      <c r="J5" s="548">
        <f>'４④'!E44</f>
        <v>0</v>
      </c>
      <c r="K5" s="511">
        <f>'４④'!F44</f>
        <v>0</v>
      </c>
      <c r="L5" s="511">
        <f>'４④'!G44</f>
        <v>0</v>
      </c>
      <c r="M5" s="512" t="str">
        <f>'４④'!M44</f>
        <v>-</v>
      </c>
      <c r="N5" s="511">
        <f>'４④'!E45</f>
        <v>0</v>
      </c>
      <c r="O5" s="511">
        <f>'４④'!F45</f>
        <v>0</v>
      </c>
      <c r="P5" s="511">
        <f>'４④'!G45</f>
        <v>0</v>
      </c>
      <c r="Q5" s="512" t="str">
        <f>'４④'!M45</f>
        <v>-</v>
      </c>
      <c r="R5" s="511">
        <f>'４④'!E46</f>
        <v>0</v>
      </c>
      <c r="S5" s="511">
        <f>'４④'!F46</f>
        <v>0</v>
      </c>
      <c r="T5" s="511">
        <f>'４④'!G46</f>
        <v>0</v>
      </c>
      <c r="U5" s="512" t="str">
        <f>'４④'!M46</f>
        <v>-</v>
      </c>
      <c r="V5" s="511">
        <f>'４④'!E47</f>
        <v>0</v>
      </c>
      <c r="W5" s="511">
        <f>'４④'!F47</f>
        <v>0</v>
      </c>
      <c r="X5" s="511">
        <f>'４④'!G47</f>
        <v>0</v>
      </c>
      <c r="Y5" s="512" t="str">
        <f>'４④'!M47</f>
        <v>-</v>
      </c>
      <c r="Z5" s="511">
        <f>'４④'!C48</f>
        <v>0</v>
      </c>
      <c r="AA5" s="511">
        <f>'４④'!E48</f>
        <v>0</v>
      </c>
      <c r="AB5" s="511">
        <f>'４④'!F48</f>
        <v>0</v>
      </c>
      <c r="AC5" s="511">
        <f>'４④'!G48</f>
        <v>0</v>
      </c>
      <c r="AD5" s="512" t="str">
        <f>'４④'!M48</f>
        <v>-</v>
      </c>
      <c r="AE5" s="511">
        <f>'４④'!E49</f>
        <v>0</v>
      </c>
      <c r="AF5" s="511">
        <f>'４④'!F49</f>
        <v>0</v>
      </c>
      <c r="AG5" s="511">
        <f>'４④'!G49</f>
        <v>0</v>
      </c>
      <c r="AH5" s="512" t="str">
        <f>'４④'!M49</f>
        <v>-</v>
      </c>
      <c r="AI5" s="511">
        <f>'４④'!E50</f>
        <v>0</v>
      </c>
      <c r="AJ5" s="511">
        <f>'４④'!F50</f>
        <v>0</v>
      </c>
      <c r="AK5" s="511">
        <f>'４④'!G50</f>
        <v>0</v>
      </c>
      <c r="AL5" s="512" t="str">
        <f>'４④'!M50</f>
        <v>-</v>
      </c>
      <c r="AM5" s="511">
        <f>'４④'!E51</f>
        <v>0</v>
      </c>
      <c r="AN5" s="511">
        <f>'４④'!F51</f>
        <v>0</v>
      </c>
      <c r="AO5" s="511">
        <f>'４④'!G51</f>
        <v>0</v>
      </c>
      <c r="AP5" s="512" t="str">
        <f>'４④'!M51</f>
        <v>-</v>
      </c>
      <c r="AQ5" s="511">
        <f>'４④'!E52</f>
        <v>0</v>
      </c>
      <c r="AR5" s="511">
        <f>'４④'!F52</f>
        <v>0</v>
      </c>
      <c r="AS5" s="511">
        <f>'４④'!G52</f>
        <v>0</v>
      </c>
      <c r="AT5" s="512" t="str">
        <f>'４④'!M52</f>
        <v>-</v>
      </c>
      <c r="AU5" s="511">
        <f>'４④'!E53</f>
        <v>0</v>
      </c>
      <c r="AV5" s="511">
        <f>'４④'!F53</f>
        <v>0</v>
      </c>
      <c r="AW5" s="511">
        <f>'４④'!G53</f>
        <v>0</v>
      </c>
      <c r="AX5" s="512" t="str">
        <f>'４④'!M53</f>
        <v>-</v>
      </c>
      <c r="AY5" s="511">
        <f>'４④'!E54</f>
        <v>0</v>
      </c>
      <c r="AZ5" s="511">
        <f>'４④'!F54</f>
        <v>0</v>
      </c>
      <c r="BA5" s="511">
        <f>'４④'!G54</f>
        <v>0</v>
      </c>
      <c r="BB5" s="512" t="str">
        <f>'４④'!M54</f>
        <v>-</v>
      </c>
      <c r="BC5" s="511">
        <f>'４④'!E55</f>
        <v>0</v>
      </c>
      <c r="BD5" s="511">
        <f>'４④'!F55</f>
        <v>0</v>
      </c>
      <c r="BE5" s="511">
        <f>'４④'!G55</f>
        <v>0</v>
      </c>
      <c r="BF5" s="512" t="str">
        <f>'４④'!M55</f>
        <v>-</v>
      </c>
      <c r="BG5" s="511">
        <f>'４④'!E56</f>
        <v>0</v>
      </c>
      <c r="BH5" s="511">
        <f>'４④'!F56</f>
        <v>0</v>
      </c>
      <c r="BI5" s="511">
        <f>'４④'!G56</f>
        <v>0</v>
      </c>
      <c r="BJ5" s="512" t="str">
        <f>'４④'!M56</f>
        <v>-</v>
      </c>
      <c r="BK5" s="511">
        <f>'４④'!E57</f>
        <v>0</v>
      </c>
      <c r="BL5" s="511">
        <f>'４④'!F57</f>
        <v>0</v>
      </c>
      <c r="BM5" s="511">
        <f>'４④'!G57</f>
        <v>0</v>
      </c>
      <c r="BN5" s="512" t="str">
        <f>'４④'!M57</f>
        <v>-</v>
      </c>
      <c r="BO5" s="511">
        <f>'４④'!C58</f>
        <v>0</v>
      </c>
      <c r="BP5" s="511">
        <f>'４④'!E58</f>
        <v>0</v>
      </c>
      <c r="BQ5" s="511">
        <f>'４④'!F58</f>
        <v>0</v>
      </c>
      <c r="BR5" s="511">
        <f>'４④'!G58</f>
        <v>0</v>
      </c>
      <c r="BS5" s="512" t="str">
        <f>'４④'!M58</f>
        <v>-</v>
      </c>
      <c r="BT5" s="511">
        <f>'４④'!E59</f>
        <v>0</v>
      </c>
      <c r="BU5" s="511">
        <f>'４④'!F59</f>
        <v>0</v>
      </c>
      <c r="BV5" s="511">
        <f>'４④'!G59</f>
        <v>0</v>
      </c>
      <c r="BW5" s="512" t="str">
        <f>'４④'!M59</f>
        <v>-</v>
      </c>
      <c r="BX5" s="511">
        <f>'４④'!E60</f>
        <v>0</v>
      </c>
      <c r="BY5" s="511">
        <f>'４④'!F60</f>
        <v>0</v>
      </c>
      <c r="BZ5" s="511">
        <f>'４④'!G60</f>
        <v>0</v>
      </c>
      <c r="CA5" s="512" t="str">
        <f>'４④'!M60</f>
        <v>-</v>
      </c>
      <c r="CB5" s="511">
        <f>'４④'!E61</f>
        <v>0</v>
      </c>
      <c r="CC5" s="511">
        <f>'４④'!F61</f>
        <v>0</v>
      </c>
      <c r="CD5" s="511">
        <f>'４④'!G61</f>
        <v>0</v>
      </c>
      <c r="CE5" s="512" t="str">
        <f>'４④'!M61</f>
        <v>-</v>
      </c>
      <c r="CF5" s="511">
        <f>'４④'!E62</f>
        <v>0</v>
      </c>
      <c r="CG5" s="511">
        <f>'４④'!F62</f>
        <v>0</v>
      </c>
      <c r="CH5" s="511">
        <f>'４④'!G62</f>
        <v>0</v>
      </c>
      <c r="CI5" s="512" t="str">
        <f>'４④'!M62</f>
        <v>-</v>
      </c>
      <c r="CJ5" s="511">
        <f>'４④'!E63</f>
        <v>0</v>
      </c>
      <c r="CK5" s="511">
        <f>'４④'!F63</f>
        <v>0</v>
      </c>
      <c r="CL5" s="511">
        <f>'４④'!G63</f>
        <v>0</v>
      </c>
      <c r="CM5" s="512" t="str">
        <f>'４④'!M63</f>
        <v>-</v>
      </c>
      <c r="CN5" s="511">
        <f>'４④'!E64</f>
        <v>0</v>
      </c>
      <c r="CO5" s="511">
        <f>'４④'!F64</f>
        <v>0</v>
      </c>
      <c r="CP5" s="511">
        <f>'４④'!G64</f>
        <v>0</v>
      </c>
      <c r="CQ5" s="512" t="str">
        <f>'４④'!M64</f>
        <v>-</v>
      </c>
      <c r="CR5" s="511">
        <f>'４④'!E65</f>
        <v>0</v>
      </c>
      <c r="CS5" s="511">
        <f>'４④'!F65</f>
        <v>0</v>
      </c>
      <c r="CT5" s="511">
        <f>'４④'!G65</f>
        <v>0</v>
      </c>
      <c r="CU5" s="512" t="str">
        <f>'４④'!M65</f>
        <v>-</v>
      </c>
      <c r="CV5" s="511">
        <f>'４④'!E66</f>
        <v>0</v>
      </c>
      <c r="CW5" s="511">
        <f>'４④'!F66</f>
        <v>0</v>
      </c>
      <c r="CX5" s="511">
        <f>'４④'!G66</f>
        <v>0</v>
      </c>
      <c r="CY5" s="512" t="str">
        <f>'４④'!M66</f>
        <v>-</v>
      </c>
      <c r="CZ5" s="511">
        <f>'４④'!E67</f>
        <v>0</v>
      </c>
      <c r="DA5" s="511">
        <f>'４④'!F67</f>
        <v>0</v>
      </c>
      <c r="DB5" s="511">
        <f>'４④'!G67</f>
        <v>0</v>
      </c>
      <c r="DC5" s="512" t="str">
        <f>'４④'!M67</f>
        <v>-</v>
      </c>
      <c r="DD5" s="511">
        <f>'４④'!C68</f>
        <v>0</v>
      </c>
      <c r="DE5" s="511">
        <f>'４④'!E68</f>
        <v>0</v>
      </c>
      <c r="DF5" s="508">
        <f>'４④'!F68</f>
        <v>0</v>
      </c>
      <c r="DG5" s="508">
        <f>'４④'!G68</f>
        <v>0</v>
      </c>
      <c r="DH5" s="509" t="str">
        <f>'４④'!M68</f>
        <v>-</v>
      </c>
      <c r="DI5" s="508">
        <f>'４④'!E69</f>
        <v>0</v>
      </c>
      <c r="DJ5" s="508">
        <f>'４④'!F69</f>
        <v>0</v>
      </c>
      <c r="DK5" s="508">
        <f>'４④'!G69</f>
        <v>0</v>
      </c>
      <c r="DL5" s="509" t="str">
        <f>'４④'!M69</f>
        <v>-</v>
      </c>
      <c r="DM5" s="508">
        <f>'４④'!E70</f>
        <v>0</v>
      </c>
      <c r="DN5" s="508">
        <f>'４④'!F70</f>
        <v>0</v>
      </c>
      <c r="DO5" s="508">
        <f>'４④'!G70</f>
        <v>0</v>
      </c>
      <c r="DP5" s="509" t="str">
        <f>'４④'!M70</f>
        <v>-</v>
      </c>
      <c r="DQ5" s="508">
        <f>'４④'!E71</f>
        <v>0</v>
      </c>
      <c r="DR5" s="508">
        <f>'４④'!F71</f>
        <v>0</v>
      </c>
      <c r="DS5" s="508">
        <f>'４④'!G71</f>
        <v>0</v>
      </c>
      <c r="DT5" s="509" t="str">
        <f>'４④'!M71</f>
        <v>-</v>
      </c>
      <c r="DU5" s="508">
        <f>'４④'!E72</f>
        <v>0</v>
      </c>
      <c r="DV5" s="508">
        <f>'４④'!F72</f>
        <v>0</v>
      </c>
      <c r="DW5" s="508">
        <f>'４④'!G72</f>
        <v>0</v>
      </c>
      <c r="DX5" s="509" t="str">
        <f>'４④'!M72</f>
        <v>-</v>
      </c>
      <c r="DY5" s="508">
        <f>'４④'!E73</f>
        <v>0</v>
      </c>
      <c r="DZ5" s="508">
        <f>'４④'!F73</f>
        <v>0</v>
      </c>
      <c r="EA5" s="508">
        <f>'４④'!G73</f>
        <v>0</v>
      </c>
      <c r="EB5" s="509" t="str">
        <f>'４④'!M73</f>
        <v>-</v>
      </c>
      <c r="EC5" s="508">
        <f>'４④'!E74</f>
        <v>0</v>
      </c>
      <c r="ED5" s="508">
        <f>'４④'!F74</f>
        <v>0</v>
      </c>
      <c r="EE5" s="508">
        <f>'４④'!G74</f>
        <v>0</v>
      </c>
      <c r="EF5" s="509" t="str">
        <f>'４④'!M74</f>
        <v>-</v>
      </c>
      <c r="EG5" s="508">
        <f>'４④'!E75</f>
        <v>0</v>
      </c>
      <c r="EH5" s="508">
        <f>'４④'!F75</f>
        <v>0</v>
      </c>
      <c r="EI5" s="508">
        <f>'４④'!G75</f>
        <v>0</v>
      </c>
      <c r="EJ5" s="509" t="str">
        <f>'４④'!M75</f>
        <v>-</v>
      </c>
      <c r="EK5" s="508">
        <f>'４④'!E76</f>
        <v>0</v>
      </c>
      <c r="EL5" s="508">
        <f>'４④'!F76</f>
        <v>0</v>
      </c>
      <c r="EM5" s="508">
        <f>'４④'!G76</f>
        <v>0</v>
      </c>
      <c r="EN5" s="509" t="str">
        <f>'４④'!M76</f>
        <v>-</v>
      </c>
      <c r="EO5" s="508">
        <f>'４④'!E77</f>
        <v>0</v>
      </c>
      <c r="EP5" s="508">
        <f>'４④'!F77</f>
        <v>0</v>
      </c>
      <c r="EQ5" s="508">
        <f>'４④'!G77</f>
        <v>0</v>
      </c>
      <c r="ER5" s="509" t="str">
        <f>'４④'!M77</f>
        <v>-</v>
      </c>
      <c r="ES5" s="508">
        <f>'４④'!C78</f>
        <v>0</v>
      </c>
      <c r="ET5" s="508">
        <f>'４④'!E78</f>
        <v>0</v>
      </c>
      <c r="EU5" s="508">
        <f>'４④'!F78</f>
        <v>0</v>
      </c>
      <c r="EV5" s="508">
        <f>'４④'!G78</f>
        <v>0</v>
      </c>
      <c r="EW5" s="509" t="str">
        <f>'４④'!M78</f>
        <v>-</v>
      </c>
      <c r="EX5" s="508">
        <f>'４④'!E79</f>
        <v>0</v>
      </c>
      <c r="EY5" s="508">
        <f>'４④'!F79</f>
        <v>0</v>
      </c>
      <c r="EZ5" s="508">
        <f>'４④'!G79</f>
        <v>0</v>
      </c>
      <c r="FA5" s="509" t="str">
        <f>'４④'!M79</f>
        <v>-</v>
      </c>
      <c r="FB5" s="508">
        <f>'４④'!E80</f>
        <v>0</v>
      </c>
      <c r="FC5" s="508">
        <f>'４④'!F80</f>
        <v>0</v>
      </c>
      <c r="FD5" s="508">
        <f>'４④'!G80</f>
        <v>0</v>
      </c>
      <c r="FE5" s="509" t="str">
        <f>'４④'!M80</f>
        <v>-</v>
      </c>
      <c r="FF5" s="508">
        <f>'４④'!E81</f>
        <v>0</v>
      </c>
      <c r="FG5" s="508">
        <f>'４④'!F81</f>
        <v>0</v>
      </c>
      <c r="FH5" s="508">
        <f>'４④'!G81</f>
        <v>0</v>
      </c>
      <c r="FI5" s="509" t="str">
        <f>'４④'!M81</f>
        <v>-</v>
      </c>
      <c r="FJ5" s="508">
        <f>'４④'!E82</f>
        <v>0</v>
      </c>
      <c r="FK5" s="508">
        <f>'４④'!F82</f>
        <v>0</v>
      </c>
      <c r="FL5" s="508">
        <f>'４④'!G82</f>
        <v>0</v>
      </c>
      <c r="FM5" s="509" t="str">
        <f>'４④'!M82</f>
        <v>-</v>
      </c>
      <c r="FN5" s="508">
        <f>'４④'!E83</f>
        <v>0</v>
      </c>
      <c r="FO5" s="508">
        <f>'４④'!F83</f>
        <v>0</v>
      </c>
      <c r="FP5" s="508">
        <f>'４④'!G83</f>
        <v>0</v>
      </c>
      <c r="FQ5" s="509" t="str">
        <f>'４④'!M83</f>
        <v>-</v>
      </c>
      <c r="FR5" s="508">
        <f>'４④'!E84</f>
        <v>0</v>
      </c>
      <c r="FS5" s="508">
        <f>'４④'!F84</f>
        <v>0</v>
      </c>
      <c r="FT5" s="508">
        <f>'４④'!G84</f>
        <v>0</v>
      </c>
      <c r="FU5" s="509" t="str">
        <f>'４④'!M84</f>
        <v>-</v>
      </c>
      <c r="FV5" s="508">
        <f>'４④'!E85</f>
        <v>0</v>
      </c>
      <c r="FW5" s="508">
        <f>'４④'!F85</f>
        <v>0</v>
      </c>
      <c r="FX5" s="508">
        <f>'４④'!G85</f>
        <v>0</v>
      </c>
      <c r="FY5" s="509" t="str">
        <f>'４④'!M85</f>
        <v>-</v>
      </c>
      <c r="FZ5" s="508">
        <f>'４④'!E86</f>
        <v>0</v>
      </c>
      <c r="GA5" s="508">
        <f>'４④'!F86</f>
        <v>0</v>
      </c>
      <c r="GB5" s="508">
        <f>'４④'!G86</f>
        <v>0</v>
      </c>
      <c r="GC5" s="509" t="str">
        <f>'４④'!M86</f>
        <v>-</v>
      </c>
      <c r="GD5" s="508">
        <f>'４④'!E87</f>
        <v>0</v>
      </c>
      <c r="GE5" s="508">
        <f>'４④'!F87</f>
        <v>0</v>
      </c>
      <c r="GF5" s="508">
        <f>'４④'!G87</f>
        <v>0</v>
      </c>
      <c r="GG5" s="509" t="str">
        <f>'４④'!M87</f>
        <v>-</v>
      </c>
      <c r="GH5" s="508">
        <f>'４④'!C88</f>
        <v>0</v>
      </c>
      <c r="GI5" s="508">
        <f>'４④'!E88</f>
        <v>0</v>
      </c>
      <c r="GJ5" s="508">
        <f>'４④'!F88</f>
        <v>0</v>
      </c>
      <c r="GK5" s="508">
        <f>'４④'!G88</f>
        <v>0</v>
      </c>
      <c r="GL5" s="509" t="str">
        <f>'４④'!M88</f>
        <v>-</v>
      </c>
      <c r="GM5" s="508">
        <f>'４④'!E89</f>
        <v>0</v>
      </c>
      <c r="GN5" s="508">
        <f>'４④'!F89</f>
        <v>0</v>
      </c>
      <c r="GO5" s="508">
        <f>'４④'!G89</f>
        <v>0</v>
      </c>
      <c r="GP5" s="509" t="str">
        <f>'４④'!M89</f>
        <v>-</v>
      </c>
      <c r="GQ5" s="508">
        <f>'４④'!E90</f>
        <v>0</v>
      </c>
      <c r="GR5" s="508">
        <f>'４④'!F90</f>
        <v>0</v>
      </c>
      <c r="GS5" s="508">
        <f>'４④'!G90</f>
        <v>0</v>
      </c>
      <c r="GT5" s="509" t="str">
        <f>'４④'!M90</f>
        <v>-</v>
      </c>
      <c r="GU5" s="508">
        <f>'４④'!E91</f>
        <v>0</v>
      </c>
      <c r="GV5" s="508">
        <f>'４④'!F91</f>
        <v>0</v>
      </c>
      <c r="GW5" s="508">
        <f>'４④'!G91</f>
        <v>0</v>
      </c>
      <c r="GX5" s="509" t="str">
        <f>'４④'!M91</f>
        <v>-</v>
      </c>
      <c r="GY5" s="508">
        <f>'４④'!E92</f>
        <v>0</v>
      </c>
      <c r="GZ5" s="508">
        <f>'４④'!F92</f>
        <v>0</v>
      </c>
      <c r="HA5" s="508">
        <f>'４④'!G92</f>
        <v>0</v>
      </c>
      <c r="HB5" s="509" t="str">
        <f>'４④'!M92</f>
        <v>-</v>
      </c>
      <c r="HC5" s="508">
        <f>'４④'!E93</f>
        <v>0</v>
      </c>
      <c r="HD5" s="508">
        <f>'４④'!F93</f>
        <v>0</v>
      </c>
      <c r="HE5" s="508">
        <f>'４④'!G93</f>
        <v>0</v>
      </c>
      <c r="HF5" s="509" t="str">
        <f>'４④'!M93</f>
        <v>-</v>
      </c>
      <c r="HG5" s="508">
        <f>'４④'!E94</f>
        <v>0</v>
      </c>
      <c r="HH5" s="508">
        <f>'４④'!F94</f>
        <v>0</v>
      </c>
      <c r="HI5" s="508">
        <f>'４④'!G94</f>
        <v>0</v>
      </c>
      <c r="HJ5" s="509" t="str">
        <f>'４④'!M94</f>
        <v>-</v>
      </c>
      <c r="HK5" s="508">
        <f>'４④'!E95</f>
        <v>0</v>
      </c>
      <c r="HL5" s="508">
        <f>'４④'!F95</f>
        <v>0</v>
      </c>
      <c r="HM5" s="508">
        <f>'４④'!G95</f>
        <v>0</v>
      </c>
      <c r="HN5" s="509" t="str">
        <f>'４④'!M95</f>
        <v>-</v>
      </c>
      <c r="HO5" s="508">
        <f>'４④'!E96</f>
        <v>0</v>
      </c>
      <c r="HP5" s="508">
        <f>'４④'!F96</f>
        <v>0</v>
      </c>
      <c r="HQ5" s="508">
        <f>'４④'!G96</f>
        <v>0</v>
      </c>
      <c r="HR5" s="509" t="str">
        <f>'４④'!M96</f>
        <v>-</v>
      </c>
      <c r="HS5" s="508">
        <f>'４④'!E97</f>
        <v>0</v>
      </c>
      <c r="HT5" s="508">
        <f>'４④'!F97</f>
        <v>0</v>
      </c>
      <c r="HU5" s="508">
        <f>'４④'!G97</f>
        <v>0</v>
      </c>
      <c r="HV5" s="509" t="str">
        <f>'４④'!M97</f>
        <v>-</v>
      </c>
      <c r="HW5" s="508">
        <f>'４④'!C98</f>
        <v>0</v>
      </c>
      <c r="HX5" s="508">
        <f>'４④'!E98</f>
        <v>0</v>
      </c>
      <c r="HY5" s="508">
        <f>'４④'!F98</f>
        <v>0</v>
      </c>
      <c r="HZ5" s="508">
        <f>'４④'!G98</f>
        <v>0</v>
      </c>
      <c r="IA5" s="509" t="str">
        <f>'４④'!M98</f>
        <v>-</v>
      </c>
      <c r="IB5" s="508">
        <f>'４④'!E99</f>
        <v>0</v>
      </c>
      <c r="IC5" s="508">
        <f>'４④'!F99</f>
        <v>0</v>
      </c>
      <c r="ID5" s="508">
        <f>'４④'!G99</f>
        <v>0</v>
      </c>
      <c r="IE5" s="509" t="str">
        <f>'４④'!M99</f>
        <v>-</v>
      </c>
      <c r="IF5" s="508">
        <f>'４④'!E100</f>
        <v>0</v>
      </c>
      <c r="IG5" s="508">
        <f>'４④'!F100</f>
        <v>0</v>
      </c>
      <c r="IH5" s="508">
        <f>'４④'!G100</f>
        <v>0</v>
      </c>
      <c r="II5" s="509" t="str">
        <f>'４④'!M100</f>
        <v>-</v>
      </c>
      <c r="IJ5" s="508">
        <f>'４④'!E101</f>
        <v>0</v>
      </c>
      <c r="IK5" s="508">
        <f>'４④'!F101</f>
        <v>0</v>
      </c>
      <c r="IL5" s="508">
        <f>'４④'!G101</f>
        <v>0</v>
      </c>
      <c r="IM5" s="509" t="str">
        <f>'４④'!M101</f>
        <v>-</v>
      </c>
      <c r="IN5" s="508">
        <f>'４④'!E102</f>
        <v>0</v>
      </c>
      <c r="IO5" s="508">
        <f>'４④'!F102</f>
        <v>0</v>
      </c>
      <c r="IP5" s="508">
        <f>'４④'!G102</f>
        <v>0</v>
      </c>
      <c r="IQ5" s="591" t="str">
        <f>'４④'!M102</f>
        <v>-</v>
      </c>
      <c r="IR5" s="568"/>
      <c r="IS5" s="569"/>
    </row>
    <row r="6" spans="1:255" ht="20.100000000000001" customHeight="1" thickBot="1" x14ac:dyDescent="0.25">
      <c r="A6" s="580" t="str">
        <f>総括表①!$E$3</f>
        <v>Ver.03.00</v>
      </c>
      <c r="B6" s="513">
        <f>総括表①!B10</f>
        <v>0</v>
      </c>
      <c r="C6" s="514" t="str">
        <f>総括表①!$C$10</f>
        <v/>
      </c>
      <c r="D6" s="514" t="str">
        <f>総括表①!$D$10</f>
        <v/>
      </c>
      <c r="E6" s="571">
        <f>IF(総括表①!$C$11="1.都道府県",1,IF(総括表①!$C$11="2.政令市",2,IF(総括表①!$C$11="3.市",3,IF(総括表①!$C$11="4.特別区",4,IF(総括表①!$C$11="5.町村",5,0)))))</f>
        <v>1</v>
      </c>
      <c r="F6" s="549">
        <f>'４④'!E103</f>
        <v>0</v>
      </c>
      <c r="G6" s="508">
        <f>'４④'!F103</f>
        <v>0</v>
      </c>
      <c r="H6" s="508">
        <f>'４④'!G103</f>
        <v>0</v>
      </c>
      <c r="I6" s="509" t="str">
        <f>'４④'!M103</f>
        <v>-</v>
      </c>
      <c r="J6" s="508">
        <f>'４④'!E104</f>
        <v>0</v>
      </c>
      <c r="K6" s="508">
        <f>'４④'!F104</f>
        <v>0</v>
      </c>
      <c r="L6" s="508">
        <f>'４④'!G104</f>
        <v>0</v>
      </c>
      <c r="M6" s="509" t="str">
        <f>'４④'!M104</f>
        <v>-</v>
      </c>
      <c r="N6" s="508">
        <f>'４④'!E105</f>
        <v>0</v>
      </c>
      <c r="O6" s="508">
        <f>'４④'!F105</f>
        <v>0</v>
      </c>
      <c r="P6" s="508">
        <f>'４④'!G105</f>
        <v>0</v>
      </c>
      <c r="Q6" s="509" t="str">
        <f>'４④'!M105</f>
        <v>-</v>
      </c>
      <c r="R6" s="508">
        <f>'４④'!E106</f>
        <v>0</v>
      </c>
      <c r="S6" s="508">
        <f>'４④'!F106</f>
        <v>0</v>
      </c>
      <c r="T6" s="508">
        <f>'４④'!G106</f>
        <v>0</v>
      </c>
      <c r="U6" s="509" t="str">
        <f>'４④'!M106</f>
        <v>-</v>
      </c>
      <c r="V6" s="508">
        <f>'４④'!E107</f>
        <v>0</v>
      </c>
      <c r="W6" s="508">
        <f>'４④'!F107</f>
        <v>0</v>
      </c>
      <c r="X6" s="508">
        <f>'４④'!G107</f>
        <v>0</v>
      </c>
      <c r="Y6" s="509" t="str">
        <f>'４④'!M107</f>
        <v>-</v>
      </c>
      <c r="Z6" s="508">
        <f>'４④'!C108</f>
        <v>0</v>
      </c>
      <c r="AA6" s="508">
        <f>'４④'!E108</f>
        <v>0</v>
      </c>
      <c r="AB6" s="508">
        <f>'４④'!F108</f>
        <v>0</v>
      </c>
      <c r="AC6" s="508">
        <f>'４④'!G108</f>
        <v>0</v>
      </c>
      <c r="AD6" s="509" t="str">
        <f>'４④'!M108</f>
        <v>-</v>
      </c>
      <c r="AE6" s="508">
        <f>'４④'!E109</f>
        <v>0</v>
      </c>
      <c r="AF6" s="508">
        <f>'４④'!F109</f>
        <v>0</v>
      </c>
      <c r="AG6" s="508">
        <f>'４④'!G109</f>
        <v>0</v>
      </c>
      <c r="AH6" s="509" t="str">
        <f>'４④'!M109</f>
        <v>-</v>
      </c>
      <c r="AI6" s="508">
        <f>'４④'!E110</f>
        <v>0</v>
      </c>
      <c r="AJ6" s="508">
        <f>'４④'!F110</f>
        <v>0</v>
      </c>
      <c r="AK6" s="508">
        <f>'４④'!G110</f>
        <v>0</v>
      </c>
      <c r="AL6" s="509" t="str">
        <f>'４④'!M110</f>
        <v>-</v>
      </c>
      <c r="AM6" s="508">
        <f>'４④'!E111</f>
        <v>0</v>
      </c>
      <c r="AN6" s="508">
        <f>'４④'!F111</f>
        <v>0</v>
      </c>
      <c r="AO6" s="508">
        <f>'４④'!G111</f>
        <v>0</v>
      </c>
      <c r="AP6" s="509" t="str">
        <f>'４④'!M111</f>
        <v>-</v>
      </c>
      <c r="AQ6" s="508">
        <f>'４④'!E112</f>
        <v>0</v>
      </c>
      <c r="AR6" s="508">
        <f>'４④'!F112</f>
        <v>0</v>
      </c>
      <c r="AS6" s="508">
        <f>'４④'!G112</f>
        <v>0</v>
      </c>
      <c r="AT6" s="509" t="str">
        <f>'４④'!M112</f>
        <v>-</v>
      </c>
      <c r="AU6" s="508">
        <f>'４④'!E113</f>
        <v>0</v>
      </c>
      <c r="AV6" s="508">
        <f>'４④'!F113</f>
        <v>0</v>
      </c>
      <c r="AW6" s="508">
        <f>'４④'!G113</f>
        <v>0</v>
      </c>
      <c r="AX6" s="509" t="str">
        <f>'４④'!M113</f>
        <v>-</v>
      </c>
      <c r="AY6" s="508">
        <f>'４④'!E114</f>
        <v>0</v>
      </c>
      <c r="AZ6" s="508">
        <f>'４④'!F114</f>
        <v>0</v>
      </c>
      <c r="BA6" s="508">
        <f>'４④'!G114</f>
        <v>0</v>
      </c>
      <c r="BB6" s="509" t="str">
        <f>'４④'!M114</f>
        <v>-</v>
      </c>
      <c r="BC6" s="508">
        <f>'４④'!E115</f>
        <v>0</v>
      </c>
      <c r="BD6" s="508">
        <f>'４④'!F115</f>
        <v>0</v>
      </c>
      <c r="BE6" s="508">
        <f>'４④'!G115</f>
        <v>0</v>
      </c>
      <c r="BF6" s="509" t="str">
        <f>'４④'!M115</f>
        <v>-</v>
      </c>
      <c r="BG6" s="508">
        <f>'４④'!E116</f>
        <v>0</v>
      </c>
      <c r="BH6" s="508">
        <f>'４④'!F116</f>
        <v>0</v>
      </c>
      <c r="BI6" s="508">
        <f>'４④'!G116</f>
        <v>0</v>
      </c>
      <c r="BJ6" s="509" t="str">
        <f>'４④'!M116</f>
        <v>-</v>
      </c>
      <c r="BK6" s="508">
        <f>'４④'!E117</f>
        <v>0</v>
      </c>
      <c r="BL6" s="508">
        <f>'４④'!F117</f>
        <v>0</v>
      </c>
      <c r="BM6" s="508">
        <f>'４④'!G117</f>
        <v>0</v>
      </c>
      <c r="BN6" s="509" t="str">
        <f>'４④'!M117</f>
        <v>-</v>
      </c>
      <c r="BO6" s="508">
        <f>'４④'!C118</f>
        <v>0</v>
      </c>
      <c r="BP6" s="508">
        <f>'４④'!E118</f>
        <v>0</v>
      </c>
      <c r="BQ6" s="508">
        <f>'４④'!F118</f>
        <v>0</v>
      </c>
      <c r="BR6" s="508">
        <f>'４④'!G118</f>
        <v>0</v>
      </c>
      <c r="BS6" s="509" t="str">
        <f>'４④'!M118</f>
        <v>-</v>
      </c>
      <c r="BT6" s="508">
        <f>'４④'!E119</f>
        <v>0</v>
      </c>
      <c r="BU6" s="508">
        <f>'４④'!F119</f>
        <v>0</v>
      </c>
      <c r="BV6" s="508">
        <f>'４④'!G119</f>
        <v>0</v>
      </c>
      <c r="BW6" s="509" t="str">
        <f>'４④'!M119</f>
        <v>-</v>
      </c>
      <c r="BX6" s="508">
        <f>'４④'!E120</f>
        <v>0</v>
      </c>
      <c r="BY6" s="508">
        <f>'４④'!F120</f>
        <v>0</v>
      </c>
      <c r="BZ6" s="508">
        <f>'４④'!G120</f>
        <v>0</v>
      </c>
      <c r="CA6" s="509" t="str">
        <f>'４④'!M120</f>
        <v>-</v>
      </c>
      <c r="CB6" s="508">
        <f>'４④'!E121</f>
        <v>0</v>
      </c>
      <c r="CC6" s="508">
        <f>'４④'!F121</f>
        <v>0</v>
      </c>
      <c r="CD6" s="508">
        <f>'４④'!G121</f>
        <v>0</v>
      </c>
      <c r="CE6" s="509" t="str">
        <f>'４④'!M121</f>
        <v>-</v>
      </c>
      <c r="CF6" s="508">
        <f>'４④'!E122</f>
        <v>0</v>
      </c>
      <c r="CG6" s="508">
        <f>'４④'!F122</f>
        <v>0</v>
      </c>
      <c r="CH6" s="508">
        <f>'４④'!G122</f>
        <v>0</v>
      </c>
      <c r="CI6" s="509" t="str">
        <f>'４④'!M122</f>
        <v>-</v>
      </c>
      <c r="CJ6" s="508">
        <f>'４④'!E123</f>
        <v>0</v>
      </c>
      <c r="CK6" s="508">
        <f>'４④'!F123</f>
        <v>0</v>
      </c>
      <c r="CL6" s="508">
        <f>'４④'!G123</f>
        <v>0</v>
      </c>
      <c r="CM6" s="509" t="str">
        <f>'４④'!M123</f>
        <v>-</v>
      </c>
      <c r="CN6" s="508">
        <f>'４④'!E124</f>
        <v>0</v>
      </c>
      <c r="CO6" s="508">
        <f>'４④'!F124</f>
        <v>0</v>
      </c>
      <c r="CP6" s="508">
        <f>'４④'!G124</f>
        <v>0</v>
      </c>
      <c r="CQ6" s="509" t="str">
        <f>'４④'!M124</f>
        <v>-</v>
      </c>
      <c r="CR6" s="508">
        <f>'４④'!E125</f>
        <v>0</v>
      </c>
      <c r="CS6" s="508">
        <f>'４④'!F125</f>
        <v>0</v>
      </c>
      <c r="CT6" s="508">
        <f>'４④'!G125</f>
        <v>0</v>
      </c>
      <c r="CU6" s="509" t="str">
        <f>'４④'!M125</f>
        <v>-</v>
      </c>
      <c r="CV6" s="508">
        <f>'４④'!E126</f>
        <v>0</v>
      </c>
      <c r="CW6" s="508">
        <f>'４④'!F126</f>
        <v>0</v>
      </c>
      <c r="CX6" s="508">
        <f>'４④'!G126</f>
        <v>0</v>
      </c>
      <c r="CY6" s="509" t="str">
        <f>'４④'!M126</f>
        <v>-</v>
      </c>
      <c r="CZ6" s="508">
        <f>'４④'!E127</f>
        <v>0</v>
      </c>
      <c r="DA6" s="508">
        <f>'４④'!F127</f>
        <v>0</v>
      </c>
      <c r="DB6" s="508">
        <f>'４④'!G127</f>
        <v>0</v>
      </c>
      <c r="DC6" s="509" t="str">
        <f>'４④'!M127</f>
        <v>-</v>
      </c>
      <c r="DD6" s="508">
        <f>'４④'!C128</f>
        <v>0</v>
      </c>
      <c r="DE6" s="508">
        <f>'４④'!E128</f>
        <v>0</v>
      </c>
      <c r="DF6" s="508">
        <f>'４④'!F128</f>
        <v>0</v>
      </c>
      <c r="DG6" s="508">
        <f>'４④'!G128</f>
        <v>0</v>
      </c>
      <c r="DH6" s="509" t="str">
        <f>'４④'!M128</f>
        <v>-</v>
      </c>
      <c r="DI6" s="508">
        <f>'４④'!E129</f>
        <v>0</v>
      </c>
      <c r="DJ6" s="508">
        <f>'４④'!F129</f>
        <v>0</v>
      </c>
      <c r="DK6" s="508">
        <f>'４④'!G129</f>
        <v>0</v>
      </c>
      <c r="DL6" s="509" t="str">
        <f>'４④'!M129</f>
        <v>-</v>
      </c>
      <c r="DM6" s="508">
        <f>'４④'!E130</f>
        <v>0</v>
      </c>
      <c r="DN6" s="508">
        <f>'４④'!F130</f>
        <v>0</v>
      </c>
      <c r="DO6" s="508">
        <f>'４④'!G130</f>
        <v>0</v>
      </c>
      <c r="DP6" s="509" t="str">
        <f>'４④'!M130</f>
        <v>-</v>
      </c>
      <c r="DQ6" s="508">
        <f>'４④'!E131</f>
        <v>0</v>
      </c>
      <c r="DR6" s="508">
        <f>'４④'!F131</f>
        <v>0</v>
      </c>
      <c r="DS6" s="508">
        <f>'４④'!G131</f>
        <v>0</v>
      </c>
      <c r="DT6" s="509" t="str">
        <f>'４④'!M131</f>
        <v>-</v>
      </c>
      <c r="DU6" s="508">
        <f>'４④'!E132</f>
        <v>0</v>
      </c>
      <c r="DV6" s="508">
        <f>'４④'!F132</f>
        <v>0</v>
      </c>
      <c r="DW6" s="508">
        <f>'４④'!G132</f>
        <v>0</v>
      </c>
      <c r="DX6" s="509" t="str">
        <f>'４④'!M132</f>
        <v>-</v>
      </c>
      <c r="DY6" s="508">
        <f>'４④'!E133</f>
        <v>0</v>
      </c>
      <c r="DZ6" s="508">
        <f>'４④'!F133</f>
        <v>0</v>
      </c>
      <c r="EA6" s="508">
        <f>'４④'!G133</f>
        <v>0</v>
      </c>
      <c r="EB6" s="509" t="str">
        <f>'４④'!M133</f>
        <v>-</v>
      </c>
      <c r="EC6" s="508">
        <f>'４④'!E134</f>
        <v>0</v>
      </c>
      <c r="ED6" s="508">
        <f>'４④'!F134</f>
        <v>0</v>
      </c>
      <c r="EE6" s="508">
        <f>'４④'!G134</f>
        <v>0</v>
      </c>
      <c r="EF6" s="509" t="str">
        <f>'４④'!M134</f>
        <v>-</v>
      </c>
      <c r="EG6" s="508">
        <f>'４④'!E135</f>
        <v>0</v>
      </c>
      <c r="EH6" s="508">
        <f>'４④'!F135</f>
        <v>0</v>
      </c>
      <c r="EI6" s="508">
        <f>'４④'!G135</f>
        <v>0</v>
      </c>
      <c r="EJ6" s="509" t="str">
        <f>'４④'!M135</f>
        <v>-</v>
      </c>
      <c r="EK6" s="508">
        <f>'４④'!E136</f>
        <v>0</v>
      </c>
      <c r="EL6" s="508">
        <f>'４④'!F136</f>
        <v>0</v>
      </c>
      <c r="EM6" s="508">
        <f>'４④'!G136</f>
        <v>0</v>
      </c>
      <c r="EN6" s="509" t="str">
        <f>'４④'!M136</f>
        <v>-</v>
      </c>
      <c r="EO6" s="508">
        <f>'４④'!E137</f>
        <v>0</v>
      </c>
      <c r="EP6" s="508">
        <f>'４④'!F137</f>
        <v>0</v>
      </c>
      <c r="EQ6" s="508">
        <f>'４④'!G137</f>
        <v>0</v>
      </c>
      <c r="ER6" s="509" t="str">
        <f>'４④'!M137</f>
        <v>-</v>
      </c>
      <c r="ES6" s="508">
        <f>'４④'!C138</f>
        <v>0</v>
      </c>
      <c r="ET6" s="508">
        <f>'４④'!E138</f>
        <v>0</v>
      </c>
      <c r="EU6" s="508">
        <f>'４④'!F138</f>
        <v>0</v>
      </c>
      <c r="EV6" s="508">
        <f>'４④'!G138</f>
        <v>0</v>
      </c>
      <c r="EW6" s="509" t="str">
        <f>'４④'!M138</f>
        <v>-</v>
      </c>
      <c r="EX6" s="508">
        <f>'４④'!E139</f>
        <v>0</v>
      </c>
      <c r="EY6" s="508">
        <f>'４④'!F139</f>
        <v>0</v>
      </c>
      <c r="EZ6" s="508">
        <f>'４④'!G139</f>
        <v>0</v>
      </c>
      <c r="FA6" s="509" t="str">
        <f>'４④'!M139</f>
        <v>-</v>
      </c>
      <c r="FB6" s="508">
        <f>'４④'!E140</f>
        <v>0</v>
      </c>
      <c r="FC6" s="508">
        <f>'４④'!F140</f>
        <v>0</v>
      </c>
      <c r="FD6" s="508">
        <f>'４④'!G140</f>
        <v>0</v>
      </c>
      <c r="FE6" s="509" t="str">
        <f>'４④'!M140</f>
        <v>-</v>
      </c>
      <c r="FF6" s="508">
        <f>'４④'!E141</f>
        <v>0</v>
      </c>
      <c r="FG6" s="508">
        <f>'４④'!F141</f>
        <v>0</v>
      </c>
      <c r="FH6" s="508">
        <f>'４④'!G141</f>
        <v>0</v>
      </c>
      <c r="FI6" s="509" t="str">
        <f>'４④'!M141</f>
        <v>-</v>
      </c>
      <c r="FJ6" s="508">
        <f>'４④'!E142</f>
        <v>0</v>
      </c>
      <c r="FK6" s="508">
        <f>'４④'!F142</f>
        <v>0</v>
      </c>
      <c r="FL6" s="508">
        <f>'４④'!G142</f>
        <v>0</v>
      </c>
      <c r="FM6" s="509" t="str">
        <f>'４④'!M142</f>
        <v>-</v>
      </c>
      <c r="FN6" s="508">
        <f>'４④'!E143</f>
        <v>0</v>
      </c>
      <c r="FO6" s="508">
        <f>'４④'!F143</f>
        <v>0</v>
      </c>
      <c r="FP6" s="508">
        <f>'４④'!G143</f>
        <v>0</v>
      </c>
      <c r="FQ6" s="509" t="str">
        <f>'４④'!M143</f>
        <v>-</v>
      </c>
      <c r="FR6" s="508">
        <f>'４④'!E144</f>
        <v>0</v>
      </c>
      <c r="FS6" s="508">
        <f>'４④'!F144</f>
        <v>0</v>
      </c>
      <c r="FT6" s="508">
        <f>'４④'!G144</f>
        <v>0</v>
      </c>
      <c r="FU6" s="509" t="str">
        <f>'４④'!M144</f>
        <v>-</v>
      </c>
      <c r="FV6" s="508">
        <f>'４④'!E145</f>
        <v>0</v>
      </c>
      <c r="FW6" s="508">
        <f>'４④'!F145</f>
        <v>0</v>
      </c>
      <c r="FX6" s="508">
        <f>'４④'!G145</f>
        <v>0</v>
      </c>
      <c r="FY6" s="509" t="str">
        <f>'４④'!M145</f>
        <v>-</v>
      </c>
      <c r="FZ6" s="508">
        <f>'４④'!E146</f>
        <v>0</v>
      </c>
      <c r="GA6" s="508">
        <f>'４④'!F146</f>
        <v>0</v>
      </c>
      <c r="GB6" s="508">
        <f>'４④'!G146</f>
        <v>0</v>
      </c>
      <c r="GC6" s="509" t="str">
        <f>'４④'!M146</f>
        <v>-</v>
      </c>
      <c r="GD6" s="508">
        <f>'４④'!E147</f>
        <v>0</v>
      </c>
      <c r="GE6" s="508">
        <f>'４④'!F147</f>
        <v>0</v>
      </c>
      <c r="GF6" s="508">
        <f>'４④'!G147</f>
        <v>0</v>
      </c>
      <c r="GG6" s="509" t="str">
        <f>'４④'!M147</f>
        <v>-</v>
      </c>
      <c r="GH6" s="508">
        <f>'４④'!C148</f>
        <v>0</v>
      </c>
      <c r="GI6" s="508">
        <f>'４④'!E148</f>
        <v>0</v>
      </c>
      <c r="GJ6" s="508">
        <f>'４④'!F148</f>
        <v>0</v>
      </c>
      <c r="GK6" s="566">
        <f>'４④'!G148</f>
        <v>0</v>
      </c>
      <c r="GL6" s="567" t="str">
        <f>'４④'!M148</f>
        <v>-</v>
      </c>
      <c r="GM6" s="566">
        <f>'４④'!E149</f>
        <v>0</v>
      </c>
      <c r="GN6" s="566">
        <f>'４④'!F149</f>
        <v>0</v>
      </c>
      <c r="GO6" s="566">
        <f>'４④'!G149</f>
        <v>0</v>
      </c>
      <c r="GP6" s="567" t="str">
        <f>'４④'!M149</f>
        <v>-</v>
      </c>
      <c r="GQ6" s="566">
        <f>'４④'!E150</f>
        <v>0</v>
      </c>
      <c r="GR6" s="566">
        <f>'４④'!F150</f>
        <v>0</v>
      </c>
      <c r="GS6" s="566">
        <f>'４④'!G150</f>
        <v>0</v>
      </c>
      <c r="GT6" s="567" t="str">
        <f>'４④'!M150</f>
        <v>-</v>
      </c>
      <c r="GU6" s="566">
        <f>'４④'!E151</f>
        <v>0</v>
      </c>
      <c r="GV6" s="566">
        <f>'４④'!F151</f>
        <v>0</v>
      </c>
      <c r="GW6" s="566">
        <f>'４④'!G151</f>
        <v>0</v>
      </c>
      <c r="GX6" s="567" t="str">
        <f>'４④'!M151</f>
        <v>-</v>
      </c>
      <c r="GY6" s="566">
        <f>'４④'!E152</f>
        <v>0</v>
      </c>
      <c r="GZ6" s="566">
        <f>'４④'!F152</f>
        <v>0</v>
      </c>
      <c r="HA6" s="566">
        <f>'４④'!G152</f>
        <v>0</v>
      </c>
      <c r="HB6" s="567" t="str">
        <f>'４④'!M152</f>
        <v>-</v>
      </c>
      <c r="HC6" s="566">
        <f>'４④'!E153</f>
        <v>0</v>
      </c>
      <c r="HD6" s="566">
        <f>'４④'!F153</f>
        <v>0</v>
      </c>
      <c r="HE6" s="566">
        <f>'４④'!G153</f>
        <v>0</v>
      </c>
      <c r="HF6" s="567" t="str">
        <f>'４④'!M153</f>
        <v>-</v>
      </c>
      <c r="HG6" s="566">
        <f>'４④'!E154</f>
        <v>0</v>
      </c>
      <c r="HH6" s="566">
        <f>'４④'!F154</f>
        <v>0</v>
      </c>
      <c r="HI6" s="566">
        <f>'４④'!G154</f>
        <v>0</v>
      </c>
      <c r="HJ6" s="567" t="str">
        <f>'４④'!M154</f>
        <v>-</v>
      </c>
      <c r="HK6" s="566">
        <f>'４④'!E155</f>
        <v>0</v>
      </c>
      <c r="HL6" s="566">
        <f>'４④'!F155</f>
        <v>0</v>
      </c>
      <c r="HM6" s="566">
        <f>'４④'!G155</f>
        <v>0</v>
      </c>
      <c r="HN6" s="567" t="str">
        <f>'４④'!M155</f>
        <v>-</v>
      </c>
      <c r="HO6" s="566">
        <f>'４④'!E156</f>
        <v>0</v>
      </c>
      <c r="HP6" s="566">
        <f>'４④'!F156</f>
        <v>0</v>
      </c>
      <c r="HQ6" s="566">
        <f>'４④'!G156</f>
        <v>0</v>
      </c>
      <c r="HR6" s="567" t="str">
        <f>'４④'!M156</f>
        <v>-</v>
      </c>
      <c r="HS6" s="566">
        <f>'４④'!E157</f>
        <v>0</v>
      </c>
      <c r="HT6" s="566">
        <f>'４④'!F157</f>
        <v>0</v>
      </c>
      <c r="HU6" s="566">
        <f>'４④'!G157</f>
        <v>0</v>
      </c>
      <c r="HV6" s="567" t="str">
        <f>'４④'!M157</f>
        <v>-</v>
      </c>
      <c r="HW6" s="566">
        <f>'４④'!C158</f>
        <v>0</v>
      </c>
      <c r="HX6" s="566">
        <f>'４④'!E158</f>
        <v>0</v>
      </c>
      <c r="HY6" s="566">
        <f>'４④'!F158</f>
        <v>0</v>
      </c>
      <c r="HZ6" s="566">
        <f>'４④'!G158</f>
        <v>0</v>
      </c>
      <c r="IA6" s="567" t="str">
        <f>'４④'!M158</f>
        <v>-</v>
      </c>
      <c r="IB6" s="566">
        <f>'４④'!E159</f>
        <v>0</v>
      </c>
      <c r="IC6" s="566">
        <f>'４④'!F159</f>
        <v>0</v>
      </c>
      <c r="ID6" s="566">
        <f>'４④'!G159</f>
        <v>0</v>
      </c>
      <c r="IE6" s="567" t="str">
        <f>'４④'!M159</f>
        <v>-</v>
      </c>
      <c r="IF6" s="566">
        <f>'４④'!E160</f>
        <v>0</v>
      </c>
      <c r="IG6" s="566">
        <f>'４④'!F160</f>
        <v>0</v>
      </c>
      <c r="IH6" s="566">
        <f>'４④'!G160</f>
        <v>0</v>
      </c>
      <c r="II6" s="567" t="str">
        <f>'４④'!M160</f>
        <v>-</v>
      </c>
      <c r="IJ6" s="566">
        <f>'４④'!E161</f>
        <v>0</v>
      </c>
      <c r="IK6" s="566">
        <f>'４④'!F161</f>
        <v>0</v>
      </c>
      <c r="IL6" s="566">
        <f>'４④'!G161</f>
        <v>0</v>
      </c>
      <c r="IM6" s="567" t="str">
        <f>'４④'!M161</f>
        <v>-</v>
      </c>
      <c r="IN6" s="566">
        <f>'４④'!E162</f>
        <v>0</v>
      </c>
      <c r="IO6" s="566">
        <f>'４④'!F162</f>
        <v>0</v>
      </c>
      <c r="IP6" s="566">
        <f>'４④'!G162</f>
        <v>0</v>
      </c>
      <c r="IQ6" s="567" t="str">
        <f>'４④'!M162</f>
        <v>-</v>
      </c>
      <c r="IR6" s="585">
        <f>'４④'!E163</f>
        <v>0</v>
      </c>
      <c r="IS6" s="585">
        <f>'４④'!F163</f>
        <v>0</v>
      </c>
      <c r="IT6" s="585">
        <f>'４④'!G163</f>
        <v>0</v>
      </c>
      <c r="IU6" s="570" t="str">
        <f>'４④'!M163</f>
        <v>-</v>
      </c>
    </row>
    <row r="7" spans="1:255" ht="20.100000000000001" customHeight="1" thickBot="1" x14ac:dyDescent="0.25">
      <c r="A7" s="580" t="str">
        <f>総括表①!$E$3</f>
        <v>Ver.03.00</v>
      </c>
      <c r="B7" s="513">
        <f>総括表①!B10</f>
        <v>0</v>
      </c>
      <c r="C7" s="514" t="str">
        <f>総括表①!$C$10</f>
        <v/>
      </c>
      <c r="D7" s="514" t="str">
        <f>総括表①!$D$10</f>
        <v/>
      </c>
      <c r="E7" s="571">
        <f>IF(総括表①!$C$11="1.都道府県",1,IF(総括表①!$C$11="2.政令市",2,IF(総括表①!$C$11="3.市",3,IF(総括表①!$C$11="4.特別区",4,IF(総括表①!$C$11="5.町村",5,0)))))</f>
        <v>1</v>
      </c>
      <c r="F7" s="550">
        <f>'４④'!E164</f>
        <v>0</v>
      </c>
      <c r="G7" s="551">
        <f>'４④'!F164</f>
        <v>0</v>
      </c>
      <c r="H7" s="551">
        <f>'４④'!G164</f>
        <v>0</v>
      </c>
      <c r="I7" s="552" t="str">
        <f>'４④'!M164</f>
        <v>-</v>
      </c>
      <c r="J7" s="551">
        <f>'４④'!E165</f>
        <v>0</v>
      </c>
      <c r="K7" s="551">
        <f>'４④'!F165</f>
        <v>0</v>
      </c>
      <c r="L7" s="551">
        <f>'４④'!G165</f>
        <v>0</v>
      </c>
      <c r="M7" s="552" t="str">
        <f>'４④'!M165</f>
        <v>-</v>
      </c>
      <c r="N7" s="551">
        <f>'４④'!E166</f>
        <v>0</v>
      </c>
      <c r="O7" s="551">
        <f>'４④'!F166</f>
        <v>0</v>
      </c>
      <c r="P7" s="551">
        <f>'４④'!G166</f>
        <v>0</v>
      </c>
      <c r="Q7" s="552" t="str">
        <f>'４④'!M166</f>
        <v>-</v>
      </c>
      <c r="R7" s="551">
        <f>'４④'!E167</f>
        <v>0</v>
      </c>
      <c r="S7" s="551">
        <f>'４④'!F167</f>
        <v>0</v>
      </c>
      <c r="T7" s="551">
        <f>'４④'!G167</f>
        <v>0</v>
      </c>
      <c r="U7" s="552" t="str">
        <f>'４④'!M167</f>
        <v>-</v>
      </c>
      <c r="V7" s="553">
        <f>'４④'!C168</f>
        <v>0</v>
      </c>
      <c r="W7" s="553">
        <f>'４④'!E168</f>
        <v>0</v>
      </c>
      <c r="X7" s="553">
        <f>'４④'!F168</f>
        <v>0</v>
      </c>
      <c r="Y7" s="553">
        <f>'４④'!G168</f>
        <v>0</v>
      </c>
      <c r="Z7" s="554" t="str">
        <f>'４④'!M168</f>
        <v>-</v>
      </c>
      <c r="AA7" s="553">
        <f>'４④'!E169</f>
        <v>0</v>
      </c>
      <c r="AB7" s="553">
        <f>'４④'!F169</f>
        <v>0</v>
      </c>
      <c r="AC7" s="553">
        <f>'４④'!G169</f>
        <v>0</v>
      </c>
      <c r="AD7" s="554" t="str">
        <f>'４④'!M169</f>
        <v>-</v>
      </c>
      <c r="AE7" s="553">
        <f>'４④'!E170</f>
        <v>0</v>
      </c>
      <c r="AF7" s="553">
        <f>'４④'!F170</f>
        <v>0</v>
      </c>
      <c r="AG7" s="553">
        <f>'４④'!G170</f>
        <v>0</v>
      </c>
      <c r="AH7" s="554" t="str">
        <f>'４④'!M170</f>
        <v>-</v>
      </c>
      <c r="AI7" s="553">
        <f>'４④'!E171</f>
        <v>0</v>
      </c>
      <c r="AJ7" s="553">
        <f>'４④'!F171</f>
        <v>0</v>
      </c>
      <c r="AK7" s="553">
        <f>'４④'!G171</f>
        <v>0</v>
      </c>
      <c r="AL7" s="554" t="str">
        <f>'４④'!M171</f>
        <v>-</v>
      </c>
      <c r="AM7" s="553">
        <f>'４④'!E172</f>
        <v>0</v>
      </c>
      <c r="AN7" s="553">
        <f>'４④'!F172</f>
        <v>0</v>
      </c>
      <c r="AO7" s="553">
        <f>'４④'!G172</f>
        <v>0</v>
      </c>
      <c r="AP7" s="554" t="str">
        <f>'４④'!M172</f>
        <v>-</v>
      </c>
      <c r="AQ7" s="553">
        <f>'４④'!E173</f>
        <v>0</v>
      </c>
      <c r="AR7" s="553">
        <f>'４④'!F173</f>
        <v>0</v>
      </c>
      <c r="AS7" s="553">
        <f>'４④'!G173</f>
        <v>0</v>
      </c>
      <c r="AT7" s="554" t="str">
        <f>'４④'!M173</f>
        <v>-</v>
      </c>
      <c r="AU7" s="553">
        <f>'４④'!E174</f>
        <v>0</v>
      </c>
      <c r="AV7" s="553">
        <f>'４④'!F174</f>
        <v>0</v>
      </c>
      <c r="AW7" s="553">
        <f>'４④'!G174</f>
        <v>0</v>
      </c>
      <c r="AX7" s="554" t="str">
        <f>'４④'!M174</f>
        <v>-</v>
      </c>
      <c r="AY7" s="553">
        <f>'４④'!E175</f>
        <v>0</v>
      </c>
      <c r="AZ7" s="553">
        <f>'４④'!F175</f>
        <v>0</v>
      </c>
      <c r="BA7" s="553">
        <f>'４④'!G175</f>
        <v>0</v>
      </c>
      <c r="BB7" s="554" t="str">
        <f>'４④'!M175</f>
        <v>-</v>
      </c>
      <c r="BC7" s="553">
        <f>'４④'!E176</f>
        <v>0</v>
      </c>
      <c r="BD7" s="553">
        <f>'４④'!F176</f>
        <v>0</v>
      </c>
      <c r="BE7" s="553">
        <f>'４④'!G176</f>
        <v>0</v>
      </c>
      <c r="BF7" s="554" t="str">
        <f>'４④'!M176</f>
        <v>-</v>
      </c>
      <c r="BG7" s="553">
        <f>'４④'!E177</f>
        <v>0</v>
      </c>
      <c r="BH7" s="553">
        <f>'４④'!F177</f>
        <v>0</v>
      </c>
      <c r="BI7" s="553">
        <f>'４④'!G177</f>
        <v>0</v>
      </c>
      <c r="BJ7" s="554" t="str">
        <f>'４④'!M177</f>
        <v>-</v>
      </c>
      <c r="BK7" s="553">
        <f>'４④'!C178</f>
        <v>0</v>
      </c>
      <c r="BL7" s="553">
        <f>'４④'!E178</f>
        <v>0</v>
      </c>
      <c r="BM7" s="553">
        <f>'４④'!F178</f>
        <v>0</v>
      </c>
      <c r="BN7" s="553">
        <f>'４④'!G178</f>
        <v>0</v>
      </c>
      <c r="BO7" s="554" t="str">
        <f>'４④'!M178</f>
        <v>-</v>
      </c>
      <c r="BP7" s="553">
        <f>'４④'!E179</f>
        <v>0</v>
      </c>
      <c r="BQ7" s="553">
        <f>'４④'!F179</f>
        <v>0</v>
      </c>
      <c r="BR7" s="553">
        <f>'４④'!G179</f>
        <v>0</v>
      </c>
      <c r="BS7" s="554" t="str">
        <f>'４④'!M179</f>
        <v>-</v>
      </c>
      <c r="BT7" s="553">
        <f>'４④'!E180</f>
        <v>0</v>
      </c>
      <c r="BU7" s="553">
        <f>'４④'!F180</f>
        <v>0</v>
      </c>
      <c r="BV7" s="553">
        <f>'４④'!G180</f>
        <v>0</v>
      </c>
      <c r="BW7" s="554" t="str">
        <f>'４④'!M180</f>
        <v>-</v>
      </c>
      <c r="BX7" s="553">
        <f>'４④'!E181</f>
        <v>0</v>
      </c>
      <c r="BY7" s="553">
        <f>'４④'!F181</f>
        <v>0</v>
      </c>
      <c r="BZ7" s="553">
        <f>'４④'!G181</f>
        <v>0</v>
      </c>
      <c r="CA7" s="554" t="str">
        <f>'４④'!M181</f>
        <v>-</v>
      </c>
      <c r="CB7" s="553">
        <f>'４④'!E182</f>
        <v>0</v>
      </c>
      <c r="CC7" s="553">
        <f>'４④'!F182</f>
        <v>0</v>
      </c>
      <c r="CD7" s="553">
        <f>'４④'!G182</f>
        <v>0</v>
      </c>
      <c r="CE7" s="554" t="str">
        <f>'４④'!M182</f>
        <v>-</v>
      </c>
      <c r="CF7" s="553">
        <f>'４④'!E183</f>
        <v>0</v>
      </c>
      <c r="CG7" s="553">
        <f>'４④'!F183</f>
        <v>0</v>
      </c>
      <c r="CH7" s="553">
        <f>'４④'!G183</f>
        <v>0</v>
      </c>
      <c r="CI7" s="554" t="str">
        <f>'４④'!M183</f>
        <v>-</v>
      </c>
      <c r="CJ7" s="553">
        <f>'４④'!E184</f>
        <v>0</v>
      </c>
      <c r="CK7" s="553">
        <f>'４④'!F184</f>
        <v>0</v>
      </c>
      <c r="CL7" s="553">
        <f>'４④'!G184</f>
        <v>0</v>
      </c>
      <c r="CM7" s="554" t="str">
        <f>'４④'!M184</f>
        <v>-</v>
      </c>
      <c r="CN7" s="553">
        <f>'４④'!E185</f>
        <v>0</v>
      </c>
      <c r="CO7" s="553">
        <f>'４④'!F185</f>
        <v>0</v>
      </c>
      <c r="CP7" s="553">
        <f>'４④'!G185</f>
        <v>0</v>
      </c>
      <c r="CQ7" s="554" t="str">
        <f>'４④'!M185</f>
        <v>-</v>
      </c>
      <c r="CR7" s="553">
        <f>'４④'!E186</f>
        <v>0</v>
      </c>
      <c r="CS7" s="553">
        <f>'４④'!F186</f>
        <v>0</v>
      </c>
      <c r="CT7" s="553">
        <f>'４④'!G186</f>
        <v>0</v>
      </c>
      <c r="CU7" s="554" t="str">
        <f>'４④'!M186</f>
        <v>-</v>
      </c>
      <c r="CV7" s="553">
        <f>'４④'!E187</f>
        <v>0</v>
      </c>
      <c r="CW7" s="553">
        <f>'４④'!F187</f>
        <v>0</v>
      </c>
      <c r="CX7" s="553">
        <f>'４④'!G187</f>
        <v>0</v>
      </c>
      <c r="CY7" s="554" t="str">
        <f>'４④'!M187</f>
        <v>-</v>
      </c>
      <c r="CZ7" s="553">
        <f>'４④'!C188</f>
        <v>0</v>
      </c>
      <c r="DA7" s="553">
        <f>'４④'!E188</f>
        <v>0</v>
      </c>
      <c r="DB7" s="553">
        <f>'４④'!F188</f>
        <v>0</v>
      </c>
      <c r="DC7" s="553">
        <f>'４④'!G188</f>
        <v>0</v>
      </c>
      <c r="DD7" s="554" t="str">
        <f>'４④'!M188</f>
        <v>-</v>
      </c>
      <c r="DE7" s="553">
        <f>'４④'!E189</f>
        <v>0</v>
      </c>
      <c r="DF7" s="553">
        <f>'４④'!F189</f>
        <v>0</v>
      </c>
      <c r="DG7" s="553">
        <f>'４④'!G189</f>
        <v>0</v>
      </c>
      <c r="DH7" s="554" t="str">
        <f>'４④'!M189</f>
        <v>-</v>
      </c>
      <c r="DI7" s="553">
        <f>'４④'!E190</f>
        <v>0</v>
      </c>
      <c r="DJ7" s="553">
        <f>'４④'!F190</f>
        <v>0</v>
      </c>
      <c r="DK7" s="553">
        <f>'４④'!G190</f>
        <v>0</v>
      </c>
      <c r="DL7" s="554" t="str">
        <f>'４④'!M190</f>
        <v>-</v>
      </c>
      <c r="DM7" s="553">
        <f>'４④'!E191</f>
        <v>0</v>
      </c>
      <c r="DN7" s="553">
        <f>'４④'!F191</f>
        <v>0</v>
      </c>
      <c r="DO7" s="553">
        <f>'４④'!G191</f>
        <v>0</v>
      </c>
      <c r="DP7" s="554" t="str">
        <f>'４④'!M191</f>
        <v>-</v>
      </c>
      <c r="DQ7" s="553">
        <f>'４④'!E192</f>
        <v>0</v>
      </c>
      <c r="DR7" s="553">
        <f>'４④'!F192</f>
        <v>0</v>
      </c>
      <c r="DS7" s="553">
        <f>'４④'!G192</f>
        <v>0</v>
      </c>
      <c r="DT7" s="554" t="str">
        <f>'４④'!M192</f>
        <v>-</v>
      </c>
      <c r="DU7" s="553">
        <f>'４④'!E193</f>
        <v>0</v>
      </c>
      <c r="DV7" s="553">
        <f>'４④'!F193</f>
        <v>0</v>
      </c>
      <c r="DW7" s="553">
        <f>'４④'!G193</f>
        <v>0</v>
      </c>
      <c r="DX7" s="554" t="str">
        <f>'４④'!M193</f>
        <v>-</v>
      </c>
      <c r="DY7" s="553">
        <f>'４④'!E194</f>
        <v>0</v>
      </c>
      <c r="DZ7" s="553">
        <f>'４④'!F194</f>
        <v>0</v>
      </c>
      <c r="EA7" s="553">
        <f>'４④'!G194</f>
        <v>0</v>
      </c>
      <c r="EB7" s="554" t="str">
        <f>'４④'!M194</f>
        <v>-</v>
      </c>
      <c r="EC7" s="553">
        <f>'４④'!E195</f>
        <v>0</v>
      </c>
      <c r="ED7" s="553">
        <f>'４④'!F195</f>
        <v>0</v>
      </c>
      <c r="EE7" s="553">
        <f>'４④'!G195</f>
        <v>0</v>
      </c>
      <c r="EF7" s="554" t="str">
        <f>'４④'!M195</f>
        <v>-</v>
      </c>
      <c r="EG7" s="553">
        <f>'４④'!E196</f>
        <v>0</v>
      </c>
      <c r="EH7" s="553">
        <f>'４④'!F196</f>
        <v>0</v>
      </c>
      <c r="EI7" s="553">
        <f>'４④'!G196</f>
        <v>0</v>
      </c>
      <c r="EJ7" s="554" t="str">
        <f>'４④'!M196</f>
        <v>-</v>
      </c>
      <c r="EK7" s="553">
        <f>'４④'!E197</f>
        <v>0</v>
      </c>
      <c r="EL7" s="553">
        <f>'４④'!F197</f>
        <v>0</v>
      </c>
      <c r="EM7" s="553">
        <f>'４④'!G197</f>
        <v>0</v>
      </c>
      <c r="EN7" s="554" t="str">
        <f>'４④'!M197</f>
        <v>-</v>
      </c>
      <c r="EO7" s="553">
        <f>'４④'!C198</f>
        <v>0</v>
      </c>
      <c r="EP7" s="553">
        <f>'４④'!E198</f>
        <v>0</v>
      </c>
      <c r="EQ7" s="553">
        <f>'４④'!F198</f>
        <v>0</v>
      </c>
      <c r="ER7" s="553">
        <f>'４④'!G198</f>
        <v>0</v>
      </c>
      <c r="ES7" s="554" t="str">
        <f>'４④'!M198</f>
        <v>-</v>
      </c>
      <c r="ET7" s="553">
        <f>'４④'!E199</f>
        <v>0</v>
      </c>
      <c r="EU7" s="553">
        <f>'４④'!F199</f>
        <v>0</v>
      </c>
      <c r="EV7" s="553">
        <f>'４④'!G199</f>
        <v>0</v>
      </c>
      <c r="EW7" s="554" t="str">
        <f>'４④'!M199</f>
        <v>-</v>
      </c>
      <c r="EX7" s="553">
        <f>'４④'!E200</f>
        <v>0</v>
      </c>
      <c r="EY7" s="553">
        <f>'４④'!F200</f>
        <v>0</v>
      </c>
      <c r="EZ7" s="553">
        <f>'４④'!G200</f>
        <v>0</v>
      </c>
      <c r="FA7" s="554" t="str">
        <f>'４④'!M200</f>
        <v>-</v>
      </c>
      <c r="FB7" s="553">
        <f>'４④'!E201</f>
        <v>0</v>
      </c>
      <c r="FC7" s="553">
        <f>'４④'!F201</f>
        <v>0</v>
      </c>
      <c r="FD7" s="553">
        <f>'４④'!G201</f>
        <v>0</v>
      </c>
      <c r="FE7" s="554" t="str">
        <f>'４④'!M201</f>
        <v>-</v>
      </c>
      <c r="FF7" s="553">
        <f>'４④'!E202</f>
        <v>0</v>
      </c>
      <c r="FG7" s="553">
        <f>'４④'!F202</f>
        <v>0</v>
      </c>
      <c r="FH7" s="553">
        <f>'４④'!G202</f>
        <v>0</v>
      </c>
      <c r="FI7" s="554" t="str">
        <f>'４④'!M202</f>
        <v>-</v>
      </c>
      <c r="FJ7" s="553">
        <f>'４④'!E203</f>
        <v>0</v>
      </c>
      <c r="FK7" s="553">
        <f>'４④'!F203</f>
        <v>0</v>
      </c>
      <c r="FL7" s="553">
        <f>'４④'!G203</f>
        <v>0</v>
      </c>
      <c r="FM7" s="554" t="str">
        <f>'４④'!M203</f>
        <v>-</v>
      </c>
      <c r="FN7" s="553">
        <f>'４④'!E204</f>
        <v>0</v>
      </c>
      <c r="FO7" s="553">
        <f>'４④'!F204</f>
        <v>0</v>
      </c>
      <c r="FP7" s="553">
        <f>'４④'!G204</f>
        <v>0</v>
      </c>
      <c r="FQ7" s="554" t="str">
        <f>'４④'!M204</f>
        <v>-</v>
      </c>
      <c r="FR7" s="553">
        <f>'４④'!E205</f>
        <v>0</v>
      </c>
      <c r="FS7" s="553">
        <f>'４④'!F205</f>
        <v>0</v>
      </c>
      <c r="FT7" s="553">
        <f>'４④'!G205</f>
        <v>0</v>
      </c>
      <c r="FU7" s="554" t="str">
        <f>'４④'!M205</f>
        <v>-</v>
      </c>
      <c r="FV7" s="553">
        <f>'４④'!E206</f>
        <v>0</v>
      </c>
      <c r="FW7" s="553">
        <f>'４④'!F206</f>
        <v>0</v>
      </c>
      <c r="FX7" s="553">
        <f>'４④'!G206</f>
        <v>0</v>
      </c>
      <c r="FY7" s="554" t="str">
        <f>'４④'!M206</f>
        <v>-</v>
      </c>
      <c r="FZ7" s="553">
        <f>'４④'!E207</f>
        <v>0</v>
      </c>
      <c r="GA7" s="553">
        <f>'４④'!F207</f>
        <v>0</v>
      </c>
      <c r="GB7" s="553">
        <f>'４④'!G207</f>
        <v>0</v>
      </c>
      <c r="GC7" s="554" t="str">
        <f>'４④'!M207</f>
        <v>-</v>
      </c>
      <c r="GD7" s="554">
        <f>'４④'!G208</f>
        <v>0</v>
      </c>
      <c r="GE7" s="554">
        <f>'４④'!M208</f>
        <v>0</v>
      </c>
      <c r="GF7" s="565">
        <f>'４④'!M211</f>
        <v>0</v>
      </c>
      <c r="GG7" s="555">
        <f>'４⑥Ａ'!D4</f>
        <v>0</v>
      </c>
      <c r="GH7" s="557">
        <f>'４⑥Ａ'!B11</f>
        <v>0</v>
      </c>
      <c r="GI7" s="556">
        <f>'４⑥Ａ'!D11</f>
        <v>0</v>
      </c>
      <c r="GJ7" s="556">
        <f>'４⑥Ａ'!E11</f>
        <v>0</v>
      </c>
      <c r="GK7" s="557" t="str">
        <f>'４⑥Ａ'!L11</f>
        <v/>
      </c>
      <c r="GL7" s="557" t="str">
        <f>'４⑥Ａ'!N11</f>
        <v/>
      </c>
      <c r="GM7" s="557" t="str">
        <f>'４⑥Ａ'!U11</f>
        <v/>
      </c>
      <c r="GN7" s="556" t="str">
        <f>'４⑥Ａ'!W11</f>
        <v/>
      </c>
      <c r="GO7" s="556" t="str">
        <f>'４⑥Ａ'!X11</f>
        <v/>
      </c>
      <c r="GP7" s="557">
        <f>'４⑥Ａ'!B12</f>
        <v>0</v>
      </c>
      <c r="GQ7" s="556">
        <f>'４⑥Ａ'!D12</f>
        <v>0</v>
      </c>
      <c r="GR7" s="556">
        <f>'４⑥Ａ'!E12</f>
        <v>0</v>
      </c>
      <c r="GS7" s="557" t="str">
        <f>'４⑥Ａ'!L12</f>
        <v/>
      </c>
      <c r="GT7" s="557" t="str">
        <f>'４⑥Ａ'!N12</f>
        <v/>
      </c>
      <c r="GU7" s="557" t="str">
        <f>'４⑥Ａ'!U12</f>
        <v/>
      </c>
      <c r="GV7" s="556" t="str">
        <f>'４⑥Ａ'!W12</f>
        <v/>
      </c>
      <c r="GW7" s="556" t="str">
        <f>'４⑥Ａ'!X12</f>
        <v/>
      </c>
      <c r="GX7" s="557">
        <f>'４⑥Ａ'!B13</f>
        <v>0</v>
      </c>
      <c r="GY7" s="556">
        <f>'４⑥Ａ'!D13</f>
        <v>0</v>
      </c>
      <c r="GZ7" s="556">
        <f>'４⑥Ａ'!E13</f>
        <v>0</v>
      </c>
      <c r="HA7" s="557" t="str">
        <f>'４⑥Ａ'!L13</f>
        <v/>
      </c>
      <c r="HB7" s="557" t="str">
        <f>'４⑥Ａ'!N13</f>
        <v/>
      </c>
      <c r="HC7" s="557" t="str">
        <f>'４⑥Ａ'!U13</f>
        <v/>
      </c>
      <c r="HD7" s="556" t="str">
        <f>'４⑥Ａ'!W13</f>
        <v/>
      </c>
      <c r="HE7" s="556" t="str">
        <f>'４⑥Ａ'!X13</f>
        <v/>
      </c>
      <c r="HF7" s="557">
        <f>'４⑥Ａ'!B14</f>
        <v>0</v>
      </c>
      <c r="HG7" s="556">
        <f>'４⑥Ａ'!D14</f>
        <v>0</v>
      </c>
      <c r="HH7" s="556">
        <f>'４⑥Ａ'!E14</f>
        <v>0</v>
      </c>
      <c r="HI7" s="557" t="str">
        <f>'４⑥Ａ'!L14</f>
        <v/>
      </c>
      <c r="HJ7" s="557" t="str">
        <f>'４⑥Ａ'!N14</f>
        <v/>
      </c>
      <c r="HK7" s="557" t="str">
        <f>'４⑥Ａ'!U14</f>
        <v/>
      </c>
      <c r="HL7" s="556" t="str">
        <f>'４⑥Ａ'!W14</f>
        <v/>
      </c>
      <c r="HM7" s="556" t="str">
        <f>'４⑥Ａ'!X14</f>
        <v/>
      </c>
      <c r="HN7" s="557">
        <f>'４⑥Ａ'!B15</f>
        <v>0</v>
      </c>
      <c r="HO7" s="556">
        <f>'４⑥Ａ'!D15</f>
        <v>0</v>
      </c>
      <c r="HP7" s="556">
        <f>'４⑥Ａ'!E15</f>
        <v>0</v>
      </c>
      <c r="HQ7" s="557" t="str">
        <f>'４⑥Ａ'!L15</f>
        <v/>
      </c>
      <c r="HR7" s="557" t="str">
        <f>'４⑥Ａ'!N15</f>
        <v/>
      </c>
      <c r="HS7" s="557" t="str">
        <f>'４⑥Ａ'!U15</f>
        <v/>
      </c>
      <c r="HT7" s="556" t="str">
        <f>'４⑥Ａ'!W15</f>
        <v/>
      </c>
      <c r="HU7" s="556" t="str">
        <f>'４⑥Ａ'!X15</f>
        <v/>
      </c>
      <c r="HV7" s="557">
        <f>'４⑥Ａ'!B16</f>
        <v>0</v>
      </c>
      <c r="HW7" s="556">
        <f>'４⑥Ａ'!D16</f>
        <v>0</v>
      </c>
      <c r="HX7" s="556">
        <f>'４⑥Ａ'!E16</f>
        <v>0</v>
      </c>
      <c r="HY7" s="557" t="str">
        <f>'４⑥Ａ'!L16</f>
        <v/>
      </c>
      <c r="HZ7" s="557" t="str">
        <f>'４⑥Ａ'!N16</f>
        <v/>
      </c>
      <c r="IA7" s="557" t="str">
        <f>'４⑥Ａ'!U16</f>
        <v/>
      </c>
      <c r="IB7" s="556" t="str">
        <f>'４⑥Ａ'!W16</f>
        <v/>
      </c>
      <c r="IC7" s="556" t="str">
        <f>'４⑥Ａ'!X16</f>
        <v/>
      </c>
      <c r="ID7" s="557">
        <f>'４⑥Ａ'!B17</f>
        <v>0</v>
      </c>
      <c r="IE7" s="556">
        <f>'４⑥Ａ'!D17</f>
        <v>0</v>
      </c>
      <c r="IF7" s="556">
        <f>'４⑥Ａ'!E17</f>
        <v>0</v>
      </c>
      <c r="IG7" s="557" t="str">
        <f>'４⑥Ａ'!L17</f>
        <v/>
      </c>
      <c r="IH7" s="557" t="str">
        <f>'４⑥Ａ'!N17</f>
        <v/>
      </c>
      <c r="II7" s="557" t="str">
        <f>'４⑥Ａ'!U17</f>
        <v/>
      </c>
      <c r="IJ7" s="556" t="str">
        <f>'４⑥Ａ'!W17</f>
        <v/>
      </c>
      <c r="IK7" s="556" t="str">
        <f>'４⑥Ａ'!X17</f>
        <v/>
      </c>
      <c r="IL7" s="557">
        <f>'４⑥Ａ'!B18</f>
        <v>0</v>
      </c>
      <c r="IM7" s="556">
        <f>'４⑥Ａ'!D18</f>
        <v>0</v>
      </c>
      <c r="IN7" s="556">
        <f>'４⑥Ａ'!E18</f>
        <v>0</v>
      </c>
      <c r="IO7" s="557" t="str">
        <f>'４⑥Ａ'!L18</f>
        <v/>
      </c>
      <c r="IP7" s="557" t="str">
        <f>'４⑥Ａ'!N18</f>
        <v/>
      </c>
      <c r="IQ7" s="557" t="str">
        <f>'４⑥Ａ'!U18</f>
        <v/>
      </c>
      <c r="IR7" s="583" t="str">
        <f>'４⑥Ａ'!W18</f>
        <v/>
      </c>
      <c r="IS7" s="584" t="str">
        <f>'４⑥Ａ'!X18</f>
        <v/>
      </c>
    </row>
    <row r="8" spans="1:255" ht="20.100000000000001" customHeight="1" thickBot="1" x14ac:dyDescent="0.25">
      <c r="A8" s="580" t="str">
        <f>総括表①!$E$3</f>
        <v>Ver.03.00</v>
      </c>
      <c r="B8" s="513">
        <f>総括表①!B10</f>
        <v>0</v>
      </c>
      <c r="C8" s="514" t="str">
        <f>総括表①!$C$10</f>
        <v/>
      </c>
      <c r="D8" s="514" t="str">
        <f>総括表①!$D$10</f>
        <v/>
      </c>
      <c r="E8" s="571">
        <f>IF(総括表①!$C$11="1.都道府県",1,IF(総括表①!$C$11="2.政令市",2,IF(総括表①!$C$11="3.市",3,IF(総括表①!$C$11="4.特別区",4,IF(総括表①!$C$11="5.町村",5,0)))))</f>
        <v>1</v>
      </c>
      <c r="F8" s="558">
        <f>'４⑥Ａ'!B19</f>
        <v>0</v>
      </c>
      <c r="G8" s="559">
        <f>'４⑥Ａ'!D19</f>
        <v>0</v>
      </c>
      <c r="H8" s="559">
        <f>'４⑥Ａ'!E19</f>
        <v>0</v>
      </c>
      <c r="I8" s="560" t="str">
        <f>'４⑥Ａ'!L19</f>
        <v/>
      </c>
      <c r="J8" s="560" t="str">
        <f>'４⑥Ａ'!N19</f>
        <v/>
      </c>
      <c r="K8" s="560" t="str">
        <f>'４⑥Ａ'!U19</f>
        <v/>
      </c>
      <c r="L8" s="559" t="str">
        <f>'４⑥Ａ'!W19</f>
        <v/>
      </c>
      <c r="M8" s="559" t="str">
        <f>'４⑥Ａ'!X19</f>
        <v/>
      </c>
      <c r="N8" s="560">
        <f>'４⑥Ａ'!B20</f>
        <v>0</v>
      </c>
      <c r="O8" s="559">
        <f>'４⑥Ａ'!D20</f>
        <v>0</v>
      </c>
      <c r="P8" s="559">
        <f>'４⑥Ａ'!E20</f>
        <v>0</v>
      </c>
      <c r="Q8" s="560" t="str">
        <f>'４⑥Ａ'!L20</f>
        <v/>
      </c>
      <c r="R8" s="560" t="str">
        <f>'４⑥Ａ'!N20</f>
        <v/>
      </c>
      <c r="S8" s="560" t="str">
        <f>'４⑥Ａ'!U20</f>
        <v/>
      </c>
      <c r="T8" s="559" t="str">
        <f>'４⑥Ａ'!W20</f>
        <v/>
      </c>
      <c r="U8" s="559" t="str">
        <f>'４⑥Ａ'!X20</f>
        <v/>
      </c>
      <c r="V8" s="560">
        <f>'４⑥Ａ'!B21</f>
        <v>0</v>
      </c>
      <c r="W8" s="559">
        <f>'４⑥Ａ'!D21</f>
        <v>0</v>
      </c>
      <c r="X8" s="559">
        <f>'４⑥Ａ'!E21</f>
        <v>0</v>
      </c>
      <c r="Y8" s="560" t="str">
        <f>'４⑥Ａ'!L21</f>
        <v/>
      </c>
      <c r="Z8" s="560" t="str">
        <f>'４⑥Ａ'!N21</f>
        <v/>
      </c>
      <c r="AA8" s="560" t="str">
        <f>'４⑥Ａ'!U21</f>
        <v/>
      </c>
      <c r="AB8" s="559" t="str">
        <f>'４⑥Ａ'!W21</f>
        <v/>
      </c>
      <c r="AC8" s="559" t="str">
        <f>'４⑥Ａ'!X21</f>
        <v/>
      </c>
      <c r="AD8" s="560">
        <f>'４⑥Ａ'!B22</f>
        <v>0</v>
      </c>
      <c r="AE8" s="559">
        <f>'４⑥Ａ'!D22</f>
        <v>0</v>
      </c>
      <c r="AF8" s="559">
        <f>'４⑥Ａ'!E22</f>
        <v>0</v>
      </c>
      <c r="AG8" s="560" t="str">
        <f>'４⑥Ａ'!L22</f>
        <v/>
      </c>
      <c r="AH8" s="560" t="str">
        <f>'４⑥Ａ'!N22</f>
        <v/>
      </c>
      <c r="AI8" s="560" t="str">
        <f>'４⑥Ａ'!U22</f>
        <v/>
      </c>
      <c r="AJ8" s="559" t="str">
        <f>'４⑥Ａ'!W22</f>
        <v/>
      </c>
      <c r="AK8" s="559" t="str">
        <f>'４⑥Ａ'!X22</f>
        <v/>
      </c>
      <c r="AL8" s="560">
        <f>'４⑥Ａ'!B23</f>
        <v>0</v>
      </c>
      <c r="AM8" s="559">
        <f>'４⑥Ａ'!D23</f>
        <v>0</v>
      </c>
      <c r="AN8" s="559">
        <f>'４⑥Ａ'!E23</f>
        <v>0</v>
      </c>
      <c r="AO8" s="560" t="str">
        <f>'４⑥Ａ'!L23</f>
        <v/>
      </c>
      <c r="AP8" s="560" t="str">
        <f>'４⑥Ａ'!N23</f>
        <v/>
      </c>
      <c r="AQ8" s="560" t="str">
        <f>'４⑥Ａ'!U23</f>
        <v/>
      </c>
      <c r="AR8" s="559" t="str">
        <f>'４⑥Ａ'!W23</f>
        <v/>
      </c>
      <c r="AS8" s="559" t="str">
        <f>'４⑥Ａ'!X23</f>
        <v/>
      </c>
      <c r="AT8" s="560">
        <f>'４⑥Ａ'!B24</f>
        <v>0</v>
      </c>
      <c r="AU8" s="559">
        <f>'４⑥Ａ'!D24</f>
        <v>0</v>
      </c>
      <c r="AV8" s="559">
        <f>'４⑥Ａ'!E24</f>
        <v>0</v>
      </c>
      <c r="AW8" s="560" t="str">
        <f>'４⑥Ａ'!L24</f>
        <v/>
      </c>
      <c r="AX8" s="560" t="str">
        <f>'４⑥Ａ'!N24</f>
        <v/>
      </c>
      <c r="AY8" s="560" t="str">
        <f>'４⑥Ａ'!U24</f>
        <v/>
      </c>
      <c r="AZ8" s="559" t="str">
        <f>'４⑥Ａ'!W24</f>
        <v/>
      </c>
      <c r="BA8" s="559" t="str">
        <f>'４⑥Ａ'!X24</f>
        <v/>
      </c>
      <c r="BB8" s="560">
        <f>'４⑥Ａ'!B25</f>
        <v>0</v>
      </c>
      <c r="BC8" s="559">
        <f>'４⑥Ａ'!D25</f>
        <v>0</v>
      </c>
      <c r="BD8" s="559">
        <f>'４⑥Ａ'!E25</f>
        <v>0</v>
      </c>
      <c r="BE8" s="560" t="str">
        <f>'４⑥Ａ'!L25</f>
        <v/>
      </c>
      <c r="BF8" s="560" t="str">
        <f>'４⑥Ａ'!N25</f>
        <v/>
      </c>
      <c r="BG8" s="560" t="str">
        <f>'４⑥Ａ'!U25</f>
        <v/>
      </c>
      <c r="BH8" s="559" t="str">
        <f>'４⑥Ａ'!W25</f>
        <v/>
      </c>
      <c r="BI8" s="559" t="str">
        <f>'４⑥Ａ'!X25</f>
        <v/>
      </c>
      <c r="BJ8" s="559">
        <f>'４⑥Ａ'!D26</f>
        <v>0</v>
      </c>
      <c r="BK8" s="559">
        <f>'４⑥Ａ'!E26</f>
        <v>0</v>
      </c>
      <c r="BL8" s="559">
        <f>'４⑥Ａ'!M26</f>
        <v>0</v>
      </c>
      <c r="BM8" s="559">
        <f>'４⑥Ａ'!N26</f>
        <v>0</v>
      </c>
      <c r="BN8" s="559">
        <f>'４⑥Ａ'!V26</f>
        <v>0</v>
      </c>
      <c r="BO8" s="559">
        <f>'４⑥Ａ'!W26</f>
        <v>0</v>
      </c>
      <c r="BP8" s="559">
        <f>'４⑥Ａ'!X26</f>
        <v>0</v>
      </c>
      <c r="BQ8" s="560">
        <f>'４⑥Ａ'!B37</f>
        <v>0</v>
      </c>
      <c r="BR8" s="559" t="str">
        <f>'４⑥Ａ'!D37</f>
        <v/>
      </c>
      <c r="BS8" s="559" t="str">
        <f>'４⑥Ａ'!H37</f>
        <v/>
      </c>
      <c r="BT8" s="560">
        <f>'４⑥Ａ'!L37</f>
        <v>0</v>
      </c>
      <c r="BU8" s="559">
        <f>'４⑥Ａ'!Q37</f>
        <v>0</v>
      </c>
      <c r="BV8" s="560">
        <f>'４⑥Ａ'!B38</f>
        <v>0</v>
      </c>
      <c r="BW8" s="559" t="str">
        <f>'４⑥Ａ'!D38</f>
        <v/>
      </c>
      <c r="BX8" s="559" t="str">
        <f>'４⑥Ａ'!H38</f>
        <v/>
      </c>
      <c r="BY8" s="560">
        <f>'４⑥Ａ'!L38</f>
        <v>0</v>
      </c>
      <c r="BZ8" s="559">
        <f>'４⑥Ａ'!Q38</f>
        <v>0</v>
      </c>
      <c r="CA8" s="560">
        <f>'４⑥Ａ'!B39</f>
        <v>0</v>
      </c>
      <c r="CB8" s="559" t="str">
        <f>'４⑥Ａ'!D39</f>
        <v/>
      </c>
      <c r="CC8" s="559" t="str">
        <f>'４⑥Ａ'!H39</f>
        <v/>
      </c>
      <c r="CD8" s="560">
        <f>'４⑥Ａ'!L39</f>
        <v>0</v>
      </c>
      <c r="CE8" s="559">
        <f>'４⑥Ａ'!Q39</f>
        <v>0</v>
      </c>
      <c r="CF8" s="560">
        <f>'４⑥Ａ'!B40</f>
        <v>0</v>
      </c>
      <c r="CG8" s="559" t="str">
        <f>'４⑥Ａ'!D40</f>
        <v/>
      </c>
      <c r="CH8" s="559" t="str">
        <f>'４⑥Ａ'!H40</f>
        <v/>
      </c>
      <c r="CI8" s="560">
        <f>'４⑥Ａ'!L40</f>
        <v>0</v>
      </c>
      <c r="CJ8" s="559">
        <f>'４⑥Ａ'!Q40</f>
        <v>0</v>
      </c>
      <c r="CK8" s="560">
        <f>'４⑥Ａ'!B41</f>
        <v>0</v>
      </c>
      <c r="CL8" s="559" t="str">
        <f>'４⑥Ａ'!D41</f>
        <v/>
      </c>
      <c r="CM8" s="559" t="str">
        <f>'４⑥Ａ'!H41</f>
        <v/>
      </c>
      <c r="CN8" s="560">
        <f>'４⑥Ａ'!L41</f>
        <v>0</v>
      </c>
      <c r="CO8" s="559">
        <f>'４⑥Ａ'!Q41</f>
        <v>0</v>
      </c>
      <c r="CP8" s="560">
        <f>'４⑥Ａ'!B42</f>
        <v>0</v>
      </c>
      <c r="CQ8" s="559" t="str">
        <f>'４⑥Ａ'!D42</f>
        <v/>
      </c>
      <c r="CR8" s="559" t="str">
        <f>'４⑥Ａ'!H42</f>
        <v/>
      </c>
      <c r="CS8" s="560">
        <f>'４⑥Ａ'!L42</f>
        <v>0</v>
      </c>
      <c r="CT8" s="559">
        <f>'４⑥Ａ'!Q42</f>
        <v>0</v>
      </c>
      <c r="CU8" s="560">
        <f>'４⑥Ａ'!B43</f>
        <v>0</v>
      </c>
      <c r="CV8" s="559" t="str">
        <f>'４⑥Ａ'!D43</f>
        <v/>
      </c>
      <c r="CW8" s="559" t="str">
        <f>'４⑥Ａ'!H43</f>
        <v/>
      </c>
      <c r="CX8" s="560">
        <f>'４⑥Ａ'!L43</f>
        <v>0</v>
      </c>
      <c r="CY8" s="559">
        <f>'４⑥Ａ'!Q43</f>
        <v>0</v>
      </c>
      <c r="CZ8" s="560">
        <f>'４⑥Ａ'!B44</f>
        <v>0</v>
      </c>
      <c r="DA8" s="559" t="str">
        <f>'４⑥Ａ'!D44</f>
        <v/>
      </c>
      <c r="DB8" s="559" t="str">
        <f>'４⑥Ａ'!H44</f>
        <v/>
      </c>
      <c r="DC8" s="560">
        <f>'４⑥Ａ'!L44</f>
        <v>0</v>
      </c>
      <c r="DD8" s="559">
        <f>'４⑥Ａ'!Q44</f>
        <v>0</v>
      </c>
      <c r="DE8" s="560">
        <f>'４⑥Ａ'!B45</f>
        <v>0</v>
      </c>
      <c r="DF8" s="559" t="str">
        <f>'４⑥Ａ'!D45</f>
        <v/>
      </c>
      <c r="DG8" s="559" t="str">
        <f>'４⑥Ａ'!H45</f>
        <v/>
      </c>
      <c r="DH8" s="560">
        <f>'４⑥Ａ'!L45</f>
        <v>0</v>
      </c>
      <c r="DI8" s="559">
        <f>'４⑥Ａ'!Q45</f>
        <v>0</v>
      </c>
      <c r="DJ8" s="560">
        <f>'４⑥Ａ'!B46</f>
        <v>0</v>
      </c>
      <c r="DK8" s="559" t="str">
        <f>'４⑥Ａ'!D46</f>
        <v/>
      </c>
      <c r="DL8" s="559" t="str">
        <f>'４⑥Ａ'!H46</f>
        <v/>
      </c>
      <c r="DM8" s="560">
        <f>'４⑥Ａ'!L46</f>
        <v>0</v>
      </c>
      <c r="DN8" s="559">
        <f>'４⑥Ａ'!Q46</f>
        <v>0</v>
      </c>
      <c r="DO8" s="560">
        <f>'４⑥Ａ'!B47</f>
        <v>0</v>
      </c>
      <c r="DP8" s="559" t="str">
        <f>'４⑥Ａ'!D47</f>
        <v/>
      </c>
      <c r="DQ8" s="559" t="str">
        <f>'４⑥Ａ'!H47</f>
        <v/>
      </c>
      <c r="DR8" s="560">
        <f>'４⑥Ａ'!L47</f>
        <v>0</v>
      </c>
      <c r="DS8" s="559">
        <f>'４⑥Ａ'!Q47</f>
        <v>0</v>
      </c>
      <c r="DT8" s="560">
        <f>'４⑥Ａ'!B48</f>
        <v>0</v>
      </c>
      <c r="DU8" s="559" t="str">
        <f>'４⑥Ａ'!D48</f>
        <v/>
      </c>
      <c r="DV8" s="559" t="str">
        <f>'４⑥Ａ'!H48</f>
        <v/>
      </c>
      <c r="DW8" s="560">
        <f>'４⑥Ａ'!L48</f>
        <v>0</v>
      </c>
      <c r="DX8" s="559">
        <f>'４⑥Ａ'!Q48</f>
        <v>0</v>
      </c>
      <c r="DY8" s="560">
        <f>'４⑥Ａ'!B49</f>
        <v>0</v>
      </c>
      <c r="DZ8" s="559" t="str">
        <f>'４⑥Ａ'!D49</f>
        <v/>
      </c>
      <c r="EA8" s="559" t="str">
        <f>'４⑥Ａ'!H49</f>
        <v/>
      </c>
      <c r="EB8" s="560">
        <f>'４⑥Ａ'!L49</f>
        <v>0</v>
      </c>
      <c r="EC8" s="559">
        <f>'４⑥Ａ'!Q49</f>
        <v>0</v>
      </c>
      <c r="ED8" s="560">
        <f>'４⑥Ａ'!B50</f>
        <v>0</v>
      </c>
      <c r="EE8" s="559" t="str">
        <f>'４⑥Ａ'!D50</f>
        <v/>
      </c>
      <c r="EF8" s="559" t="str">
        <f>'４⑥Ａ'!H50</f>
        <v/>
      </c>
      <c r="EG8" s="560">
        <f>'４⑥Ａ'!L50</f>
        <v>0</v>
      </c>
      <c r="EH8" s="559">
        <f>'４⑥Ａ'!Q50</f>
        <v>0</v>
      </c>
      <c r="EI8" s="560">
        <f>'４⑥Ａ'!B51</f>
        <v>0</v>
      </c>
      <c r="EJ8" s="559" t="str">
        <f>'４⑥Ａ'!D51</f>
        <v/>
      </c>
      <c r="EK8" s="559" t="str">
        <f>'４⑥Ａ'!H51</f>
        <v/>
      </c>
      <c r="EL8" s="560">
        <f>'４⑥Ａ'!L51</f>
        <v>0</v>
      </c>
      <c r="EM8" s="559">
        <f>'４⑥Ａ'!Q51</f>
        <v>0</v>
      </c>
      <c r="EN8" s="559">
        <f>'４⑥Ａ'!Q52</f>
        <v>0</v>
      </c>
      <c r="EO8" s="559">
        <f>'４⑥Ａ'!S36</f>
        <v>0</v>
      </c>
      <c r="EP8" s="559">
        <f>'４⑥Ａ'!U36</f>
        <v>0</v>
      </c>
      <c r="EQ8" s="559">
        <f>'４⑥Ａ'!S40</f>
        <v>0</v>
      </c>
      <c r="ER8" s="559">
        <f>'４⑥Ａ'!U40</f>
        <v>0</v>
      </c>
      <c r="ES8" s="559">
        <f>'４⑥Ａ'!W40</f>
        <v>0</v>
      </c>
      <c r="ET8" s="559">
        <f>'４⑥Ａ'!S45</f>
        <v>0</v>
      </c>
      <c r="EU8" s="577">
        <f>'４⑥Ａ'!U45</f>
        <v>0</v>
      </c>
      <c r="EV8" s="577">
        <f>'４⑥Ａ'!W45</f>
        <v>0</v>
      </c>
      <c r="EW8" s="556">
        <f>'４⑥Ａ'!W48</f>
        <v>0</v>
      </c>
      <c r="EX8" s="556" t="str">
        <f>'４⑥Ａ'!S55</f>
        <v/>
      </c>
      <c r="EY8" s="556">
        <f>'４⑥Ａ'!W55</f>
        <v>0</v>
      </c>
      <c r="EZ8" s="556">
        <f>'４⑥Ａ'!S56</f>
        <v>0</v>
      </c>
      <c r="FA8" s="556">
        <f>'４⑥Ａ'!W56</f>
        <v>0</v>
      </c>
      <c r="FB8" s="556">
        <f>'４⑥Ａ'!S57</f>
        <v>0</v>
      </c>
      <c r="FC8" s="556">
        <f>'４⑥Ａ'!W57</f>
        <v>0</v>
      </c>
      <c r="FD8" s="639">
        <f>'４⑥Ａ'!S58</f>
        <v>0</v>
      </c>
      <c r="FE8" s="640">
        <f>'４⑥Ａ'!W58</f>
        <v>0</v>
      </c>
      <c r="FF8" s="638">
        <f>'４⑥Ｂ・C'!A6</f>
        <v>0</v>
      </c>
      <c r="FG8" s="581">
        <f>'４⑥Ｂ・C'!C6</f>
        <v>0</v>
      </c>
      <c r="FH8" s="581">
        <f>'４⑥Ｂ・C'!D6</f>
        <v>0</v>
      </c>
      <c r="FI8" s="581">
        <f>'４⑥Ｂ・C'!E6</f>
        <v>0</v>
      </c>
      <c r="FJ8" s="661">
        <f>'４⑥Ｂ・C'!F6</f>
        <v>0</v>
      </c>
      <c r="FK8" s="581">
        <f>'４⑥Ｂ・C'!H6</f>
        <v>0</v>
      </c>
      <c r="FL8" s="581">
        <f>'４⑥Ｂ・C'!I6</f>
        <v>0</v>
      </c>
      <c r="FM8" s="581">
        <f>'４⑥Ｂ・C'!L6</f>
        <v>0</v>
      </c>
      <c r="FN8" s="581">
        <f>'４⑥Ｂ・C'!M6</f>
        <v>0</v>
      </c>
      <c r="FO8" s="581">
        <f>'４⑥Ｂ・C'!A9</f>
        <v>0</v>
      </c>
      <c r="FP8" s="581">
        <f>'４⑥Ｂ・C'!C9</f>
        <v>0</v>
      </c>
      <c r="FQ8" s="581">
        <f>'４⑥Ｂ・C'!D9</f>
        <v>0</v>
      </c>
      <c r="FR8" s="581">
        <f>'４⑥Ｂ・C'!E9</f>
        <v>0</v>
      </c>
      <c r="FS8" s="581">
        <f>'４⑥Ｂ・C'!F9</f>
        <v>0</v>
      </c>
      <c r="FT8" s="581">
        <f>'４⑥Ｂ・C'!H9</f>
        <v>0</v>
      </c>
      <c r="FU8" s="581">
        <f>'４⑥Ｂ・C'!I9</f>
        <v>0</v>
      </c>
      <c r="FV8" s="581">
        <f>'４⑥Ｂ・C'!J9</f>
        <v>0</v>
      </c>
      <c r="FW8" s="581">
        <f>'４⑥Ｂ・C'!K9</f>
        <v>0</v>
      </c>
      <c r="FX8" s="581">
        <f>'４⑥Ｂ・C'!L9</f>
        <v>0</v>
      </c>
      <c r="FY8" s="641">
        <f>'４⑥Ｂ・C'!M9</f>
        <v>1</v>
      </c>
      <c r="FZ8" s="642">
        <f>'４⑥Ｂ・C'!N9</f>
        <v>0</v>
      </c>
      <c r="GA8" s="1320">
        <f>'４⑥C・E'!C25</f>
        <v>0</v>
      </c>
      <c r="GB8" s="1320">
        <f>'４⑥C・E'!D25</f>
        <v>0</v>
      </c>
      <c r="GC8" s="1328">
        <f>'４⑥C・E'!E25</f>
        <v>1</v>
      </c>
      <c r="GD8" s="1320">
        <f>'４⑥C・E'!G25</f>
        <v>0</v>
      </c>
      <c r="GE8" s="1320">
        <f>'４⑥C・E'!C26</f>
        <v>0</v>
      </c>
      <c r="GF8" s="1320">
        <f>'４⑥C・E'!D26</f>
        <v>0</v>
      </c>
      <c r="GG8" s="1328">
        <f>'４⑥C・E'!E26</f>
        <v>1</v>
      </c>
      <c r="GH8" s="1320">
        <f>'４⑥C・E'!G26</f>
        <v>0</v>
      </c>
      <c r="GI8" s="1320">
        <f>'４⑥C・E'!C27</f>
        <v>0</v>
      </c>
      <c r="GJ8" s="1320">
        <f>'４⑥C・E'!D27</f>
        <v>0</v>
      </c>
      <c r="GK8" s="1328">
        <f>'４⑥C・E'!E27</f>
        <v>1</v>
      </c>
      <c r="GL8" s="1320">
        <f>'４⑥C・E'!G27</f>
        <v>0</v>
      </c>
      <c r="GM8" s="1320">
        <f>'４⑥C・E'!C28</f>
        <v>0</v>
      </c>
      <c r="GN8" s="1320">
        <f>'４⑥C・E'!D28</f>
        <v>0</v>
      </c>
      <c r="GO8" s="1328">
        <f>'４⑥C・E'!E28</f>
        <v>1</v>
      </c>
      <c r="GP8" s="1320">
        <f>'４⑥C・E'!G28</f>
        <v>0</v>
      </c>
      <c r="GQ8" s="1320">
        <f>'４⑥C・E'!G29</f>
        <v>0</v>
      </c>
      <c r="GR8" s="1320" t="str">
        <f>'４⑥C・E'!C33</f>
        <v/>
      </c>
      <c r="GS8" s="1320">
        <f>'４⑥C・E'!D33</f>
        <v>0</v>
      </c>
      <c r="GT8" s="1328">
        <f>'４⑥C・E'!C34</f>
        <v>0</v>
      </c>
      <c r="GU8" s="1320">
        <f>'４⑥C・E'!D34</f>
        <v>0</v>
      </c>
      <c r="GV8" s="1328">
        <f>'４⑥C・E'!C35</f>
        <v>0</v>
      </c>
      <c r="GW8" s="1320">
        <f>'４⑥C・E'!D35</f>
        <v>0</v>
      </c>
      <c r="GX8" s="1328">
        <f>'４⑥C・E'!C36</f>
        <v>0</v>
      </c>
      <c r="GY8" s="1320">
        <f>'４⑥C・E'!D36</f>
        <v>0</v>
      </c>
      <c r="GZ8" s="1328">
        <f>'４⑥C・E'!C37</f>
        <v>0</v>
      </c>
      <c r="HA8" s="1320">
        <f>'４⑥C・E'!D37</f>
        <v>0</v>
      </c>
      <c r="HB8" s="1328">
        <f>'４⑥C・E'!D38</f>
        <v>0</v>
      </c>
      <c r="HC8" s="1328" t="str">
        <f>'４⑥C・E'!G33</f>
        <v/>
      </c>
      <c r="HD8" s="1320">
        <f>'４⑥C・E'!H33</f>
        <v>0</v>
      </c>
      <c r="HE8" s="1328">
        <f>'４⑥C・E'!G34</f>
        <v>0</v>
      </c>
      <c r="HF8" s="1320">
        <f>'４⑥C・E'!H34</f>
        <v>0</v>
      </c>
      <c r="HG8" s="1328">
        <f>'４⑥C・E'!G35</f>
        <v>0</v>
      </c>
      <c r="HH8" s="1320">
        <f>'４⑥C・E'!H35</f>
        <v>0</v>
      </c>
      <c r="HI8" s="1328">
        <f>'４⑥C・E'!G36</f>
        <v>0</v>
      </c>
      <c r="HJ8" s="1320">
        <f>'４⑥C・E'!H36</f>
        <v>0</v>
      </c>
      <c r="HK8" s="1328">
        <f>'４⑥C・E'!G37</f>
        <v>0</v>
      </c>
      <c r="HL8" s="1320">
        <f>'４⑥C・E'!H37</f>
        <v>0</v>
      </c>
      <c r="HM8" s="1328">
        <f>'４⑥C・E'!H38</f>
        <v>0</v>
      </c>
      <c r="HN8" s="1328" t="str">
        <f>'４⑥C・E'!K33</f>
        <v/>
      </c>
      <c r="HO8" s="1320">
        <f>'４⑥C・E'!M33</f>
        <v>0</v>
      </c>
      <c r="HP8" s="1328">
        <f>'４⑥C・E'!K34</f>
        <v>0</v>
      </c>
      <c r="HQ8" s="1320">
        <f>'４⑥C・E'!M34</f>
        <v>0</v>
      </c>
      <c r="HR8" s="1328">
        <f>'４⑥C・E'!K35</f>
        <v>0</v>
      </c>
      <c r="HS8" s="1320">
        <f>'４⑥C・E'!M35</f>
        <v>0</v>
      </c>
      <c r="HT8" s="1328">
        <f>'４⑥C・E'!K36</f>
        <v>0</v>
      </c>
      <c r="HU8" s="1320">
        <f>'４⑥C・E'!M36</f>
        <v>0</v>
      </c>
      <c r="HV8" s="1328">
        <f>'４⑥C・E'!K37</f>
        <v>0</v>
      </c>
      <c r="HW8" s="1320">
        <f>'４⑥C・E'!M37</f>
        <v>0</v>
      </c>
      <c r="HX8" s="1328">
        <f>'４⑥C・E'!M38</f>
        <v>0</v>
      </c>
      <c r="HY8" s="1328" t="str">
        <f>'４⑥C・E'!P33</f>
        <v/>
      </c>
      <c r="HZ8" s="1320">
        <f>'４⑥C・E'!R33</f>
        <v>0</v>
      </c>
      <c r="IA8" s="1328">
        <f>'４⑥C・E'!P34</f>
        <v>0</v>
      </c>
      <c r="IB8" s="1320">
        <f>'４⑥C・E'!R34</f>
        <v>0</v>
      </c>
      <c r="IC8" s="1328">
        <f>'４⑥C・E'!P35</f>
        <v>0</v>
      </c>
      <c r="ID8" s="1320">
        <f>'４⑥C・E'!R35</f>
        <v>0</v>
      </c>
      <c r="IE8" s="1328">
        <f>'４⑥C・E'!P36</f>
        <v>0</v>
      </c>
      <c r="IF8" s="1320">
        <f>'４⑥C・E'!R36</f>
        <v>0</v>
      </c>
      <c r="IG8" s="1328">
        <f>'４⑥C・E'!P37</f>
        <v>0</v>
      </c>
      <c r="IH8" s="1320">
        <f>'４⑥C・E'!R37</f>
        <v>0</v>
      </c>
      <c r="II8" s="1330">
        <f>'４⑥C・E'!R38</f>
        <v>0</v>
      </c>
      <c r="IJ8" s="1329">
        <f>'４⑥Ｄ'!C6</f>
        <v>0</v>
      </c>
      <c r="IK8" s="643">
        <f>'４⑥Ｄ'!D6</f>
        <v>0</v>
      </c>
      <c r="IL8" s="1325">
        <f>'４⑥Ｄ'!E6</f>
        <v>0</v>
      </c>
      <c r="IM8" s="1321"/>
      <c r="IN8" s="1324"/>
      <c r="IO8" s="1324"/>
      <c r="IP8" s="1324"/>
      <c r="IQ8" s="1321"/>
      <c r="IR8" s="1322"/>
      <c r="IS8" s="1322"/>
    </row>
    <row r="9" spans="1:255" ht="20.100000000000001" customHeight="1" thickBot="1" x14ac:dyDescent="0.25">
      <c r="A9" s="580" t="str">
        <f>総括表①!$E$3</f>
        <v>Ver.03.00</v>
      </c>
      <c r="B9" s="513">
        <f>総括表①!B10</f>
        <v>0</v>
      </c>
      <c r="C9" s="514" t="str">
        <f>総括表①!$C$10</f>
        <v/>
      </c>
      <c r="D9" s="514" t="str">
        <f>総括表①!$D$10</f>
        <v/>
      </c>
      <c r="E9" s="571">
        <f>IF(総括表①!$C$11="1.都道府県",1,IF(総括表①!$C$11="2.政令市",2,IF(総括表①!$C$11="3.市",3,IF(総括表①!$C$11="4.特別区",4,IF(総括表①!$C$11="5.町村",5,0)))))</f>
        <v>1</v>
      </c>
      <c r="F9" s="664">
        <f>'４⑥Ｆ'!B10</f>
        <v>0</v>
      </c>
      <c r="G9" s="665">
        <f>'４⑥Ｆ'!C10</f>
        <v>0</v>
      </c>
      <c r="H9" s="665">
        <f>'４⑥Ｆ'!D10</f>
        <v>0</v>
      </c>
      <c r="I9" s="665">
        <f>'４⑥Ｆ'!E10</f>
        <v>0</v>
      </c>
      <c r="J9" s="665">
        <f>'４⑥Ｆ'!F10</f>
        <v>0</v>
      </c>
      <c r="K9" s="665">
        <f>'４⑥Ｆ'!G10</f>
        <v>0</v>
      </c>
      <c r="L9" s="665">
        <f>'４⑥Ｆ'!H10</f>
        <v>0</v>
      </c>
      <c r="M9" s="665">
        <f>'４⑥Ｆ'!I10</f>
        <v>0</v>
      </c>
      <c r="N9" s="665">
        <f>'４⑥Ｆ'!B11</f>
        <v>0</v>
      </c>
      <c r="O9" s="665">
        <f>'４⑥Ｆ'!C11</f>
        <v>0</v>
      </c>
      <c r="P9" s="665">
        <f>'４⑥Ｆ'!D11</f>
        <v>0</v>
      </c>
      <c r="Q9" s="665">
        <f>'４⑥Ｆ'!E11</f>
        <v>0</v>
      </c>
      <c r="R9" s="665">
        <f>'４⑥Ｆ'!F11</f>
        <v>0</v>
      </c>
      <c r="S9" s="665">
        <f>'４⑥Ｆ'!G11</f>
        <v>0</v>
      </c>
      <c r="T9" s="665">
        <f>'４⑥Ｆ'!H11</f>
        <v>0</v>
      </c>
      <c r="U9" s="665">
        <f>'４⑥Ｆ'!I11</f>
        <v>0</v>
      </c>
      <c r="V9" s="665">
        <f>'４⑥Ｆ'!B12</f>
        <v>0</v>
      </c>
      <c r="W9" s="665">
        <f>'４⑥Ｆ'!C12</f>
        <v>0</v>
      </c>
      <c r="X9" s="665">
        <f>'４⑥Ｆ'!D12</f>
        <v>0</v>
      </c>
      <c r="Y9" s="665">
        <f>'４⑥Ｆ'!E12</f>
        <v>0</v>
      </c>
      <c r="Z9" s="561">
        <f>'４⑥Ｆ'!F12</f>
        <v>0</v>
      </c>
      <c r="AA9" s="561">
        <f>'４⑥Ｆ'!G12</f>
        <v>0</v>
      </c>
      <c r="AB9" s="561">
        <f>'４⑥Ｆ'!H12</f>
        <v>0</v>
      </c>
      <c r="AC9" s="561">
        <f>'４⑥Ｆ'!I12</f>
        <v>0</v>
      </c>
      <c r="AD9" s="561">
        <f>'４⑥Ｆ'!B13</f>
        <v>0</v>
      </c>
      <c r="AE9" s="561">
        <f>'４⑥Ｆ'!C13</f>
        <v>0</v>
      </c>
      <c r="AF9" s="561">
        <f>'４⑥Ｆ'!D13</f>
        <v>0</v>
      </c>
      <c r="AG9" s="561">
        <f>'４⑥Ｆ'!E13</f>
        <v>0</v>
      </c>
      <c r="AH9" s="561">
        <f>'４⑥Ｆ'!F13</f>
        <v>0</v>
      </c>
      <c r="AI9" s="561">
        <f>'４⑥Ｆ'!G13</f>
        <v>0</v>
      </c>
      <c r="AJ9" s="561">
        <f>'４⑥Ｆ'!H13</f>
        <v>0</v>
      </c>
      <c r="AK9" s="561">
        <f>'４⑥Ｆ'!I13</f>
        <v>0</v>
      </c>
      <c r="AL9" s="561">
        <f>'４⑥Ｆ'!B14</f>
        <v>0</v>
      </c>
      <c r="AM9" s="561">
        <f>'４⑥Ｆ'!C14</f>
        <v>0</v>
      </c>
      <c r="AN9" s="561">
        <f>'４⑥Ｆ'!D14</f>
        <v>0</v>
      </c>
      <c r="AO9" s="561">
        <f>'４⑥Ｆ'!E14</f>
        <v>0</v>
      </c>
      <c r="AP9" s="561">
        <f>'４⑥Ｆ'!F14</f>
        <v>0</v>
      </c>
      <c r="AQ9" s="561">
        <f>'４⑥Ｆ'!G14</f>
        <v>0</v>
      </c>
      <c r="AR9" s="561">
        <f>'４⑥Ｆ'!H14</f>
        <v>0</v>
      </c>
      <c r="AS9" s="561">
        <f>'４⑥Ｆ'!I14</f>
        <v>0</v>
      </c>
      <c r="AT9" s="561">
        <f>'４⑥Ｆ'!B15</f>
        <v>0</v>
      </c>
      <c r="AU9" s="561">
        <f>'４⑥Ｆ'!C15</f>
        <v>0</v>
      </c>
      <c r="AV9" s="561">
        <f>'４⑥Ｆ'!D15</f>
        <v>0</v>
      </c>
      <c r="AW9" s="561">
        <f>'４⑥Ｆ'!E15</f>
        <v>0</v>
      </c>
      <c r="AX9" s="561">
        <f>'４⑥Ｆ'!F15</f>
        <v>0</v>
      </c>
      <c r="AY9" s="561">
        <f>'４⑥Ｆ'!G15</f>
        <v>0</v>
      </c>
      <c r="AZ9" s="561">
        <f>'４⑥Ｆ'!H15</f>
        <v>0</v>
      </c>
      <c r="BA9" s="561">
        <f>'４⑥Ｆ'!I15</f>
        <v>0</v>
      </c>
      <c r="BB9" s="561">
        <f>'４⑥Ｆ'!B16</f>
        <v>0</v>
      </c>
      <c r="BC9" s="561">
        <f>'４⑥Ｆ'!C16</f>
        <v>0</v>
      </c>
      <c r="BD9" s="561">
        <f>'４⑥Ｆ'!D16</f>
        <v>0</v>
      </c>
      <c r="BE9" s="561">
        <f>'４⑥Ｆ'!E16</f>
        <v>0</v>
      </c>
      <c r="BF9" s="561">
        <f>'４⑥Ｆ'!F16</f>
        <v>0</v>
      </c>
      <c r="BG9" s="561">
        <f>'４⑥Ｆ'!G16</f>
        <v>0</v>
      </c>
      <c r="BH9" s="561">
        <f>'４⑥Ｆ'!H16</f>
        <v>0</v>
      </c>
      <c r="BI9" s="561">
        <f>'４⑥Ｆ'!I16</f>
        <v>0</v>
      </c>
      <c r="BJ9" s="561">
        <f>'４⑥Ｆ'!B17</f>
        <v>0</v>
      </c>
      <c r="BK9" s="561">
        <f>'４⑥Ｆ'!C17</f>
        <v>0</v>
      </c>
      <c r="BL9" s="561">
        <f>'４⑥Ｆ'!D17</f>
        <v>0</v>
      </c>
      <c r="BM9" s="561">
        <f>'４⑥Ｆ'!E17</f>
        <v>0</v>
      </c>
      <c r="BN9" s="561">
        <f>'４⑥Ｆ'!F17</f>
        <v>0</v>
      </c>
      <c r="BO9" s="561">
        <f>'４⑥Ｆ'!G17</f>
        <v>0</v>
      </c>
      <c r="BP9" s="561">
        <f>'４⑥Ｆ'!H17</f>
        <v>0</v>
      </c>
      <c r="BQ9" s="561">
        <f>'４⑥Ｆ'!I17</f>
        <v>0</v>
      </c>
      <c r="BR9" s="561">
        <f>'４⑥Ｆ'!B18</f>
        <v>0</v>
      </c>
      <c r="BS9" s="561">
        <f>'４⑥Ｆ'!C18</f>
        <v>0</v>
      </c>
      <c r="BT9" s="561">
        <f>'４⑥Ｆ'!D18</f>
        <v>0</v>
      </c>
      <c r="BU9" s="561">
        <f>'４⑥Ｆ'!E18</f>
        <v>0</v>
      </c>
      <c r="BV9" s="561">
        <f>'４⑥Ｆ'!F18</f>
        <v>0</v>
      </c>
      <c r="BW9" s="561">
        <f>'４⑥Ｆ'!G18</f>
        <v>0</v>
      </c>
      <c r="BX9" s="561">
        <f>'４⑥Ｆ'!H18</f>
        <v>0</v>
      </c>
      <c r="BY9" s="561">
        <f>'４⑥Ｆ'!I18</f>
        <v>0</v>
      </c>
      <c r="BZ9" s="561">
        <f>'４⑥Ｆ'!B19</f>
        <v>0</v>
      </c>
      <c r="CA9" s="561">
        <f>'４⑥Ｆ'!C19</f>
        <v>0</v>
      </c>
      <c r="CB9" s="561">
        <f>'４⑥Ｆ'!D19</f>
        <v>0</v>
      </c>
      <c r="CC9" s="561">
        <f>'４⑥Ｆ'!E19</f>
        <v>0</v>
      </c>
      <c r="CD9" s="561">
        <f>'４⑥Ｆ'!F19</f>
        <v>0</v>
      </c>
      <c r="CE9" s="561">
        <f>'４⑥Ｆ'!G19</f>
        <v>0</v>
      </c>
      <c r="CF9" s="561">
        <f>'４⑥Ｆ'!H19</f>
        <v>0</v>
      </c>
      <c r="CG9" s="561">
        <f>'４⑥Ｆ'!I19</f>
        <v>0</v>
      </c>
      <c r="CH9" s="561">
        <f>'４⑥Ｆ'!B20</f>
        <v>0</v>
      </c>
      <c r="CI9" s="561">
        <f>'４⑥Ｆ'!C20</f>
        <v>0</v>
      </c>
      <c r="CJ9" s="561">
        <f>'４⑥Ｆ'!D20</f>
        <v>0</v>
      </c>
      <c r="CK9" s="561">
        <f>'４⑥Ｆ'!E20</f>
        <v>0</v>
      </c>
      <c r="CL9" s="561">
        <f>'４⑥Ｆ'!F20</f>
        <v>0</v>
      </c>
      <c r="CM9" s="561">
        <f>'４⑥Ｆ'!G20</f>
        <v>0</v>
      </c>
      <c r="CN9" s="561">
        <f>'４⑥Ｆ'!H20</f>
        <v>0</v>
      </c>
      <c r="CO9" s="561">
        <f>'４⑥Ｆ'!I20</f>
        <v>0</v>
      </c>
      <c r="CP9" s="561">
        <f>'４⑥Ｆ'!B21</f>
        <v>0</v>
      </c>
      <c r="CQ9" s="561">
        <f>'４⑥Ｆ'!C21</f>
        <v>0</v>
      </c>
      <c r="CR9" s="561">
        <f>'４⑥Ｆ'!D21</f>
        <v>0</v>
      </c>
      <c r="CS9" s="561">
        <f>'４⑥Ｆ'!E21</f>
        <v>0</v>
      </c>
      <c r="CT9" s="561">
        <f>'４⑥Ｆ'!F21</f>
        <v>0</v>
      </c>
      <c r="CU9" s="561">
        <f>'４⑥Ｆ'!G21</f>
        <v>0</v>
      </c>
      <c r="CV9" s="561">
        <f>'４⑥Ｆ'!H21</f>
        <v>0</v>
      </c>
      <c r="CW9" s="561">
        <f>'４⑥Ｆ'!I21</f>
        <v>0</v>
      </c>
      <c r="CX9" s="561">
        <f>'４⑥Ｆ'!B22</f>
        <v>0</v>
      </c>
      <c r="CY9" s="561">
        <f>'４⑥Ｆ'!C22</f>
        <v>0</v>
      </c>
      <c r="CZ9" s="561">
        <f>'４⑥Ｆ'!D22</f>
        <v>0</v>
      </c>
      <c r="DA9" s="561">
        <f>'４⑥Ｆ'!E22</f>
        <v>0</v>
      </c>
      <c r="DB9" s="561">
        <f>'４⑥Ｆ'!F22</f>
        <v>0</v>
      </c>
      <c r="DC9" s="561">
        <f>'４⑥Ｆ'!G22</f>
        <v>0</v>
      </c>
      <c r="DD9" s="561">
        <f>'４⑥Ｆ'!H22</f>
        <v>0</v>
      </c>
      <c r="DE9" s="561">
        <f>'４⑥Ｆ'!I22</f>
        <v>0</v>
      </c>
      <c r="DF9" s="561">
        <f>'４⑥Ｆ'!B23</f>
        <v>0</v>
      </c>
      <c r="DG9" s="561">
        <f>'４⑥Ｆ'!C23</f>
        <v>0</v>
      </c>
      <c r="DH9" s="561">
        <f>'４⑥Ｆ'!D23</f>
        <v>0</v>
      </c>
      <c r="DI9" s="561">
        <f>'４⑥Ｆ'!E23</f>
        <v>0</v>
      </c>
      <c r="DJ9" s="561">
        <f>'４⑥Ｆ'!F23</f>
        <v>0</v>
      </c>
      <c r="DK9" s="561">
        <f>'４⑥Ｆ'!G23</f>
        <v>0</v>
      </c>
      <c r="DL9" s="561">
        <f>'４⑥Ｆ'!H23</f>
        <v>0</v>
      </c>
      <c r="DM9" s="561">
        <f>'４⑥Ｆ'!I23</f>
        <v>0</v>
      </c>
      <c r="DN9" s="561">
        <f>'４⑥Ｆ'!B24</f>
        <v>0</v>
      </c>
      <c r="DO9" s="561">
        <f>'４⑥Ｆ'!C24</f>
        <v>0</v>
      </c>
      <c r="DP9" s="561">
        <f>'４⑥Ｆ'!D24</f>
        <v>0</v>
      </c>
      <c r="DQ9" s="561">
        <f>'４⑥Ｆ'!E24</f>
        <v>0</v>
      </c>
      <c r="DR9" s="561">
        <f>'４⑥Ｆ'!F24</f>
        <v>0</v>
      </c>
      <c r="DS9" s="561">
        <f>'４⑥Ｆ'!G24</f>
        <v>0</v>
      </c>
      <c r="DT9" s="561">
        <f>'４⑥Ｆ'!H24</f>
        <v>0</v>
      </c>
      <c r="DU9" s="561">
        <f>'４⑥Ｆ'!I24</f>
        <v>0</v>
      </c>
      <c r="DV9" s="561">
        <f>'４⑥Ｆ'!B25</f>
        <v>0</v>
      </c>
      <c r="DW9" s="561">
        <f>'４⑥Ｆ'!C25</f>
        <v>0</v>
      </c>
      <c r="DX9" s="561">
        <f>'４⑥Ｆ'!D25</f>
        <v>0</v>
      </c>
      <c r="DY9" s="561">
        <f>'４⑥Ｆ'!E25</f>
        <v>0</v>
      </c>
      <c r="DZ9" s="561">
        <f>'４⑥Ｆ'!F25</f>
        <v>0</v>
      </c>
      <c r="EA9" s="561">
        <f>'４⑥Ｆ'!G25</f>
        <v>0</v>
      </c>
      <c r="EB9" s="561">
        <f>'４⑥Ｆ'!H25</f>
        <v>0</v>
      </c>
      <c r="EC9" s="561">
        <f>'４⑥Ｆ'!I25</f>
        <v>0</v>
      </c>
      <c r="ED9" s="561">
        <f>'４⑥Ｆ'!B26</f>
        <v>0</v>
      </c>
      <c r="EE9" s="561">
        <f>'４⑥Ｆ'!C26</f>
        <v>0</v>
      </c>
      <c r="EF9" s="561">
        <f>'４⑥Ｆ'!D26</f>
        <v>0</v>
      </c>
      <c r="EG9" s="561">
        <f>'４⑥Ｆ'!E26</f>
        <v>0</v>
      </c>
      <c r="EH9" s="561">
        <f>'４⑥Ｆ'!F26</f>
        <v>0</v>
      </c>
      <c r="EI9" s="561">
        <f>'４⑥Ｆ'!G26</f>
        <v>0</v>
      </c>
      <c r="EJ9" s="561">
        <f>'４⑥Ｆ'!H26</f>
        <v>0</v>
      </c>
      <c r="EK9" s="561">
        <f>'４⑥Ｆ'!I26</f>
        <v>0</v>
      </c>
      <c r="EL9" s="561">
        <f>'４⑥Ｆ'!B27</f>
        <v>0</v>
      </c>
      <c r="EM9" s="561">
        <f>'４⑥Ｆ'!C27</f>
        <v>0</v>
      </c>
      <c r="EN9" s="561">
        <f>'４⑥Ｆ'!D27</f>
        <v>0</v>
      </c>
      <c r="EO9" s="561">
        <f>'４⑥Ｆ'!E27</f>
        <v>0</v>
      </c>
      <c r="EP9" s="561">
        <f>'４⑥Ｆ'!F27</f>
        <v>0</v>
      </c>
      <c r="EQ9" s="561">
        <f>'４⑥Ｆ'!G27</f>
        <v>0</v>
      </c>
      <c r="ER9" s="561">
        <f>'４⑥Ｆ'!H27</f>
        <v>0</v>
      </c>
      <c r="ES9" s="561">
        <f>'４⑥Ｆ'!I27</f>
        <v>0</v>
      </c>
      <c r="ET9" s="561">
        <f>'４⑥Ｆ'!B28</f>
        <v>0</v>
      </c>
      <c r="EU9" s="561">
        <f>'４⑥Ｆ'!C28</f>
        <v>0</v>
      </c>
      <c r="EV9" s="561">
        <f>'４⑥Ｆ'!D28</f>
        <v>0</v>
      </c>
      <c r="EW9" s="561">
        <f>'４⑥Ｆ'!E28</f>
        <v>0</v>
      </c>
      <c r="EX9" s="561">
        <f>'４⑥Ｆ'!F28</f>
        <v>0</v>
      </c>
      <c r="EY9" s="561">
        <f>'４⑥Ｆ'!G28</f>
        <v>0</v>
      </c>
      <c r="EZ9" s="561">
        <f>'４⑥Ｆ'!H28</f>
        <v>0</v>
      </c>
      <c r="FA9" s="561">
        <f>'４⑥Ｆ'!I28</f>
        <v>0</v>
      </c>
      <c r="FB9" s="561">
        <f>'４⑥Ｆ'!B29</f>
        <v>0</v>
      </c>
      <c r="FC9" s="561">
        <f>'４⑥Ｆ'!C29</f>
        <v>0</v>
      </c>
      <c r="FD9" s="561">
        <f>'４⑥Ｆ'!D29</f>
        <v>0</v>
      </c>
      <c r="FE9" s="561">
        <f>'４⑥Ｆ'!E29</f>
        <v>0</v>
      </c>
      <c r="FF9" s="561">
        <f>'４⑥Ｆ'!F29</f>
        <v>0</v>
      </c>
      <c r="FG9" s="561">
        <f>'４⑥Ｆ'!G29</f>
        <v>0</v>
      </c>
      <c r="FH9" s="659">
        <f>'４⑥Ｆ'!H29</f>
        <v>0</v>
      </c>
      <c r="FI9" s="659">
        <f>'４⑥Ｆ'!I29</f>
        <v>0</v>
      </c>
      <c r="FJ9" s="562">
        <f>'４⑥Ｆ'!G30</f>
        <v>0</v>
      </c>
      <c r="FK9" s="561">
        <f>'４⑥Ｆ'!B36</f>
        <v>0</v>
      </c>
      <c r="FL9" s="561">
        <f>'４⑥Ｆ'!C36</f>
        <v>0</v>
      </c>
      <c r="FM9" s="561">
        <f>'４⑥Ｆ'!D36</f>
        <v>0</v>
      </c>
      <c r="FN9" s="561">
        <f>'４⑥Ｆ'!E36</f>
        <v>0</v>
      </c>
      <c r="FO9" s="561">
        <f>'４⑥Ｆ'!B37</f>
        <v>0</v>
      </c>
      <c r="FP9" s="561">
        <f>'４⑥Ｆ'!C37</f>
        <v>0</v>
      </c>
      <c r="FQ9" s="561">
        <f>'４⑥Ｆ'!D37</f>
        <v>0</v>
      </c>
      <c r="FR9" s="561">
        <f>'４⑥Ｆ'!E37</f>
        <v>0</v>
      </c>
      <c r="FS9" s="660">
        <f>'４⑥Ｆ'!B38</f>
        <v>0</v>
      </c>
      <c r="FT9" s="660">
        <f>'４⑥Ｆ'!C38</f>
        <v>0</v>
      </c>
      <c r="FU9" s="660">
        <f>'４⑥Ｆ'!D38</f>
        <v>0</v>
      </c>
      <c r="FV9" s="660">
        <f>'４⑥Ｆ'!E38</f>
        <v>0</v>
      </c>
      <c r="FW9" s="660">
        <f>'４⑥Ｆ'!B39</f>
        <v>0</v>
      </c>
      <c r="FX9" s="660">
        <f>'４⑥Ｆ'!C39</f>
        <v>0</v>
      </c>
      <c r="FY9" s="660">
        <f>'４⑥Ｆ'!D39</f>
        <v>0</v>
      </c>
      <c r="FZ9" s="660">
        <f>'４⑥Ｆ'!E39</f>
        <v>0</v>
      </c>
      <c r="GA9" s="660">
        <f>'４⑥Ｆ'!B40</f>
        <v>0</v>
      </c>
      <c r="GB9" s="660">
        <f>'４⑥Ｆ'!C40</f>
        <v>0</v>
      </c>
      <c r="GC9" s="660">
        <f>'４⑥Ｆ'!D40</f>
        <v>0</v>
      </c>
      <c r="GD9" s="660">
        <f>'４⑥Ｆ'!E40</f>
        <v>0</v>
      </c>
      <c r="GE9" s="660">
        <f>'４⑥Ｆ'!B41</f>
        <v>0</v>
      </c>
      <c r="GF9" s="660">
        <f>'４⑥Ｆ'!C41</f>
        <v>0</v>
      </c>
      <c r="GG9" s="660">
        <f>'４⑥Ｆ'!D41</f>
        <v>0</v>
      </c>
      <c r="GH9" s="660">
        <f>'４⑥Ｆ'!E41</f>
        <v>0</v>
      </c>
      <c r="GI9" s="660">
        <f>'４⑥Ｆ'!B42</f>
        <v>0</v>
      </c>
      <c r="GJ9" s="660">
        <f>'４⑥Ｆ'!C42</f>
        <v>0</v>
      </c>
      <c r="GK9" s="660">
        <f>'４⑥Ｆ'!D42</f>
        <v>0</v>
      </c>
      <c r="GL9" s="660">
        <f>'４⑥Ｆ'!E42</f>
        <v>0</v>
      </c>
      <c r="GM9" s="660">
        <f>'４⑥Ｆ'!B43</f>
        <v>0</v>
      </c>
      <c r="GN9" s="660">
        <f>'４⑥Ｆ'!C43</f>
        <v>0</v>
      </c>
      <c r="GO9" s="660">
        <f>'４⑥Ｆ'!D43</f>
        <v>0</v>
      </c>
      <c r="GP9" s="660">
        <f>'４⑥Ｆ'!E43</f>
        <v>0</v>
      </c>
      <c r="GQ9" s="660">
        <f>'４⑥Ｆ'!B44</f>
        <v>0</v>
      </c>
      <c r="GR9" s="660">
        <f>'４⑥Ｆ'!C44</f>
        <v>0</v>
      </c>
      <c r="GS9" s="660">
        <f>'４⑥Ｆ'!D44</f>
        <v>0</v>
      </c>
      <c r="GT9" s="660">
        <f>'４⑥Ｆ'!E44</f>
        <v>0</v>
      </c>
      <c r="GU9" s="660">
        <f>'４⑥Ｆ'!B45</f>
        <v>0</v>
      </c>
      <c r="GV9" s="660">
        <f>'４⑥Ｆ'!C45</f>
        <v>0</v>
      </c>
      <c r="GW9" s="660">
        <f>'４⑥Ｆ'!D45</f>
        <v>0</v>
      </c>
      <c r="GX9" s="660">
        <f>'４⑥Ｆ'!E45</f>
        <v>0</v>
      </c>
      <c r="GY9" s="1323">
        <f>'４⑥Ｆ'!B46</f>
        <v>0</v>
      </c>
      <c r="GZ9" s="1323">
        <f>'４⑥Ｆ'!C46</f>
        <v>0</v>
      </c>
      <c r="HA9" s="1323">
        <f>'４⑥Ｆ'!D46</f>
        <v>0</v>
      </c>
      <c r="HB9" s="1323">
        <f>'４⑥Ｆ'!E46</f>
        <v>0</v>
      </c>
      <c r="HC9" s="660">
        <f>'４⑥Ｆ'!B47</f>
        <v>0</v>
      </c>
      <c r="HD9" s="660">
        <f>'４⑥Ｆ'!C47</f>
        <v>0</v>
      </c>
      <c r="HE9" s="660">
        <f>'４⑥Ｆ'!D47</f>
        <v>0</v>
      </c>
      <c r="HF9" s="660">
        <f>'４⑥Ｆ'!E47</f>
        <v>0</v>
      </c>
      <c r="HG9" s="660">
        <f>'４⑥Ｆ'!B48</f>
        <v>0</v>
      </c>
      <c r="HH9" s="660">
        <f>'４⑥Ｆ'!C48</f>
        <v>0</v>
      </c>
      <c r="HI9" s="660">
        <f>'４⑥Ｆ'!D48</f>
        <v>0</v>
      </c>
      <c r="HJ9" s="660">
        <f>'４⑥Ｆ'!E48</f>
        <v>0</v>
      </c>
      <c r="HK9" s="660">
        <f>'４⑥Ｆ'!B49</f>
        <v>0</v>
      </c>
      <c r="HL9" s="660">
        <f>'４⑥Ｆ'!C49</f>
        <v>0</v>
      </c>
      <c r="HM9" s="660">
        <f>'４⑥Ｆ'!D49</f>
        <v>0</v>
      </c>
      <c r="HN9" s="660">
        <f>'４⑥Ｆ'!E49</f>
        <v>0</v>
      </c>
      <c r="HO9" s="660">
        <f>'４⑥Ｆ'!B50</f>
        <v>0</v>
      </c>
      <c r="HP9" s="660">
        <f>'４⑥Ｆ'!C50</f>
        <v>0</v>
      </c>
      <c r="HQ9" s="660">
        <f>'４⑥Ｆ'!D50</f>
        <v>0</v>
      </c>
      <c r="HR9" s="660">
        <f>'４⑥Ｆ'!E50</f>
        <v>0</v>
      </c>
      <c r="HS9" s="660">
        <f>'４⑥Ｆ'!B51</f>
        <v>0</v>
      </c>
      <c r="HT9" s="660">
        <f>'４⑥Ｆ'!C51</f>
        <v>0</v>
      </c>
      <c r="HU9" s="660">
        <f>'４⑥Ｆ'!D51</f>
        <v>0</v>
      </c>
      <c r="HV9" s="660">
        <f>'４⑥Ｆ'!E51</f>
        <v>0</v>
      </c>
      <c r="HW9" s="660">
        <f>'４⑥Ｆ'!B52</f>
        <v>0</v>
      </c>
      <c r="HX9" s="660">
        <f>'４⑥Ｆ'!C52</f>
        <v>0</v>
      </c>
      <c r="HY9" s="660">
        <f>'４⑥Ｆ'!D52</f>
        <v>0</v>
      </c>
      <c r="HZ9" s="660">
        <f>'４⑥Ｆ'!E52</f>
        <v>0</v>
      </c>
      <c r="IA9" s="660">
        <f>'４⑥Ｆ'!B53</f>
        <v>0</v>
      </c>
      <c r="IB9" s="660">
        <f>'４⑥Ｆ'!C53</f>
        <v>0</v>
      </c>
      <c r="IC9" s="660">
        <f>'４⑥Ｆ'!D53</f>
        <v>0</v>
      </c>
      <c r="ID9" s="660">
        <f>'４⑥Ｆ'!E53</f>
        <v>0</v>
      </c>
      <c r="IE9" s="660">
        <f>'４⑥Ｆ'!B54</f>
        <v>0</v>
      </c>
      <c r="IF9" s="660">
        <f>'４⑥Ｆ'!C54</f>
        <v>0</v>
      </c>
      <c r="IG9" s="660">
        <f>'４⑥Ｆ'!D54</f>
        <v>0</v>
      </c>
      <c r="IH9" s="660">
        <f>'４⑥Ｆ'!E54</f>
        <v>0</v>
      </c>
      <c r="II9" s="660">
        <f>'４⑥Ｆ'!B55</f>
        <v>0</v>
      </c>
      <c r="IJ9" s="660">
        <f>'４⑥Ｆ'!C55</f>
        <v>0</v>
      </c>
      <c r="IK9" s="660">
        <f>'４⑥Ｆ'!D55</f>
        <v>0</v>
      </c>
      <c r="IL9" s="660">
        <f>'４⑥Ｆ'!E55</f>
        <v>0</v>
      </c>
      <c r="IM9" s="1323">
        <f>'４⑥Ｆ'!C56</f>
        <v>0</v>
      </c>
      <c r="IN9" s="660">
        <f>'４⑥Ｆ'!B64</f>
        <v>0</v>
      </c>
      <c r="IO9" s="660">
        <f>'４⑥Ｆ'!C64</f>
        <v>0</v>
      </c>
      <c r="IP9" s="561">
        <f>'４⑥Ｆ'!D64</f>
        <v>0</v>
      </c>
      <c r="IQ9" s="652">
        <f>'４⑥Ｆ'!E64</f>
        <v>0</v>
      </c>
    </row>
    <row r="10" spans="1:255" ht="20.100000000000001" customHeight="1" thickBot="1" x14ac:dyDescent="0.25">
      <c r="A10" s="580" t="str">
        <f>総括表①!$E$3</f>
        <v>Ver.03.00</v>
      </c>
      <c r="B10" s="513">
        <f>総括表①!B10</f>
        <v>0</v>
      </c>
      <c r="C10" s="514" t="str">
        <f>総括表①!$C$10</f>
        <v/>
      </c>
      <c r="D10" s="514" t="str">
        <f>総括表①!$D$10</f>
        <v/>
      </c>
      <c r="E10" s="571">
        <f>IF(総括表①!$C$11="1.都道府県",1,IF(総括表①!$C$11="2.政令市",2,IF(総括表①!$C$11="3.市",3,IF(総括表①!$C$11="4.特別区",4,IF(総括表①!$C$11="5.町村",5,0)))))</f>
        <v>1</v>
      </c>
      <c r="F10" s="648">
        <f>'４⑥Ｆ'!B65</f>
        <v>0</v>
      </c>
      <c r="G10" s="649">
        <f>'４⑥Ｆ'!C65</f>
        <v>0</v>
      </c>
      <c r="H10" s="649">
        <f>'４⑥Ｆ'!D65</f>
        <v>0</v>
      </c>
      <c r="I10" s="649">
        <f>'４⑥Ｆ'!E65</f>
        <v>0</v>
      </c>
      <c r="J10" s="649">
        <f>'４⑥Ｆ'!B66</f>
        <v>0</v>
      </c>
      <c r="K10" s="649">
        <f>'４⑥Ｆ'!C66</f>
        <v>0</v>
      </c>
      <c r="L10" s="649">
        <f>'４⑥Ｆ'!D66</f>
        <v>0</v>
      </c>
      <c r="M10" s="649">
        <f>'４⑥Ｆ'!E66</f>
        <v>0</v>
      </c>
      <c r="N10" s="649">
        <f>'４⑥Ｆ'!B67</f>
        <v>0</v>
      </c>
      <c r="O10" s="649">
        <f>'４⑥Ｆ'!C67</f>
        <v>0</v>
      </c>
      <c r="P10" s="649">
        <f>'４⑥Ｆ'!D67</f>
        <v>0</v>
      </c>
      <c r="Q10" s="649">
        <f>'４⑥Ｆ'!E67</f>
        <v>0</v>
      </c>
      <c r="R10" s="649">
        <f>'４⑥Ｆ'!B68</f>
        <v>0</v>
      </c>
      <c r="S10" s="649">
        <f>'４⑥Ｆ'!C68</f>
        <v>0</v>
      </c>
      <c r="T10" s="649">
        <f>'４⑥Ｆ'!D68</f>
        <v>0</v>
      </c>
      <c r="U10" s="649">
        <f>'４⑥Ｆ'!E68</f>
        <v>0</v>
      </c>
      <c r="V10" s="649">
        <f>'４⑥Ｆ'!B69</f>
        <v>0</v>
      </c>
      <c r="W10" s="649">
        <f>'４⑥Ｆ'!C69</f>
        <v>0</v>
      </c>
      <c r="X10" s="649">
        <f>'４⑥Ｆ'!D69</f>
        <v>0</v>
      </c>
      <c r="Y10" s="649">
        <f>'４⑥Ｆ'!E69</f>
        <v>0</v>
      </c>
      <c r="Z10" s="662">
        <f>'４⑥Ｆ'!B70</f>
        <v>0</v>
      </c>
      <c r="AA10" s="649">
        <f>'４⑥Ｆ'!C70</f>
        <v>0</v>
      </c>
      <c r="AB10" s="649">
        <f>'４⑥Ｆ'!D70</f>
        <v>0</v>
      </c>
      <c r="AC10" s="649">
        <f>'４⑥Ｆ'!E70</f>
        <v>0</v>
      </c>
      <c r="AD10" s="649">
        <f>'４⑥Ｆ'!B71</f>
        <v>0</v>
      </c>
      <c r="AE10" s="649">
        <f>'４⑥Ｆ'!C71</f>
        <v>0</v>
      </c>
      <c r="AF10" s="649">
        <f>'４⑥Ｆ'!D71</f>
        <v>0</v>
      </c>
      <c r="AG10" s="649">
        <f>'４⑥Ｆ'!E71</f>
        <v>0</v>
      </c>
      <c r="AH10" s="649">
        <f>'４⑥Ｆ'!B72</f>
        <v>0</v>
      </c>
      <c r="AI10" s="649">
        <f>'４⑥Ｆ'!C72</f>
        <v>0</v>
      </c>
      <c r="AJ10" s="649">
        <f>'４⑥Ｆ'!D72</f>
        <v>0</v>
      </c>
      <c r="AK10" s="649">
        <f>'４⑥Ｆ'!E72</f>
        <v>0</v>
      </c>
      <c r="AL10" s="649">
        <f>'４⑥Ｆ'!B73</f>
        <v>0</v>
      </c>
      <c r="AM10" s="649">
        <f>'４⑥Ｆ'!C73</f>
        <v>0</v>
      </c>
      <c r="AN10" s="649">
        <f>'４⑥Ｆ'!D73</f>
        <v>0</v>
      </c>
      <c r="AO10" s="649">
        <f>'４⑥Ｆ'!E73</f>
        <v>0</v>
      </c>
      <c r="AP10" s="649">
        <f>'４⑥Ｆ'!B74</f>
        <v>0</v>
      </c>
      <c r="AQ10" s="649">
        <f>'４⑥Ｆ'!C74</f>
        <v>0</v>
      </c>
      <c r="AR10" s="649">
        <f>'４⑥Ｆ'!D74</f>
        <v>0</v>
      </c>
      <c r="AS10" s="649">
        <f>'４⑥Ｆ'!E74</f>
        <v>0</v>
      </c>
      <c r="AT10" s="649">
        <f>'４⑥Ｆ'!B75</f>
        <v>0</v>
      </c>
      <c r="AU10" s="649">
        <f>'４⑥Ｆ'!C75</f>
        <v>0</v>
      </c>
      <c r="AV10" s="649">
        <f>'４⑥Ｆ'!D75</f>
        <v>0</v>
      </c>
      <c r="AW10" s="649">
        <f>'４⑥Ｆ'!E75</f>
        <v>0</v>
      </c>
      <c r="AX10" s="649">
        <f>'４⑥Ｆ'!B76</f>
        <v>0</v>
      </c>
      <c r="AY10" s="649">
        <f>'４⑥Ｆ'!C76</f>
        <v>0</v>
      </c>
      <c r="AZ10" s="649">
        <f>'４⑥Ｆ'!D76</f>
        <v>0</v>
      </c>
      <c r="BA10" s="649">
        <f>'４⑥Ｆ'!E76</f>
        <v>0</v>
      </c>
      <c r="BB10" s="649">
        <f>'４⑥Ｆ'!B77</f>
        <v>0</v>
      </c>
      <c r="BC10" s="649">
        <f>'４⑥Ｆ'!C77</f>
        <v>0</v>
      </c>
      <c r="BD10" s="649">
        <f>'４⑥Ｆ'!D77</f>
        <v>0</v>
      </c>
      <c r="BE10" s="649">
        <f>'４⑥Ｆ'!E77</f>
        <v>0</v>
      </c>
      <c r="BF10" s="649">
        <f>'４⑥Ｆ'!B78</f>
        <v>0</v>
      </c>
      <c r="BG10" s="649">
        <f>'４⑥Ｆ'!C78</f>
        <v>0</v>
      </c>
      <c r="BH10" s="649">
        <f>'４⑥Ｆ'!D78</f>
        <v>0</v>
      </c>
      <c r="BI10" s="649">
        <f>'４⑥Ｆ'!E78</f>
        <v>0</v>
      </c>
      <c r="BJ10" s="649">
        <f>'４⑥Ｆ'!B79</f>
        <v>0</v>
      </c>
      <c r="BK10" s="649">
        <f>'４⑥Ｆ'!C79</f>
        <v>0</v>
      </c>
      <c r="BL10" s="649">
        <f>'４⑥Ｆ'!D79</f>
        <v>0</v>
      </c>
      <c r="BM10" s="649">
        <f>'４⑥Ｆ'!E79</f>
        <v>0</v>
      </c>
      <c r="BN10" s="649">
        <f>'４⑥Ｆ'!B80</f>
        <v>0</v>
      </c>
      <c r="BO10" s="649">
        <f>'４⑥Ｆ'!C80</f>
        <v>0</v>
      </c>
      <c r="BP10" s="649">
        <f>'４⑥Ｆ'!D80</f>
        <v>0</v>
      </c>
      <c r="BQ10" s="649">
        <f>'４⑥Ｆ'!E80</f>
        <v>0</v>
      </c>
      <c r="BR10" s="649">
        <f>'４⑥Ｆ'!B81</f>
        <v>0</v>
      </c>
      <c r="BS10" s="649">
        <f>'４⑥Ｆ'!C81</f>
        <v>0</v>
      </c>
      <c r="BT10" s="649">
        <f>'４⑥Ｆ'!D81</f>
        <v>0</v>
      </c>
      <c r="BU10" s="649">
        <f>'４⑥Ｆ'!E81</f>
        <v>0</v>
      </c>
      <c r="BV10" s="649">
        <f>'４⑥Ｆ'!B82</f>
        <v>0</v>
      </c>
      <c r="BW10" s="649">
        <f>'４⑥Ｆ'!C82</f>
        <v>0</v>
      </c>
      <c r="BX10" s="649">
        <f>'４⑥Ｆ'!D82</f>
        <v>0</v>
      </c>
      <c r="BY10" s="649">
        <f>'４⑥Ｆ'!E82</f>
        <v>0</v>
      </c>
      <c r="BZ10" s="649">
        <f>'４⑥Ｆ'!B83</f>
        <v>0</v>
      </c>
      <c r="CA10" s="649">
        <f>'４⑥Ｆ'!C83</f>
        <v>0</v>
      </c>
      <c r="CB10" s="649">
        <f>'４⑥Ｆ'!D83</f>
        <v>0</v>
      </c>
      <c r="CC10" s="649">
        <f>'４⑥Ｆ'!E83</f>
        <v>0</v>
      </c>
      <c r="CD10" s="651">
        <f>'４⑥Ｆ'!C84</f>
        <v>0</v>
      </c>
      <c r="CE10" s="649">
        <f>'４⑥Ｆ'!B92</f>
        <v>0</v>
      </c>
      <c r="CF10" s="649">
        <f>'４⑥Ｆ'!C92</f>
        <v>0</v>
      </c>
      <c r="CG10" s="649">
        <f>'４⑥Ｆ'!D92</f>
        <v>0</v>
      </c>
      <c r="CH10" s="649">
        <f>'４⑥Ｆ'!E92</f>
        <v>0</v>
      </c>
      <c r="CI10" s="649">
        <f>'４⑥Ｆ'!B93</f>
        <v>0</v>
      </c>
      <c r="CJ10" s="649">
        <f>'４⑥Ｆ'!C93</f>
        <v>0</v>
      </c>
      <c r="CK10" s="649">
        <f>'４⑥Ｆ'!D93</f>
        <v>0</v>
      </c>
      <c r="CL10" s="649">
        <f>'４⑥Ｆ'!E93</f>
        <v>0</v>
      </c>
      <c r="CM10" s="649">
        <f>'４⑥Ｆ'!B94</f>
        <v>0</v>
      </c>
      <c r="CN10" s="649">
        <f>'４⑥Ｆ'!C94</f>
        <v>0</v>
      </c>
      <c r="CO10" s="649">
        <f>'４⑥Ｆ'!D94</f>
        <v>0</v>
      </c>
      <c r="CP10" s="649">
        <f>'４⑥Ｆ'!E94</f>
        <v>0</v>
      </c>
      <c r="CQ10" s="649">
        <f>'４⑥Ｆ'!B95</f>
        <v>0</v>
      </c>
      <c r="CR10" s="649">
        <f>'４⑥Ｆ'!C95</f>
        <v>0</v>
      </c>
      <c r="CS10" s="649">
        <f>'４⑥Ｆ'!D95</f>
        <v>0</v>
      </c>
      <c r="CT10" s="649">
        <f>'４⑥Ｆ'!E95</f>
        <v>0</v>
      </c>
      <c r="CU10" s="649">
        <f>'４⑥Ｆ'!B96</f>
        <v>0</v>
      </c>
      <c r="CV10" s="649">
        <f>'４⑥Ｆ'!C96</f>
        <v>0</v>
      </c>
      <c r="CW10" s="649">
        <f>'４⑥Ｆ'!D96</f>
        <v>0</v>
      </c>
      <c r="CX10" s="649">
        <f>'４⑥Ｆ'!E96</f>
        <v>0</v>
      </c>
      <c r="CY10" s="649">
        <f>'４⑥Ｆ'!B97</f>
        <v>0</v>
      </c>
      <c r="CZ10" s="649">
        <f>'４⑥Ｆ'!C97</f>
        <v>0</v>
      </c>
      <c r="DA10" s="649">
        <f>'４⑥Ｆ'!D97</f>
        <v>0</v>
      </c>
      <c r="DB10" s="649">
        <f>'４⑥Ｆ'!E97</f>
        <v>0</v>
      </c>
      <c r="DC10" s="649">
        <f>'４⑥Ｆ'!B98</f>
        <v>0</v>
      </c>
      <c r="DD10" s="649">
        <f>'４⑥Ｆ'!C98</f>
        <v>0</v>
      </c>
      <c r="DE10" s="649">
        <f>'４⑥Ｆ'!D98</f>
        <v>0</v>
      </c>
      <c r="DF10" s="649">
        <f>'４⑥Ｆ'!E98</f>
        <v>0</v>
      </c>
      <c r="DG10" s="649">
        <f>'４⑥Ｆ'!B99</f>
        <v>0</v>
      </c>
      <c r="DH10" s="649">
        <f>'４⑥Ｆ'!C99</f>
        <v>0</v>
      </c>
      <c r="DI10" s="649">
        <f>'４⑥Ｆ'!D99</f>
        <v>0</v>
      </c>
      <c r="DJ10" s="649">
        <f>'４⑥Ｆ'!E99</f>
        <v>0</v>
      </c>
      <c r="DK10" s="649">
        <f>'４⑥Ｆ'!B100</f>
        <v>0</v>
      </c>
      <c r="DL10" s="649">
        <f>'４⑥Ｆ'!C100</f>
        <v>0</v>
      </c>
      <c r="DM10" s="649">
        <f>'４⑥Ｆ'!D100</f>
        <v>0</v>
      </c>
      <c r="DN10" s="649">
        <f>'４⑥Ｆ'!E100</f>
        <v>0</v>
      </c>
      <c r="DO10" s="649">
        <f>'４⑥Ｆ'!B101</f>
        <v>0</v>
      </c>
      <c r="DP10" s="649">
        <f>'４⑥Ｆ'!C101</f>
        <v>0</v>
      </c>
      <c r="DQ10" s="649">
        <f>'４⑥Ｆ'!D101</f>
        <v>0</v>
      </c>
      <c r="DR10" s="649">
        <f>'４⑥Ｆ'!E101</f>
        <v>0</v>
      </c>
      <c r="DS10" s="649">
        <f>'４⑥Ｆ'!B102</f>
        <v>0</v>
      </c>
      <c r="DT10" s="649">
        <f>'４⑥Ｆ'!C102</f>
        <v>0</v>
      </c>
      <c r="DU10" s="649">
        <f>'４⑥Ｆ'!D102</f>
        <v>0</v>
      </c>
      <c r="DV10" s="649">
        <f>'４⑥Ｆ'!E102</f>
        <v>0</v>
      </c>
      <c r="DW10" s="649">
        <f>'４⑥Ｆ'!B103</f>
        <v>0</v>
      </c>
      <c r="DX10" s="649">
        <f>'４⑥Ｆ'!C103</f>
        <v>0</v>
      </c>
      <c r="DY10" s="649">
        <f>'４⑥Ｆ'!D103</f>
        <v>0</v>
      </c>
      <c r="DZ10" s="649">
        <f>'４⑥Ｆ'!E103</f>
        <v>0</v>
      </c>
      <c r="EA10" s="649">
        <f>'４⑥Ｆ'!B104</f>
        <v>0</v>
      </c>
      <c r="EB10" s="649">
        <f>'４⑥Ｆ'!C104</f>
        <v>0</v>
      </c>
      <c r="EC10" s="649">
        <f>'４⑥Ｆ'!D104</f>
        <v>0</v>
      </c>
      <c r="ED10" s="649">
        <f>'４⑥Ｆ'!E104</f>
        <v>0</v>
      </c>
      <c r="EE10" s="649">
        <f>'４⑥Ｆ'!B105</f>
        <v>0</v>
      </c>
      <c r="EF10" s="649">
        <f>'４⑥Ｆ'!C105</f>
        <v>0</v>
      </c>
      <c r="EG10" s="649">
        <f>'４⑥Ｆ'!D105</f>
        <v>0</v>
      </c>
      <c r="EH10" s="649">
        <f>'４⑥Ｆ'!E105</f>
        <v>0</v>
      </c>
      <c r="EI10" s="649">
        <f>'４⑥Ｆ'!B106</f>
        <v>0</v>
      </c>
      <c r="EJ10" s="649">
        <f>'４⑥Ｆ'!C106</f>
        <v>0</v>
      </c>
      <c r="EK10" s="649">
        <f>'４⑥Ｆ'!D106</f>
        <v>0</v>
      </c>
      <c r="EL10" s="649">
        <f>'４⑥Ｆ'!E106</f>
        <v>0</v>
      </c>
      <c r="EM10" s="649">
        <f>'４⑥Ｆ'!B107</f>
        <v>0</v>
      </c>
      <c r="EN10" s="649">
        <f>'４⑥Ｆ'!C107</f>
        <v>0</v>
      </c>
      <c r="EO10" s="649">
        <f>'４⑥Ｆ'!D107</f>
        <v>0</v>
      </c>
      <c r="EP10" s="660">
        <f>'４⑥Ｆ'!E107</f>
        <v>0</v>
      </c>
      <c r="EQ10" s="649">
        <f>'４⑥Ｆ'!B108</f>
        <v>0</v>
      </c>
      <c r="ER10" s="649">
        <f>'４⑥Ｆ'!C108</f>
        <v>0</v>
      </c>
      <c r="ES10" s="649">
        <f>'４⑥Ｆ'!D108</f>
        <v>0</v>
      </c>
      <c r="ET10" s="649">
        <f>'４⑥Ｆ'!E108</f>
        <v>0</v>
      </c>
      <c r="EU10" s="649">
        <f>'４⑥Ｆ'!B109</f>
        <v>0</v>
      </c>
      <c r="EV10" s="649">
        <f>'４⑥Ｆ'!C109</f>
        <v>0</v>
      </c>
      <c r="EW10" s="649">
        <f>'４⑥Ｆ'!D109</f>
        <v>0</v>
      </c>
      <c r="EX10" s="649">
        <f>'４⑥Ｆ'!E109</f>
        <v>0</v>
      </c>
      <c r="EY10" s="649">
        <f>'４⑥Ｆ'!B110</f>
        <v>0</v>
      </c>
      <c r="EZ10" s="649">
        <f>'４⑥Ｆ'!C110</f>
        <v>0</v>
      </c>
      <c r="FA10" s="649">
        <f>'４⑥Ｆ'!D110</f>
        <v>0</v>
      </c>
      <c r="FB10" s="649">
        <f>'４⑥Ｆ'!E110</f>
        <v>0</v>
      </c>
      <c r="FC10" s="649">
        <f>'４⑥Ｆ'!B111</f>
        <v>0</v>
      </c>
      <c r="FD10" s="649">
        <f>'４⑥Ｆ'!C111</f>
        <v>0</v>
      </c>
      <c r="FE10" s="649">
        <f>'４⑥Ｆ'!D111</f>
        <v>0</v>
      </c>
      <c r="FF10" s="649">
        <f>'４⑥Ｆ'!E111</f>
        <v>0</v>
      </c>
      <c r="FG10" s="651">
        <f>'４⑥Ｆ'!C112</f>
        <v>0</v>
      </c>
      <c r="FH10" s="649">
        <f>'４⑥Ｆ'!B120</f>
        <v>0</v>
      </c>
      <c r="FI10" s="649">
        <f>'４⑥Ｆ'!C120</f>
        <v>0</v>
      </c>
      <c r="FJ10" s="660">
        <f>'４⑥Ｆ'!D120</f>
        <v>0</v>
      </c>
      <c r="FK10" s="649">
        <f>'４⑥Ｆ'!E120</f>
        <v>0</v>
      </c>
      <c r="FL10" s="649">
        <f>'４⑥Ｆ'!F120</f>
        <v>0</v>
      </c>
      <c r="FM10" s="649">
        <f>'４⑥Ｆ'!G120</f>
        <v>0</v>
      </c>
      <c r="FN10" s="649">
        <f>'４⑥Ｆ'!H120</f>
        <v>0</v>
      </c>
      <c r="FO10" s="649">
        <f>'４⑥Ｆ'!B121</f>
        <v>0</v>
      </c>
      <c r="FP10" s="649">
        <f>'４⑥Ｆ'!C121</f>
        <v>0</v>
      </c>
      <c r="FQ10" s="649">
        <f>'４⑥Ｆ'!D121</f>
        <v>0</v>
      </c>
      <c r="FR10" s="649">
        <f>'４⑥Ｆ'!E121</f>
        <v>0</v>
      </c>
      <c r="FS10" s="649">
        <f>'４⑥Ｆ'!F121</f>
        <v>0</v>
      </c>
      <c r="FT10" s="649">
        <f>'４⑥Ｆ'!G121</f>
        <v>0</v>
      </c>
      <c r="FU10" s="649">
        <f>'４⑥Ｆ'!H121</f>
        <v>0</v>
      </c>
      <c r="FV10" s="649">
        <f>'４⑥Ｆ'!B122</f>
        <v>0</v>
      </c>
      <c r="FW10" s="649">
        <f>'４⑥Ｆ'!C122</f>
        <v>0</v>
      </c>
      <c r="FX10" s="649">
        <f>'４⑥Ｆ'!D122</f>
        <v>0</v>
      </c>
      <c r="FY10" s="649">
        <f>'４⑥Ｆ'!E122</f>
        <v>0</v>
      </c>
      <c r="FZ10" s="649">
        <f>'４⑥Ｆ'!F122</f>
        <v>0</v>
      </c>
      <c r="GA10" s="649">
        <f>'４⑥Ｆ'!G122</f>
        <v>0</v>
      </c>
      <c r="GB10" s="649">
        <f>'４⑥Ｆ'!H122</f>
        <v>0</v>
      </c>
      <c r="GC10" s="649">
        <f>'４⑥Ｆ'!B123</f>
        <v>0</v>
      </c>
      <c r="GD10" s="649">
        <f>'４⑥Ｆ'!C123</f>
        <v>0</v>
      </c>
      <c r="GE10" s="649">
        <f>'４⑥Ｆ'!D123</f>
        <v>0</v>
      </c>
      <c r="GF10" s="649">
        <f>'４⑥Ｆ'!E123</f>
        <v>0</v>
      </c>
      <c r="GG10" s="649">
        <f>'４⑥Ｆ'!F123</f>
        <v>0</v>
      </c>
      <c r="GH10" s="649">
        <f>'４⑥Ｆ'!G123</f>
        <v>0</v>
      </c>
      <c r="GI10" s="649">
        <f>'４⑥Ｆ'!H123</f>
        <v>0</v>
      </c>
      <c r="GJ10" s="649">
        <f>'４⑥Ｆ'!B124</f>
        <v>0</v>
      </c>
      <c r="GK10" s="649">
        <f>'４⑥Ｆ'!C124</f>
        <v>0</v>
      </c>
      <c r="GL10" s="649">
        <f>'４⑥Ｆ'!D124</f>
        <v>0</v>
      </c>
      <c r="GM10" s="649">
        <f>'４⑥Ｆ'!E124</f>
        <v>0</v>
      </c>
      <c r="GN10" s="649">
        <f>'４⑥Ｆ'!F124</f>
        <v>0</v>
      </c>
      <c r="GO10" s="649">
        <f>'４⑥Ｆ'!G124</f>
        <v>0</v>
      </c>
      <c r="GP10" s="649">
        <f>'４⑥Ｆ'!H124</f>
        <v>0</v>
      </c>
      <c r="GQ10" s="649">
        <f>'４⑥Ｆ'!B125</f>
        <v>0</v>
      </c>
      <c r="GR10" s="649">
        <f>'４⑥Ｆ'!C125</f>
        <v>0</v>
      </c>
      <c r="GS10" s="649">
        <f>'４⑥Ｆ'!D125</f>
        <v>0</v>
      </c>
      <c r="GT10" s="649">
        <f>'４⑥Ｆ'!E125</f>
        <v>0</v>
      </c>
      <c r="GU10" s="649">
        <f>'４⑥Ｆ'!F125</f>
        <v>0</v>
      </c>
      <c r="GV10" s="649">
        <f>'４⑥Ｆ'!G125</f>
        <v>0</v>
      </c>
      <c r="GW10" s="649">
        <f>'４⑥Ｆ'!H125</f>
        <v>0</v>
      </c>
      <c r="GX10" s="649">
        <f>'４⑥Ｆ'!B126</f>
        <v>0</v>
      </c>
      <c r="GY10" s="649">
        <f>'４⑥Ｆ'!C126</f>
        <v>0</v>
      </c>
      <c r="GZ10" s="649">
        <f>'４⑥Ｆ'!D126</f>
        <v>0</v>
      </c>
      <c r="HA10" s="649">
        <f>'４⑥Ｆ'!E126</f>
        <v>0</v>
      </c>
      <c r="HB10" s="649">
        <f>'４⑥Ｆ'!F126</f>
        <v>0</v>
      </c>
      <c r="HC10" s="649">
        <f>'４⑥Ｆ'!G126</f>
        <v>0</v>
      </c>
      <c r="HD10" s="649">
        <f>'４⑥Ｆ'!H126</f>
        <v>0</v>
      </c>
      <c r="HE10" s="649">
        <f>'４⑥Ｆ'!B127</f>
        <v>0</v>
      </c>
      <c r="HF10" s="649">
        <f>'４⑥Ｆ'!C127</f>
        <v>0</v>
      </c>
      <c r="HG10" s="649">
        <f>'４⑥Ｆ'!D127</f>
        <v>0</v>
      </c>
      <c r="HH10" s="649">
        <f>'４⑥Ｆ'!E127</f>
        <v>0</v>
      </c>
      <c r="HI10" s="649">
        <f>'４⑥Ｆ'!F127</f>
        <v>0</v>
      </c>
      <c r="HJ10" s="649">
        <f>'４⑥Ｆ'!G127</f>
        <v>0</v>
      </c>
      <c r="HK10" s="649">
        <f>'４⑥Ｆ'!H127</f>
        <v>0</v>
      </c>
      <c r="HL10" s="649">
        <f>'４⑥Ｆ'!B128</f>
        <v>0</v>
      </c>
      <c r="HM10" s="649">
        <f>'４⑥Ｆ'!C128</f>
        <v>0</v>
      </c>
      <c r="HN10" s="649">
        <f>'４⑥Ｆ'!D128</f>
        <v>0</v>
      </c>
      <c r="HO10" s="649">
        <f>'４⑥Ｆ'!E128</f>
        <v>0</v>
      </c>
      <c r="HP10" s="649">
        <f>'４⑥Ｆ'!F128</f>
        <v>0</v>
      </c>
      <c r="HQ10" s="649">
        <f>'４⑥Ｆ'!G128</f>
        <v>0</v>
      </c>
      <c r="HR10" s="649">
        <f>'４⑥Ｆ'!H128</f>
        <v>0</v>
      </c>
      <c r="HS10" s="649">
        <f>'４⑥Ｆ'!B129</f>
        <v>0</v>
      </c>
      <c r="HT10" s="649">
        <f>'４⑥Ｆ'!C129</f>
        <v>0</v>
      </c>
      <c r="HU10" s="649">
        <f>'４⑥Ｆ'!D129</f>
        <v>0</v>
      </c>
      <c r="HV10" s="649">
        <f>'４⑥Ｆ'!E129</f>
        <v>0</v>
      </c>
      <c r="HW10" s="649">
        <f>'４⑥Ｆ'!F129</f>
        <v>0</v>
      </c>
      <c r="HX10" s="649">
        <f>'４⑥Ｆ'!G129</f>
        <v>0</v>
      </c>
      <c r="HY10" s="649">
        <f>'４⑥Ｆ'!H129</f>
        <v>0</v>
      </c>
      <c r="HZ10" s="649">
        <f>'４⑥Ｆ'!B130</f>
        <v>0</v>
      </c>
      <c r="IA10" s="649">
        <f>'４⑥Ｆ'!C130</f>
        <v>0</v>
      </c>
      <c r="IB10" s="649">
        <f>'４⑥Ｆ'!D130</f>
        <v>0</v>
      </c>
      <c r="IC10" s="649">
        <f>'４⑥Ｆ'!E130</f>
        <v>0</v>
      </c>
      <c r="ID10" s="649">
        <f>'４⑥Ｆ'!F130</f>
        <v>0</v>
      </c>
      <c r="IE10" s="649">
        <f>'４⑥Ｆ'!G130</f>
        <v>0</v>
      </c>
      <c r="IF10" s="649">
        <f>'４⑥Ｆ'!H130</f>
        <v>0</v>
      </c>
      <c r="IG10" s="649">
        <f>'４⑥Ｆ'!B131</f>
        <v>0</v>
      </c>
      <c r="IH10" s="649">
        <f>'４⑥Ｆ'!C131</f>
        <v>0</v>
      </c>
      <c r="II10" s="649">
        <f>'４⑥Ｆ'!D131</f>
        <v>0</v>
      </c>
      <c r="IJ10" s="649">
        <f>'４⑥Ｆ'!E131</f>
        <v>0</v>
      </c>
      <c r="IK10" s="649">
        <f>'４⑥Ｆ'!F131</f>
        <v>0</v>
      </c>
      <c r="IL10" s="649">
        <f>'４⑥Ｆ'!G131</f>
        <v>0</v>
      </c>
      <c r="IM10" s="649">
        <f>'４⑥Ｆ'!H131</f>
        <v>0</v>
      </c>
      <c r="IN10" s="649">
        <f>'４⑥Ｆ'!B132</f>
        <v>0</v>
      </c>
      <c r="IO10" s="649">
        <f>'４⑥Ｆ'!C132</f>
        <v>0</v>
      </c>
      <c r="IP10" s="649">
        <f>'４⑥Ｆ'!D132</f>
        <v>0</v>
      </c>
      <c r="IQ10" s="649">
        <f>'４⑥Ｆ'!E132</f>
        <v>0</v>
      </c>
      <c r="IR10" s="645">
        <f>'４⑥Ｆ'!F132</f>
        <v>0</v>
      </c>
      <c r="IS10" s="645">
        <f>'４⑥Ｆ'!G132</f>
        <v>0</v>
      </c>
      <c r="IT10" s="645">
        <f>'４⑥Ｆ'!H132</f>
        <v>0</v>
      </c>
      <c r="IU10" s="646">
        <f>'４⑥Ｆ'!B133</f>
        <v>0</v>
      </c>
    </row>
    <row r="11" spans="1:255" ht="20.100000000000001" customHeight="1" thickBot="1" x14ac:dyDescent="0.25">
      <c r="A11" s="580" t="str">
        <f>総括表①!$E$3</f>
        <v>Ver.03.00</v>
      </c>
      <c r="B11" s="513">
        <f>総括表①!B10</f>
        <v>0</v>
      </c>
      <c r="C11" s="514" t="str">
        <f>総括表①!$C$10</f>
        <v/>
      </c>
      <c r="D11" s="514" t="str">
        <f>総括表①!$D$10</f>
        <v/>
      </c>
      <c r="E11" s="571">
        <f>IF(総括表①!$C$11="1.都道府県",1,IF(総括表①!$C$11="2.政令市",2,IF(総括表①!$C$11="3.市",3,IF(総括表①!$C$11="4.特別区",4,IF(総括表①!$C$11="5.町村",5,0)))))</f>
        <v>1</v>
      </c>
      <c r="F11" s="648">
        <f>'４⑥Ｆ'!C133</f>
        <v>0</v>
      </c>
      <c r="G11" s="649">
        <f>'４⑥Ｆ'!D133</f>
        <v>0</v>
      </c>
      <c r="H11" s="649">
        <f>'４⑥Ｆ'!E133</f>
        <v>0</v>
      </c>
      <c r="I11" s="649">
        <f>'４⑥Ｆ'!F133</f>
        <v>0</v>
      </c>
      <c r="J11" s="649">
        <f>'４⑥Ｆ'!G133</f>
        <v>0</v>
      </c>
      <c r="K11" s="649">
        <f>'４⑥Ｆ'!H133</f>
        <v>0</v>
      </c>
      <c r="L11" s="649">
        <f>'４⑥Ｆ'!B134</f>
        <v>0</v>
      </c>
      <c r="M11" s="649">
        <f>'４⑥Ｆ'!C134</f>
        <v>0</v>
      </c>
      <c r="N11" s="649">
        <f>'４⑥Ｆ'!D134</f>
        <v>0</v>
      </c>
      <c r="O11" s="649">
        <f>'４⑥Ｆ'!E134</f>
        <v>0</v>
      </c>
      <c r="P11" s="649">
        <f>'４⑥Ｆ'!F134</f>
        <v>0</v>
      </c>
      <c r="Q11" s="649">
        <f>'４⑥Ｆ'!G134</f>
        <v>0</v>
      </c>
      <c r="R11" s="649">
        <f>'４⑥Ｆ'!H134</f>
        <v>0</v>
      </c>
      <c r="S11" s="649">
        <f>'４⑥Ｆ'!B135</f>
        <v>0</v>
      </c>
      <c r="T11" s="649">
        <f>'４⑥Ｆ'!C135</f>
        <v>0</v>
      </c>
      <c r="U11" s="649">
        <f>'４⑥Ｆ'!D135</f>
        <v>0</v>
      </c>
      <c r="V11" s="649">
        <f>'４⑥Ｆ'!E135</f>
        <v>0</v>
      </c>
      <c r="W11" s="649">
        <f>'４⑥Ｆ'!F135</f>
        <v>0</v>
      </c>
      <c r="X11" s="649">
        <f>'４⑥Ｆ'!G135</f>
        <v>0</v>
      </c>
      <c r="Y11" s="649">
        <f>'４⑥Ｆ'!H135</f>
        <v>0</v>
      </c>
      <c r="Z11" s="662">
        <f>'４⑥Ｆ'!B136</f>
        <v>0</v>
      </c>
      <c r="AA11" s="649">
        <f>'４⑥Ｆ'!C136</f>
        <v>0</v>
      </c>
      <c r="AB11" s="649">
        <f>'４⑥Ｆ'!D136</f>
        <v>0</v>
      </c>
      <c r="AC11" s="649">
        <f>'４⑥Ｆ'!E136</f>
        <v>0</v>
      </c>
      <c r="AD11" s="649">
        <f>'４⑥Ｆ'!F136</f>
        <v>0</v>
      </c>
      <c r="AE11" s="649">
        <f>'４⑥Ｆ'!G136</f>
        <v>0</v>
      </c>
      <c r="AF11" s="563">
        <f>'４⑥Ｆ'!H136</f>
        <v>0</v>
      </c>
      <c r="AG11" s="563">
        <f>'４⑥Ｆ'!B137</f>
        <v>0</v>
      </c>
      <c r="AH11" s="563">
        <f>'４⑥Ｆ'!C137</f>
        <v>0</v>
      </c>
      <c r="AI11" s="563">
        <f>'４⑥Ｆ'!D137</f>
        <v>0</v>
      </c>
      <c r="AJ11" s="563">
        <f>'４⑥Ｆ'!E137</f>
        <v>0</v>
      </c>
      <c r="AK11" s="563">
        <f>'４⑥Ｆ'!F137</f>
        <v>0</v>
      </c>
      <c r="AL11" s="563">
        <f>'４⑥Ｆ'!G137</f>
        <v>0</v>
      </c>
      <c r="AM11" s="563">
        <f>'４⑥Ｆ'!H137</f>
        <v>0</v>
      </c>
      <c r="AN11" s="563">
        <f>'４⑥Ｆ'!B138</f>
        <v>0</v>
      </c>
      <c r="AO11" s="563">
        <f>'４⑥Ｆ'!C138</f>
        <v>0</v>
      </c>
      <c r="AP11" s="563">
        <f>'４⑥Ｆ'!D138</f>
        <v>0</v>
      </c>
      <c r="AQ11" s="563">
        <f>'４⑥Ｆ'!E138</f>
        <v>0</v>
      </c>
      <c r="AR11" s="563">
        <f>'４⑥Ｆ'!F138</f>
        <v>0</v>
      </c>
      <c r="AS11" s="563">
        <f>'４⑥Ｆ'!G138</f>
        <v>0</v>
      </c>
      <c r="AT11" s="563">
        <f>'４⑥Ｆ'!H138</f>
        <v>0</v>
      </c>
      <c r="AU11" s="563">
        <f>'４⑥Ｆ'!B139</f>
        <v>0</v>
      </c>
      <c r="AV11" s="563">
        <f>'４⑥Ｆ'!C139</f>
        <v>0</v>
      </c>
      <c r="AW11" s="563">
        <f>'４⑥Ｆ'!D139</f>
        <v>0</v>
      </c>
      <c r="AX11" s="563">
        <f>'４⑥Ｆ'!E139</f>
        <v>0</v>
      </c>
      <c r="AY11" s="563">
        <f>'４⑥Ｆ'!F139</f>
        <v>0</v>
      </c>
      <c r="AZ11" s="563">
        <f>'４⑥Ｆ'!G139</f>
        <v>0</v>
      </c>
      <c r="BA11" s="563">
        <f>'４⑥Ｆ'!H139</f>
        <v>0</v>
      </c>
      <c r="BB11" s="644">
        <f>'４⑥Ｆ'!F140</f>
        <v>0</v>
      </c>
      <c r="BC11" s="644">
        <f>'４⑥Ｆ'!B146</f>
        <v>0</v>
      </c>
      <c r="BD11" s="644">
        <f>'４⑥Ｆ'!C146</f>
        <v>0</v>
      </c>
      <c r="BE11" s="644">
        <f>'４⑥Ｆ'!D146</f>
        <v>0</v>
      </c>
      <c r="BF11" s="644">
        <f>'４⑥Ｆ'!E146</f>
        <v>0</v>
      </c>
      <c r="BG11" s="644">
        <f>'４⑥Ｆ'!F146</f>
        <v>0</v>
      </c>
      <c r="BH11" s="644">
        <f>'４⑥Ｆ'!G146</f>
        <v>0</v>
      </c>
      <c r="BI11" s="644">
        <f>'４⑥Ｆ'!H146</f>
        <v>0</v>
      </c>
      <c r="BJ11" s="644">
        <f>'４⑥Ｆ'!B147</f>
        <v>0</v>
      </c>
      <c r="BK11" s="644">
        <f>'４⑥Ｆ'!C147</f>
        <v>0</v>
      </c>
      <c r="BL11" s="644">
        <f>'４⑥Ｆ'!D147</f>
        <v>0</v>
      </c>
      <c r="BM11" s="644">
        <f>'４⑥Ｆ'!E147</f>
        <v>0</v>
      </c>
      <c r="BN11" s="644">
        <f>'４⑥Ｆ'!F147</f>
        <v>0</v>
      </c>
      <c r="BO11" s="644">
        <f>'４⑥Ｆ'!G147</f>
        <v>0</v>
      </c>
      <c r="BP11" s="644">
        <f>'４⑥Ｆ'!H147</f>
        <v>0</v>
      </c>
      <c r="BQ11" s="644">
        <f>'４⑥Ｆ'!B148</f>
        <v>0</v>
      </c>
      <c r="BR11" s="644">
        <f>'４⑥Ｆ'!C148</f>
        <v>0</v>
      </c>
      <c r="BS11" s="644">
        <f>'４⑥Ｆ'!D148</f>
        <v>0</v>
      </c>
      <c r="BT11" s="644">
        <f>'４⑥Ｆ'!E148</f>
        <v>0</v>
      </c>
      <c r="BU11" s="644">
        <f>'４⑥Ｆ'!F148</f>
        <v>0</v>
      </c>
      <c r="BV11" s="644">
        <f>'４⑥Ｆ'!G148</f>
        <v>0</v>
      </c>
      <c r="BW11" s="644">
        <f>'４⑥Ｆ'!H148</f>
        <v>0</v>
      </c>
      <c r="BX11" s="644">
        <f>'４⑥Ｆ'!B149</f>
        <v>0</v>
      </c>
      <c r="BY11" s="644">
        <f>'４⑥Ｆ'!C149</f>
        <v>0</v>
      </c>
      <c r="BZ11" s="644">
        <f>'４⑥Ｆ'!D149</f>
        <v>0</v>
      </c>
      <c r="CA11" s="644">
        <f>'４⑥Ｆ'!E149</f>
        <v>0</v>
      </c>
      <c r="CB11" s="644">
        <f>'４⑥Ｆ'!F149</f>
        <v>0</v>
      </c>
      <c r="CC11" s="644">
        <f>'４⑥Ｆ'!G149</f>
        <v>0</v>
      </c>
      <c r="CD11" s="644">
        <f>'４⑥Ｆ'!H149</f>
        <v>0</v>
      </c>
      <c r="CE11" s="644">
        <f>'４⑥Ｆ'!B150</f>
        <v>0</v>
      </c>
      <c r="CF11" s="644">
        <f>'４⑥Ｆ'!C150</f>
        <v>0</v>
      </c>
      <c r="CG11" s="644">
        <f>'４⑥Ｆ'!D150</f>
        <v>0</v>
      </c>
      <c r="CH11" s="644">
        <f>'４⑥Ｆ'!E150</f>
        <v>0</v>
      </c>
      <c r="CI11" s="644">
        <f>'４⑥Ｆ'!F150</f>
        <v>0</v>
      </c>
      <c r="CJ11" s="644">
        <f>'４⑥Ｆ'!G150</f>
        <v>0</v>
      </c>
      <c r="CK11" s="644">
        <f>'４⑥Ｆ'!H150</f>
        <v>0</v>
      </c>
      <c r="CL11" s="644">
        <f>'４⑥Ｆ'!B151</f>
        <v>0</v>
      </c>
      <c r="CM11" s="644">
        <f>'４⑥Ｆ'!C151</f>
        <v>0</v>
      </c>
      <c r="CN11" s="644">
        <f>'４⑥Ｆ'!D151</f>
        <v>0</v>
      </c>
      <c r="CO11" s="644">
        <f>'４⑥Ｆ'!E151</f>
        <v>0</v>
      </c>
      <c r="CP11" s="644">
        <f>'４⑥Ｆ'!F151</f>
        <v>0</v>
      </c>
      <c r="CQ11" s="644">
        <f>'４⑥Ｆ'!G151</f>
        <v>0</v>
      </c>
      <c r="CR11" s="644">
        <f>'４⑥Ｆ'!H151</f>
        <v>0</v>
      </c>
      <c r="CS11" s="644">
        <f>'４⑥Ｆ'!B152</f>
        <v>0</v>
      </c>
      <c r="CT11" s="644">
        <f>'４⑥Ｆ'!C152</f>
        <v>0</v>
      </c>
      <c r="CU11" s="644">
        <f>'４⑥Ｆ'!D152</f>
        <v>0</v>
      </c>
      <c r="CV11" s="644">
        <f>'４⑥Ｆ'!E152</f>
        <v>0</v>
      </c>
      <c r="CW11" s="644">
        <f>'４⑥Ｆ'!F152</f>
        <v>0</v>
      </c>
      <c r="CX11" s="644">
        <f>'４⑥Ｆ'!G152</f>
        <v>0</v>
      </c>
      <c r="CY11" s="644">
        <f>'４⑥Ｆ'!H152</f>
        <v>0</v>
      </c>
      <c r="CZ11" s="644">
        <f>'４⑥Ｆ'!B153</f>
        <v>0</v>
      </c>
      <c r="DA11" s="644">
        <f>'４⑥Ｆ'!C153</f>
        <v>0</v>
      </c>
      <c r="DB11" s="644">
        <f>'４⑥Ｆ'!D153</f>
        <v>0</v>
      </c>
      <c r="DC11" s="644">
        <f>'４⑥Ｆ'!E153</f>
        <v>0</v>
      </c>
      <c r="DD11" s="644">
        <f>'４⑥Ｆ'!F153</f>
        <v>0</v>
      </c>
      <c r="DE11" s="644">
        <f>'４⑥Ｆ'!G153</f>
        <v>0</v>
      </c>
      <c r="DF11" s="644">
        <f>'４⑥Ｆ'!H153</f>
        <v>0</v>
      </c>
      <c r="DG11" s="644">
        <f>'４⑥Ｆ'!B154</f>
        <v>0</v>
      </c>
      <c r="DH11" s="644">
        <f>'４⑥Ｆ'!C154</f>
        <v>0</v>
      </c>
      <c r="DI11" s="644">
        <f>'４⑥Ｆ'!D154</f>
        <v>0</v>
      </c>
      <c r="DJ11" s="644">
        <f>'４⑥Ｆ'!E154</f>
        <v>0</v>
      </c>
      <c r="DK11" s="644">
        <f>'４⑥Ｆ'!F154</f>
        <v>0</v>
      </c>
      <c r="DL11" s="644">
        <f>'４⑥Ｆ'!G154</f>
        <v>0</v>
      </c>
      <c r="DM11" s="644">
        <f>'４⑥Ｆ'!H154</f>
        <v>0</v>
      </c>
      <c r="DN11" s="644">
        <f>'４⑥Ｆ'!B155</f>
        <v>0</v>
      </c>
      <c r="DO11" s="644">
        <f>'４⑥Ｆ'!C155</f>
        <v>0</v>
      </c>
      <c r="DP11" s="644">
        <f>'４⑥Ｆ'!D155</f>
        <v>0</v>
      </c>
      <c r="DQ11" s="644">
        <f>'４⑥Ｆ'!E155</f>
        <v>0</v>
      </c>
      <c r="DR11" s="644">
        <f>'４⑥Ｆ'!F155</f>
        <v>0</v>
      </c>
      <c r="DS11" s="644">
        <f>'４⑥Ｆ'!G155</f>
        <v>0</v>
      </c>
      <c r="DT11" s="644">
        <f>'４⑥Ｆ'!H155</f>
        <v>0</v>
      </c>
      <c r="DU11" s="644">
        <f>'４⑥Ｆ'!B156</f>
        <v>0</v>
      </c>
      <c r="DV11" s="644">
        <f>'４⑥Ｆ'!C156</f>
        <v>0</v>
      </c>
      <c r="DW11" s="644">
        <f>'４⑥Ｆ'!D156</f>
        <v>0</v>
      </c>
      <c r="DX11" s="644">
        <f>'４⑥Ｆ'!E156</f>
        <v>0</v>
      </c>
      <c r="DY11" s="644">
        <f>'４⑥Ｆ'!F156</f>
        <v>0</v>
      </c>
      <c r="DZ11" s="644">
        <f>'４⑥Ｆ'!G156</f>
        <v>0</v>
      </c>
      <c r="EA11" s="644">
        <f>'４⑥Ｆ'!H156</f>
        <v>0</v>
      </c>
      <c r="EB11" s="644">
        <f>'４⑥Ｆ'!B157</f>
        <v>0</v>
      </c>
      <c r="EC11" s="644">
        <f>'４⑥Ｆ'!C157</f>
        <v>0</v>
      </c>
      <c r="ED11" s="644">
        <f>'４⑥Ｆ'!D157</f>
        <v>0</v>
      </c>
      <c r="EE11" s="644">
        <f>'４⑥Ｆ'!E157</f>
        <v>0</v>
      </c>
      <c r="EF11" s="644">
        <f>'４⑥Ｆ'!F157</f>
        <v>0</v>
      </c>
      <c r="EG11" s="644">
        <f>'４⑥Ｆ'!G157</f>
        <v>0</v>
      </c>
      <c r="EH11" s="644">
        <f>'４⑥Ｆ'!H157</f>
        <v>0</v>
      </c>
      <c r="EI11" s="644">
        <f>'４⑥Ｆ'!B158</f>
        <v>0</v>
      </c>
      <c r="EJ11" s="644">
        <f>'４⑥Ｆ'!C158</f>
        <v>0</v>
      </c>
      <c r="EK11" s="644">
        <f>'４⑥Ｆ'!D158</f>
        <v>0</v>
      </c>
      <c r="EL11" s="644">
        <f>'４⑥Ｆ'!E158</f>
        <v>0</v>
      </c>
      <c r="EM11" s="644">
        <f>'４⑥Ｆ'!F158</f>
        <v>0</v>
      </c>
      <c r="EN11" s="644">
        <f>'４⑥Ｆ'!G158</f>
        <v>0</v>
      </c>
      <c r="EO11" s="644">
        <f>'４⑥Ｆ'!H158</f>
        <v>0</v>
      </c>
      <c r="EP11" s="644">
        <f>'４⑥Ｆ'!B159</f>
        <v>0</v>
      </c>
      <c r="EQ11" s="644">
        <f>'４⑥Ｆ'!C159</f>
        <v>0</v>
      </c>
      <c r="ER11" s="644">
        <f>'４⑥Ｆ'!D159</f>
        <v>0</v>
      </c>
      <c r="ES11" s="644">
        <f>'４⑥Ｆ'!E159</f>
        <v>0</v>
      </c>
      <c r="ET11" s="644">
        <f>'４⑥Ｆ'!F159</f>
        <v>0</v>
      </c>
      <c r="EU11" s="644">
        <f>'４⑥Ｆ'!G159</f>
        <v>0</v>
      </c>
      <c r="EV11" s="644">
        <f>'４⑥Ｆ'!H159</f>
        <v>0</v>
      </c>
      <c r="EW11" s="644">
        <f>'４⑥Ｆ'!B160</f>
        <v>0</v>
      </c>
      <c r="EX11" s="644">
        <f>'４⑥Ｆ'!C160</f>
        <v>0</v>
      </c>
      <c r="EY11" s="644">
        <f>'４⑥Ｆ'!D160</f>
        <v>0</v>
      </c>
      <c r="EZ11" s="644">
        <f>'４⑥Ｆ'!E160</f>
        <v>0</v>
      </c>
      <c r="FA11" s="644">
        <f>'４⑥Ｆ'!F160</f>
        <v>0</v>
      </c>
      <c r="FB11" s="644">
        <f>'４⑥Ｆ'!G160</f>
        <v>0</v>
      </c>
      <c r="FC11" s="644">
        <f>'４⑥Ｆ'!H160</f>
        <v>0</v>
      </c>
      <c r="FD11" s="644">
        <f>'４⑥Ｆ'!B161</f>
        <v>0</v>
      </c>
      <c r="FE11" s="644">
        <f>'４⑥Ｆ'!C161</f>
        <v>0</v>
      </c>
      <c r="FF11" s="644">
        <f>'４⑥Ｆ'!D161</f>
        <v>0</v>
      </c>
      <c r="FG11" s="644">
        <f>'４⑥Ｆ'!E161</f>
        <v>0</v>
      </c>
      <c r="FH11" s="644">
        <f>'４⑥Ｆ'!F161</f>
        <v>0</v>
      </c>
      <c r="FI11" s="644">
        <f>'４⑥Ｆ'!G161</f>
        <v>0</v>
      </c>
      <c r="FJ11" s="644">
        <f>'４⑥Ｆ'!H161</f>
        <v>0</v>
      </c>
      <c r="FK11" s="644">
        <f>'４⑥Ｆ'!B162</f>
        <v>0</v>
      </c>
      <c r="FL11" s="644">
        <f>'４⑥Ｆ'!C162</f>
        <v>0</v>
      </c>
      <c r="FM11" s="644">
        <f>'４⑥Ｆ'!D162</f>
        <v>0</v>
      </c>
      <c r="FN11" s="644">
        <f>'４⑥Ｆ'!E162</f>
        <v>0</v>
      </c>
      <c r="FO11" s="644">
        <f>'４⑥Ｆ'!F162</f>
        <v>0</v>
      </c>
      <c r="FP11" s="644">
        <f>'４⑥Ｆ'!G162</f>
        <v>0</v>
      </c>
      <c r="FQ11" s="644">
        <f>'４⑥Ｆ'!H162</f>
        <v>0</v>
      </c>
      <c r="FR11" s="644">
        <f>'４⑥Ｆ'!B163</f>
        <v>0</v>
      </c>
      <c r="FS11" s="644">
        <f>'４⑥Ｆ'!C163</f>
        <v>0</v>
      </c>
      <c r="FT11" s="644">
        <f>'４⑥Ｆ'!D163</f>
        <v>0</v>
      </c>
      <c r="FU11" s="644">
        <f>'４⑥Ｆ'!E163</f>
        <v>0</v>
      </c>
      <c r="FV11" s="644">
        <f>'４⑥Ｆ'!F163</f>
        <v>0</v>
      </c>
      <c r="FW11" s="644">
        <f>'４⑥Ｆ'!G163</f>
        <v>0</v>
      </c>
      <c r="FX11" s="644">
        <f>'４⑥Ｆ'!H163</f>
        <v>0</v>
      </c>
      <c r="FY11" s="644">
        <f>'４⑥Ｆ'!B164</f>
        <v>0</v>
      </c>
      <c r="FZ11" s="644">
        <f>'４⑥Ｆ'!C164</f>
        <v>0</v>
      </c>
      <c r="GA11" s="644">
        <f>'４⑥Ｆ'!D164</f>
        <v>0</v>
      </c>
      <c r="GB11" s="644">
        <f>'４⑥Ｆ'!E164</f>
        <v>0</v>
      </c>
      <c r="GC11" s="644">
        <f>'４⑥Ｆ'!F164</f>
        <v>0</v>
      </c>
      <c r="GD11" s="644">
        <f>'４⑥Ｆ'!G164</f>
        <v>0</v>
      </c>
      <c r="GE11" s="644">
        <f>'４⑥Ｆ'!H164</f>
        <v>0</v>
      </c>
      <c r="GF11" s="644">
        <f>'４⑥Ｆ'!B165</f>
        <v>0</v>
      </c>
      <c r="GG11" s="644">
        <f>'４⑥Ｆ'!C165</f>
        <v>0</v>
      </c>
      <c r="GH11" s="644">
        <f>'４⑥Ｆ'!D165</f>
        <v>0</v>
      </c>
      <c r="GI11" s="644">
        <f>'４⑥Ｆ'!E165</f>
        <v>0</v>
      </c>
      <c r="GJ11" s="644">
        <f>'４⑥Ｆ'!F165</f>
        <v>0</v>
      </c>
      <c r="GK11" s="644">
        <f>'４⑥Ｆ'!G165</f>
        <v>0</v>
      </c>
      <c r="GL11" s="644">
        <f>'４⑥Ｆ'!H165</f>
        <v>0</v>
      </c>
      <c r="GM11" s="644">
        <f>'４⑥Ｆ'!F166</f>
        <v>0</v>
      </c>
      <c r="GN11" s="644">
        <f>'４⑥Ｆ'!B174</f>
        <v>0</v>
      </c>
      <c r="GO11" s="644">
        <f>'４⑥Ｆ'!C174</f>
        <v>0</v>
      </c>
      <c r="GP11" s="644">
        <f>'４⑥Ｆ'!D174</f>
        <v>0</v>
      </c>
      <c r="GQ11" s="644">
        <f>'４⑥Ｆ'!E174</f>
        <v>0</v>
      </c>
      <c r="GR11" s="644">
        <f>'４⑥Ｆ'!B175</f>
        <v>0</v>
      </c>
      <c r="GS11" s="644">
        <f>'４⑥Ｆ'!C175</f>
        <v>0</v>
      </c>
      <c r="GT11" s="644">
        <f>'４⑥Ｆ'!D175</f>
        <v>0</v>
      </c>
      <c r="GU11" s="644">
        <f>'４⑥Ｆ'!E175</f>
        <v>0</v>
      </c>
      <c r="GV11" s="644">
        <f>'４⑥Ｆ'!B176</f>
        <v>0</v>
      </c>
      <c r="GW11" s="644">
        <f>'４⑥Ｆ'!C176</f>
        <v>0</v>
      </c>
      <c r="GX11" s="644">
        <f>'４⑥Ｆ'!D176</f>
        <v>0</v>
      </c>
      <c r="GY11" s="644">
        <f>'４⑥Ｆ'!E176</f>
        <v>0</v>
      </c>
      <c r="GZ11" s="644">
        <f>'４⑥Ｆ'!B177</f>
        <v>0</v>
      </c>
      <c r="HA11" s="644">
        <f>'４⑥Ｆ'!C177</f>
        <v>0</v>
      </c>
      <c r="HB11" s="644">
        <f>'４⑥Ｆ'!D177</f>
        <v>0</v>
      </c>
      <c r="HC11" s="644">
        <f>'４⑥Ｆ'!E177</f>
        <v>0</v>
      </c>
      <c r="HD11" s="644">
        <f>'４⑥Ｆ'!B178</f>
        <v>0</v>
      </c>
      <c r="HE11" s="644">
        <f>'４⑥Ｆ'!C178</f>
        <v>0</v>
      </c>
      <c r="HF11" s="644">
        <f>'４⑥Ｆ'!D178</f>
        <v>0</v>
      </c>
      <c r="HG11" s="644">
        <f>'４⑥Ｆ'!E178</f>
        <v>0</v>
      </c>
      <c r="HH11" s="644">
        <f>'４⑥Ｆ'!B179</f>
        <v>0</v>
      </c>
      <c r="HI11" s="644">
        <f>'４⑥Ｆ'!C179</f>
        <v>0</v>
      </c>
      <c r="HJ11" s="644">
        <f>'４⑥Ｆ'!D179</f>
        <v>0</v>
      </c>
      <c r="HK11" s="644">
        <f>'４⑥Ｆ'!E179</f>
        <v>0</v>
      </c>
      <c r="HL11" s="644">
        <f>'４⑥Ｆ'!B180</f>
        <v>0</v>
      </c>
      <c r="HM11" s="644">
        <f>'４⑥Ｆ'!C180</f>
        <v>0</v>
      </c>
      <c r="HN11" s="644">
        <f>'４⑥Ｆ'!D180</f>
        <v>0</v>
      </c>
      <c r="HO11" s="644">
        <f>'４⑥Ｆ'!E180</f>
        <v>0</v>
      </c>
      <c r="HP11" s="644">
        <f>'４⑥Ｆ'!B181</f>
        <v>0</v>
      </c>
      <c r="HQ11" s="644">
        <f>'４⑥Ｆ'!C181</f>
        <v>0</v>
      </c>
      <c r="HR11" s="644">
        <f>'４⑥Ｆ'!D181</f>
        <v>0</v>
      </c>
      <c r="HS11" s="644">
        <f>'４⑥Ｆ'!E181</f>
        <v>0</v>
      </c>
      <c r="HT11" s="644">
        <f>'４⑥Ｆ'!B182</f>
        <v>0</v>
      </c>
      <c r="HU11" s="644">
        <f>'４⑥Ｆ'!C182</f>
        <v>0</v>
      </c>
      <c r="HV11" s="644">
        <f>'４⑥Ｆ'!D182</f>
        <v>0</v>
      </c>
      <c r="HW11" s="644">
        <f>'４⑥Ｆ'!E182</f>
        <v>0</v>
      </c>
      <c r="HX11" s="644">
        <f>'４⑥Ｆ'!B183</f>
        <v>0</v>
      </c>
      <c r="HY11" s="644">
        <f>'４⑥Ｆ'!C183</f>
        <v>0</v>
      </c>
      <c r="HZ11" s="644">
        <f>'４⑥Ｆ'!D183</f>
        <v>0</v>
      </c>
      <c r="IA11" s="644">
        <f>'４⑥Ｆ'!E183</f>
        <v>0</v>
      </c>
      <c r="IB11" s="644">
        <f>'４⑥Ｆ'!B184</f>
        <v>0</v>
      </c>
      <c r="IC11" s="644">
        <f>'４⑥Ｆ'!C184</f>
        <v>0</v>
      </c>
      <c r="ID11" s="644">
        <f>'４⑥Ｆ'!D184</f>
        <v>0</v>
      </c>
      <c r="IE11" s="644">
        <f>'４⑥Ｆ'!E184</f>
        <v>0</v>
      </c>
      <c r="IF11" s="644">
        <f>'４⑥Ｆ'!B185</f>
        <v>0</v>
      </c>
      <c r="IG11" s="644">
        <f>'４⑥Ｆ'!C185</f>
        <v>0</v>
      </c>
      <c r="IH11" s="644">
        <f>'４⑥Ｆ'!D185</f>
        <v>0</v>
      </c>
      <c r="II11" s="644">
        <f>'４⑥Ｆ'!E185</f>
        <v>0</v>
      </c>
      <c r="IJ11" s="644">
        <f>'４⑥Ｆ'!B186</f>
        <v>0</v>
      </c>
      <c r="IK11" s="644">
        <f>'４⑥Ｆ'!C186</f>
        <v>0</v>
      </c>
      <c r="IL11" s="644">
        <f>'４⑥Ｆ'!D186</f>
        <v>0</v>
      </c>
      <c r="IM11" s="644">
        <f>'４⑥Ｆ'!E186</f>
        <v>0</v>
      </c>
      <c r="IN11" s="644">
        <f>'４⑥Ｆ'!B187</f>
        <v>0</v>
      </c>
      <c r="IO11" s="644">
        <f>'４⑥Ｆ'!C187</f>
        <v>0</v>
      </c>
      <c r="IP11" s="644">
        <f>'４⑥Ｆ'!D187</f>
        <v>0</v>
      </c>
      <c r="IQ11" s="564">
        <f>'４⑥Ｆ'!E187</f>
        <v>0</v>
      </c>
    </row>
    <row r="12" spans="1:255" ht="20.100000000000001" customHeight="1" thickBot="1" x14ac:dyDescent="0.25">
      <c r="A12" s="580" t="str">
        <f>総括表①!$E$3</f>
        <v>Ver.03.00</v>
      </c>
      <c r="B12" s="513">
        <f>総括表①!B10</f>
        <v>0</v>
      </c>
      <c r="C12" s="514" t="str">
        <f>総括表①!$C$10</f>
        <v/>
      </c>
      <c r="D12" s="514" t="str">
        <f>総括表①!$D$10</f>
        <v/>
      </c>
      <c r="E12" s="571">
        <f>IF(総括表①!$C$11="1.都道府県",1,IF(総括表①!$C$11="2.政令市",2,IF(総括表①!$C$11="3.市",3,IF(総括表①!$C$11="4.特別区",4,IF(総括表①!$C$11="5.町村",5,0)))))</f>
        <v>1</v>
      </c>
      <c r="F12" s="650">
        <f>'４⑥Ｆ'!B188</f>
        <v>0</v>
      </c>
      <c r="G12" s="644">
        <f>'４⑥Ｆ'!C188</f>
        <v>0</v>
      </c>
      <c r="H12" s="644">
        <f>'４⑥Ｆ'!D188</f>
        <v>0</v>
      </c>
      <c r="I12" s="644">
        <f>'４⑥Ｆ'!E188</f>
        <v>0</v>
      </c>
      <c r="J12" s="644">
        <f>'４⑥Ｆ'!B189</f>
        <v>0</v>
      </c>
      <c r="K12" s="644">
        <f>'４⑥Ｆ'!C189</f>
        <v>0</v>
      </c>
      <c r="L12" s="644">
        <f>'４⑥Ｆ'!D189</f>
        <v>0</v>
      </c>
      <c r="M12" s="644">
        <f>'４⑥Ｆ'!E189</f>
        <v>0</v>
      </c>
      <c r="N12" s="644">
        <f>'４⑥Ｆ'!B190</f>
        <v>0</v>
      </c>
      <c r="O12" s="644">
        <f>'４⑥Ｆ'!C190</f>
        <v>0</v>
      </c>
      <c r="P12" s="644">
        <f>'４⑥Ｆ'!D190</f>
        <v>0</v>
      </c>
      <c r="Q12" s="644">
        <f>'４⑥Ｆ'!E190</f>
        <v>0</v>
      </c>
      <c r="R12" s="644">
        <f>'４⑥Ｆ'!B191</f>
        <v>0</v>
      </c>
      <c r="S12" s="644">
        <f>'４⑥Ｆ'!C191</f>
        <v>0</v>
      </c>
      <c r="T12" s="644">
        <f>'４⑥Ｆ'!D191</f>
        <v>0</v>
      </c>
      <c r="U12" s="644">
        <f>'４⑥Ｆ'!E191</f>
        <v>0</v>
      </c>
      <c r="V12" s="644">
        <f>'４⑥Ｆ'!B192</f>
        <v>0</v>
      </c>
      <c r="W12" s="644">
        <f>'４⑥Ｆ'!C192</f>
        <v>0</v>
      </c>
      <c r="X12" s="644">
        <f>'４⑥Ｆ'!D192</f>
        <v>0</v>
      </c>
      <c r="Y12" s="644">
        <f>'４⑥Ｆ'!E192</f>
        <v>0</v>
      </c>
      <c r="Z12" s="663">
        <f>'４⑥Ｆ'!B193</f>
        <v>0</v>
      </c>
      <c r="AA12" s="644">
        <f>'４⑥Ｆ'!C193</f>
        <v>0</v>
      </c>
      <c r="AB12" s="644">
        <f>'４⑥Ｆ'!D193</f>
        <v>0</v>
      </c>
      <c r="AC12" s="644">
        <f>'４⑥Ｆ'!E193</f>
        <v>0</v>
      </c>
      <c r="AD12" s="644">
        <f>'４⑥Ｆ'!C194</f>
        <v>0</v>
      </c>
      <c r="AE12" s="564">
        <f>'４⑥Ｆ'!B199</f>
        <v>0</v>
      </c>
      <c r="AF12" s="1263">
        <f>'４⑥G'!C9</f>
        <v>0</v>
      </c>
      <c r="AG12" s="1271">
        <f>'４⑥G'!D9</f>
        <v>0</v>
      </c>
      <c r="AH12" s="1265">
        <f>'４⑥G'!E9</f>
        <v>0</v>
      </c>
      <c r="AI12" s="1265" t="str">
        <f>'４⑥G'!F9</f>
        <v xml:space="preserve">S  .  .  ～H  .  .  </v>
      </c>
      <c r="AJ12" s="1265">
        <f>'４⑥G'!G9</f>
        <v>0</v>
      </c>
      <c r="AK12" s="1265">
        <f>'４⑥G'!H9</f>
        <v>0</v>
      </c>
      <c r="AL12" s="1252">
        <f>'４⑥G'!C10</f>
        <v>0</v>
      </c>
      <c r="AM12" s="1252">
        <f>'４⑥G'!D10</f>
        <v>0</v>
      </c>
      <c r="AN12" s="1252">
        <f>'４⑥G'!E10</f>
        <v>0</v>
      </c>
      <c r="AO12" s="1252" t="str">
        <f>'４⑥G'!F10</f>
        <v xml:space="preserve">S  .  .  ～H  .  .  </v>
      </c>
      <c r="AP12" s="1252">
        <f>'４⑥G'!G10</f>
        <v>0</v>
      </c>
      <c r="AQ12" s="1252">
        <f>'４⑥G'!H10</f>
        <v>0</v>
      </c>
      <c r="AR12" s="1253">
        <f>'４⑥G'!C11</f>
        <v>0</v>
      </c>
      <c r="AS12" s="1252">
        <f>'４⑥G'!D11</f>
        <v>0</v>
      </c>
      <c r="AT12" s="1253">
        <f>'４⑥G'!E11</f>
        <v>0</v>
      </c>
      <c r="AU12" s="1253" t="str">
        <f>'４⑥G'!F11</f>
        <v xml:space="preserve">S  .  .  ～H  .  .  </v>
      </c>
      <c r="AV12" s="1253">
        <f>'４⑥G'!G11</f>
        <v>0</v>
      </c>
      <c r="AW12" s="1253">
        <f>'４⑥G'!H11</f>
        <v>0</v>
      </c>
      <c r="AX12" s="1252">
        <f>'４⑥G'!C12</f>
        <v>0</v>
      </c>
      <c r="AY12" s="1252">
        <f>'４⑥G'!D12</f>
        <v>0</v>
      </c>
      <c r="AZ12" s="1252">
        <f>'４⑥G'!E12</f>
        <v>0</v>
      </c>
      <c r="BA12" s="1252" t="str">
        <f>'４⑥G'!F12</f>
        <v xml:space="preserve">S  .  .  ～H  .  .  </v>
      </c>
      <c r="BB12" s="1252">
        <f>'４⑥G'!G12</f>
        <v>0</v>
      </c>
      <c r="BC12" s="1252">
        <f>'４⑥G'!H12</f>
        <v>0</v>
      </c>
      <c r="BD12" s="1253">
        <f>'４⑥G'!C13</f>
        <v>0</v>
      </c>
      <c r="BE12" s="1252">
        <f>'４⑥G'!D13</f>
        <v>0</v>
      </c>
      <c r="BF12" s="1253">
        <f>'４⑥G'!E13</f>
        <v>0</v>
      </c>
      <c r="BG12" s="1253" t="str">
        <f>'４⑥G'!F13</f>
        <v xml:space="preserve">S  .  .  ～H  .  .  </v>
      </c>
      <c r="BH12" s="1253">
        <f>'４⑥G'!G13</f>
        <v>0</v>
      </c>
      <c r="BI12" s="1253">
        <f>'４⑥G'!H13</f>
        <v>0</v>
      </c>
      <c r="BJ12" s="1252">
        <f>'４⑥G'!D14</f>
        <v>0</v>
      </c>
      <c r="BK12" s="1252">
        <f>'４⑥G'!C19</f>
        <v>0</v>
      </c>
      <c r="BL12" s="1252">
        <f>'４⑥G'!D19</f>
        <v>0</v>
      </c>
      <c r="BM12" s="1252">
        <f>'４⑥G'!E19</f>
        <v>0</v>
      </c>
      <c r="BN12" s="1252" t="str">
        <f>'４⑥G'!F19</f>
        <v xml:space="preserve">H  .  .  ～H  .  .  </v>
      </c>
      <c r="BO12" s="1252">
        <f>'４⑥G'!G19</f>
        <v>0</v>
      </c>
      <c r="BP12" s="1252">
        <f>'４⑥G'!H19</f>
        <v>0</v>
      </c>
      <c r="BQ12" s="1253">
        <f>'４⑥G'!C20</f>
        <v>0</v>
      </c>
      <c r="BR12" s="1252">
        <f>'４⑥G'!D20</f>
        <v>0</v>
      </c>
      <c r="BS12" s="1253">
        <f>'４⑥G'!E20</f>
        <v>0</v>
      </c>
      <c r="BT12" s="1253" t="str">
        <f>'４⑥G'!F20</f>
        <v xml:space="preserve">H  .  .  ～H  .  .  </v>
      </c>
      <c r="BU12" s="1253">
        <f>'４⑥G'!G20</f>
        <v>0</v>
      </c>
      <c r="BV12" s="1253">
        <f>'４⑥G'!H20</f>
        <v>0</v>
      </c>
      <c r="BW12" s="1253">
        <f>'４⑥G'!C21</f>
        <v>0</v>
      </c>
      <c r="BX12" s="1252">
        <f>'４⑥G'!D21</f>
        <v>0</v>
      </c>
      <c r="BY12" s="1253">
        <f>'４⑥G'!E21</f>
        <v>0</v>
      </c>
      <c r="BZ12" s="1253" t="str">
        <f>'４⑥G'!F21</f>
        <v xml:space="preserve">H  .  .  ～H  .  .  </v>
      </c>
      <c r="CA12" s="1253">
        <f>'４⑥G'!G21</f>
        <v>0</v>
      </c>
      <c r="CB12" s="1253">
        <f>'４⑥G'!H21</f>
        <v>0</v>
      </c>
      <c r="CC12" s="1252">
        <f>'４⑥G'!C22</f>
        <v>0</v>
      </c>
      <c r="CD12" s="1252">
        <f>'４⑥G'!D22</f>
        <v>0</v>
      </c>
      <c r="CE12" s="1252">
        <f>'４⑥G'!E22</f>
        <v>0</v>
      </c>
      <c r="CF12" s="1252" t="str">
        <f>'４⑥G'!F22</f>
        <v xml:space="preserve">H  .  .  ～H  .  .  </v>
      </c>
      <c r="CG12" s="1252">
        <f>'４⑥G'!G22</f>
        <v>0</v>
      </c>
      <c r="CH12" s="1252">
        <f>'４⑥G'!H22</f>
        <v>0</v>
      </c>
      <c r="CI12" s="1252">
        <f>'４⑥G'!C23</f>
        <v>0</v>
      </c>
      <c r="CJ12" s="1252">
        <f>'４⑥G'!D23</f>
        <v>0</v>
      </c>
      <c r="CK12" s="1252">
        <f>'４⑥G'!E23</f>
        <v>0</v>
      </c>
      <c r="CL12" s="1252" t="str">
        <f>'４⑥G'!F23</f>
        <v xml:space="preserve">H  .  .  ～H  .  .  </v>
      </c>
      <c r="CM12" s="1252">
        <f>'４⑥G'!G23</f>
        <v>0</v>
      </c>
      <c r="CN12" s="1252">
        <f>'４⑥G'!H23</f>
        <v>0</v>
      </c>
      <c r="CO12" s="1252">
        <f>'４⑥G'!D24</f>
        <v>0</v>
      </c>
      <c r="CP12" s="1252">
        <f>'４⑥G'!C29</f>
        <v>0</v>
      </c>
      <c r="CQ12" s="1252">
        <f>'４⑥G'!D29</f>
        <v>0</v>
      </c>
      <c r="CR12" s="1252">
        <f>'４⑥G'!E29</f>
        <v>0</v>
      </c>
      <c r="CS12" s="1252">
        <f>'４⑥G'!F29</f>
        <v>0</v>
      </c>
      <c r="CT12" s="1252">
        <f>'４⑥G'!G29</f>
        <v>0</v>
      </c>
      <c r="CU12" s="1273">
        <f>'４⑥G'!C30</f>
        <v>0</v>
      </c>
      <c r="CV12" s="1271">
        <f>'４⑥G'!D30</f>
        <v>0</v>
      </c>
      <c r="CW12" s="1265">
        <f>'４⑥G'!E30</f>
        <v>0</v>
      </c>
      <c r="CX12" s="1265">
        <f>'４⑥G'!F30</f>
        <v>0</v>
      </c>
      <c r="CY12" s="1265">
        <f>'４⑥G'!G30</f>
        <v>0</v>
      </c>
      <c r="CZ12" s="1271">
        <f>'４⑥G'!C31</f>
        <v>0</v>
      </c>
      <c r="DA12" s="1271">
        <f>'４⑥G'!D31</f>
        <v>0</v>
      </c>
      <c r="DB12" s="1271">
        <f>'４⑥G'!E31</f>
        <v>0</v>
      </c>
      <c r="DC12" s="1271">
        <f>'４⑥G'!F31</f>
        <v>0</v>
      </c>
      <c r="DD12" s="1271">
        <f>'４⑥G'!G31</f>
        <v>0</v>
      </c>
      <c r="DE12" s="1271">
        <f>'４⑥G'!C32</f>
        <v>0</v>
      </c>
      <c r="DF12" s="1271">
        <f>'４⑥G'!D32</f>
        <v>0</v>
      </c>
      <c r="DG12" s="1271">
        <f>'４⑥G'!E32</f>
        <v>0</v>
      </c>
      <c r="DH12" s="1271">
        <f>'４⑥G'!F32</f>
        <v>0</v>
      </c>
      <c r="DI12" s="1271">
        <f>'４⑥G'!G32</f>
        <v>0</v>
      </c>
      <c r="DJ12" s="1265">
        <f>'４⑥G'!C33</f>
        <v>0</v>
      </c>
      <c r="DK12" s="1271">
        <f>'４⑥G'!D33</f>
        <v>0</v>
      </c>
      <c r="DL12" s="1265">
        <f>'４⑥G'!E33</f>
        <v>0</v>
      </c>
      <c r="DM12" s="1265">
        <f>'４⑥G'!F33</f>
        <v>0</v>
      </c>
      <c r="DN12" s="1265">
        <f>'４⑥G'!G33</f>
        <v>0</v>
      </c>
      <c r="DO12" s="1271">
        <f>'４⑥G'!D34</f>
        <v>0</v>
      </c>
      <c r="DP12" s="1272">
        <f>'４⑥G'!C40</f>
        <v>0</v>
      </c>
    </row>
    <row r="13" spans="1:255" ht="20.100000000000001" customHeight="1" thickBot="1" x14ac:dyDescent="0.25">
      <c r="A13" s="580" t="str">
        <f>総括表①!$E$3</f>
        <v>Ver.03.00</v>
      </c>
      <c r="B13" s="513">
        <f>総括表①!B10</f>
        <v>0</v>
      </c>
      <c r="C13" s="514" t="str">
        <f>総括表①!$C$10</f>
        <v/>
      </c>
      <c r="D13" s="514" t="str">
        <f>総括表①!$D$10</f>
        <v/>
      </c>
      <c r="E13" s="571">
        <f>IF(総括表①!$C$11="1.都道府県",1,IF(総括表①!$C$11="2.政令市",2,IF(総括表①!$C$11="3.市",3,IF(総括表①!$C$11="4.特別区",4,IF(総括表①!$C$11="5.町村",5,0)))))</f>
        <v>1</v>
      </c>
      <c r="F13" s="1266">
        <f>'４⑥H'!B10</f>
        <v>0</v>
      </c>
      <c r="G13" s="1254">
        <f>'４⑥H'!C10</f>
        <v>0</v>
      </c>
      <c r="H13" s="1254">
        <f>'４⑥H'!D10</f>
        <v>0</v>
      </c>
      <c r="I13" s="1254">
        <f>'４⑥H'!E10</f>
        <v>0</v>
      </c>
      <c r="J13" s="1254">
        <f>'４⑥H'!F10</f>
        <v>0</v>
      </c>
      <c r="K13" s="1254">
        <f>'４⑥H'!G10</f>
        <v>0</v>
      </c>
      <c r="L13" s="1254">
        <f>'４⑥H'!H10</f>
        <v>0</v>
      </c>
      <c r="M13" s="1254">
        <f>'４⑥H'!I10</f>
        <v>0</v>
      </c>
      <c r="N13" s="1254">
        <f>'４⑥H'!J10</f>
        <v>0</v>
      </c>
      <c r="O13" s="1254">
        <f>'４⑥H'!K10</f>
        <v>0</v>
      </c>
      <c r="P13" s="1254">
        <f>'４⑥H'!B11</f>
        <v>0</v>
      </c>
      <c r="Q13" s="1254">
        <f>'４⑥H'!C11</f>
        <v>0</v>
      </c>
      <c r="R13" s="1254">
        <f>'４⑥H'!D11</f>
        <v>0</v>
      </c>
      <c r="S13" s="1254">
        <f>'４⑥H'!E11</f>
        <v>0</v>
      </c>
      <c r="T13" s="1254">
        <f>'４⑥H'!F11</f>
        <v>0</v>
      </c>
      <c r="U13" s="1254">
        <f>'４⑥H'!G11</f>
        <v>0</v>
      </c>
      <c r="V13" s="1254">
        <f>'４⑥H'!H11</f>
        <v>0</v>
      </c>
      <c r="W13" s="1254">
        <f>'４⑥H'!I11</f>
        <v>0</v>
      </c>
      <c r="X13" s="1254">
        <f>'４⑥H'!J11</f>
        <v>0</v>
      </c>
      <c r="Y13" s="1254">
        <f>'４⑥H'!K11</f>
        <v>0</v>
      </c>
      <c r="Z13" s="1254">
        <f>'４⑥H'!B12</f>
        <v>0</v>
      </c>
      <c r="AA13" s="1254">
        <f>'４⑥H'!C12</f>
        <v>0</v>
      </c>
      <c r="AB13" s="1254">
        <f>'４⑥H'!D12</f>
        <v>0</v>
      </c>
      <c r="AC13" s="1254">
        <f>'４⑥H'!E12</f>
        <v>0</v>
      </c>
      <c r="AD13" s="1254">
        <f>'４⑥H'!F12</f>
        <v>0</v>
      </c>
      <c r="AE13" s="1254">
        <f>'４⑥H'!G12</f>
        <v>0</v>
      </c>
      <c r="AF13" s="1254">
        <f>'４⑥H'!H12</f>
        <v>0</v>
      </c>
      <c r="AG13" s="1254">
        <f>'４⑥H'!I12</f>
        <v>0</v>
      </c>
      <c r="AH13" s="1254">
        <f>'４⑥H'!J12</f>
        <v>0</v>
      </c>
      <c r="AI13" s="1254">
        <f>'４⑥H'!K12</f>
        <v>0</v>
      </c>
      <c r="AJ13" s="1254">
        <f>'４⑥H'!B13</f>
        <v>0</v>
      </c>
      <c r="AK13" s="1254">
        <f>'４⑥H'!C13</f>
        <v>0</v>
      </c>
      <c r="AL13" s="1254">
        <f>'４⑥H'!D13</f>
        <v>0</v>
      </c>
      <c r="AM13" s="1254">
        <f>'４⑥H'!E13</f>
        <v>0</v>
      </c>
      <c r="AN13" s="1254">
        <f>'４⑥H'!F13</f>
        <v>0</v>
      </c>
      <c r="AO13" s="1254">
        <f>'４⑥H'!G13</f>
        <v>0</v>
      </c>
      <c r="AP13" s="1254">
        <f>'４⑥H'!H13</f>
        <v>0</v>
      </c>
      <c r="AQ13" s="1254">
        <f>'４⑥H'!I13</f>
        <v>0</v>
      </c>
      <c r="AR13" s="1254">
        <f>'４⑥H'!J13</f>
        <v>0</v>
      </c>
      <c r="AS13" s="1254">
        <f>'４⑥H'!K13</f>
        <v>0</v>
      </c>
      <c r="AT13" s="1254">
        <f>'４⑥H'!B14</f>
        <v>0</v>
      </c>
      <c r="AU13" s="1254">
        <f>'４⑥H'!C14</f>
        <v>0</v>
      </c>
      <c r="AV13" s="1254">
        <f>'４⑥H'!D14</f>
        <v>0</v>
      </c>
      <c r="AW13" s="1254">
        <f>'４⑥H'!E14</f>
        <v>0</v>
      </c>
      <c r="AX13" s="1254">
        <f>'４⑥H'!F14</f>
        <v>0</v>
      </c>
      <c r="AY13" s="1254">
        <f>'４⑥H'!G14</f>
        <v>0</v>
      </c>
      <c r="AZ13" s="1254">
        <f>'４⑥H'!H14</f>
        <v>0</v>
      </c>
      <c r="BA13" s="1254">
        <f>'４⑥H'!I14</f>
        <v>0</v>
      </c>
      <c r="BB13" s="1254">
        <f>'４⑥H'!J14</f>
        <v>0</v>
      </c>
      <c r="BC13" s="1254">
        <f>'４⑥H'!K14</f>
        <v>0</v>
      </c>
      <c r="BD13" s="1254">
        <f>'４⑥H'!B15</f>
        <v>0</v>
      </c>
      <c r="BE13" s="1254">
        <f>'４⑥H'!C15</f>
        <v>0</v>
      </c>
      <c r="BF13" s="1254">
        <f>'４⑥H'!D15</f>
        <v>0</v>
      </c>
      <c r="BG13" s="1254">
        <f>'４⑥H'!E15</f>
        <v>0</v>
      </c>
      <c r="BH13" s="1254">
        <f>'４⑥H'!F15</f>
        <v>0</v>
      </c>
      <c r="BI13" s="1254">
        <f>'４⑥H'!G15</f>
        <v>0</v>
      </c>
      <c r="BJ13" s="1254">
        <f>'４⑥H'!H15</f>
        <v>0</v>
      </c>
      <c r="BK13" s="1254">
        <f>'４⑥H'!I15</f>
        <v>0</v>
      </c>
      <c r="BL13" s="1254">
        <f>'４⑥H'!J15</f>
        <v>0</v>
      </c>
      <c r="BM13" s="1254">
        <f>'４⑥H'!K15</f>
        <v>0</v>
      </c>
      <c r="BN13" s="1254">
        <f>'４⑥H'!B16</f>
        <v>0</v>
      </c>
      <c r="BO13" s="1254">
        <f>'４⑥H'!C16</f>
        <v>0</v>
      </c>
      <c r="BP13" s="1254">
        <f>'４⑥H'!D16</f>
        <v>0</v>
      </c>
      <c r="BQ13" s="1254">
        <f>'４⑥H'!E16</f>
        <v>0</v>
      </c>
      <c r="BR13" s="1254">
        <f>'４⑥H'!F16</f>
        <v>0</v>
      </c>
      <c r="BS13" s="1254">
        <f>'４⑥H'!G16</f>
        <v>0</v>
      </c>
      <c r="BT13" s="1254">
        <f>'４⑥H'!H16</f>
        <v>0</v>
      </c>
      <c r="BU13" s="1254">
        <f>'４⑥H'!I16</f>
        <v>0</v>
      </c>
      <c r="BV13" s="1254">
        <f>'４⑥H'!J16</f>
        <v>0</v>
      </c>
      <c r="BW13" s="1254">
        <f>'４⑥H'!K16</f>
        <v>0</v>
      </c>
      <c r="BX13" s="1254">
        <f>'４⑥H'!B17</f>
        <v>0</v>
      </c>
      <c r="BY13" s="1254">
        <f>'４⑥H'!C17</f>
        <v>0</v>
      </c>
      <c r="BZ13" s="1254">
        <f>'４⑥H'!D17</f>
        <v>0</v>
      </c>
      <c r="CA13" s="1254">
        <f>'４⑥H'!E17</f>
        <v>0</v>
      </c>
      <c r="CB13" s="1254">
        <f>'４⑥H'!F17</f>
        <v>0</v>
      </c>
      <c r="CC13" s="1254">
        <f>'４⑥H'!G17</f>
        <v>0</v>
      </c>
      <c r="CD13" s="1254">
        <f>'４⑥H'!H17</f>
        <v>0</v>
      </c>
      <c r="CE13" s="1254">
        <f>'４⑥H'!I17</f>
        <v>0</v>
      </c>
      <c r="CF13" s="1254">
        <f>'４⑥H'!J17</f>
        <v>0</v>
      </c>
      <c r="CG13" s="1254">
        <f>'４⑥H'!K17</f>
        <v>0</v>
      </c>
      <c r="CH13" s="1254">
        <f>'４⑥H'!B18</f>
        <v>0</v>
      </c>
      <c r="CI13" s="1254">
        <f>'４⑥H'!C18</f>
        <v>0</v>
      </c>
      <c r="CJ13" s="1254">
        <f>'４⑥H'!D18</f>
        <v>0</v>
      </c>
      <c r="CK13" s="1254">
        <f>'４⑥H'!E18</f>
        <v>0</v>
      </c>
      <c r="CL13" s="1254">
        <f>'４⑥H'!F18</f>
        <v>0</v>
      </c>
      <c r="CM13" s="1254">
        <f>'４⑥H'!G18</f>
        <v>0</v>
      </c>
      <c r="CN13" s="1254">
        <f>'４⑥H'!H18</f>
        <v>0</v>
      </c>
      <c r="CO13" s="1254">
        <f>'４⑥H'!I18</f>
        <v>0</v>
      </c>
      <c r="CP13" s="1254">
        <f>'４⑥H'!J18</f>
        <v>0</v>
      </c>
      <c r="CQ13" s="1254">
        <f>'４⑥H'!K18</f>
        <v>0</v>
      </c>
      <c r="CR13" s="1254">
        <f>'４⑥H'!B19</f>
        <v>0</v>
      </c>
      <c r="CS13" s="1254">
        <f>'４⑥H'!C19</f>
        <v>0</v>
      </c>
      <c r="CT13" s="1254">
        <f>'４⑥H'!D19</f>
        <v>0</v>
      </c>
      <c r="CU13" s="1254">
        <f>'４⑥H'!E19</f>
        <v>0</v>
      </c>
      <c r="CV13" s="1254">
        <f>'４⑥H'!F19</f>
        <v>0</v>
      </c>
      <c r="CW13" s="1254">
        <f>'４⑥H'!G19</f>
        <v>0</v>
      </c>
      <c r="CX13" s="1254">
        <f>'４⑥H'!H19</f>
        <v>0</v>
      </c>
      <c r="CY13" s="1254">
        <f>'４⑥H'!I19</f>
        <v>0</v>
      </c>
      <c r="CZ13" s="1254">
        <f>'４⑥H'!J19</f>
        <v>0</v>
      </c>
      <c r="DA13" s="1254">
        <f>'４⑥H'!K19</f>
        <v>0</v>
      </c>
      <c r="DB13" s="1254">
        <f>'４⑥H'!B20</f>
        <v>0</v>
      </c>
      <c r="DC13" s="1254">
        <f>'４⑥H'!C20</f>
        <v>0</v>
      </c>
      <c r="DD13" s="1254">
        <f>'４⑥H'!D20</f>
        <v>0</v>
      </c>
      <c r="DE13" s="1254">
        <f>'４⑥H'!E20</f>
        <v>0</v>
      </c>
      <c r="DF13" s="1254">
        <f>'４⑥H'!F20</f>
        <v>0</v>
      </c>
      <c r="DG13" s="1254">
        <f>'４⑥H'!G20</f>
        <v>0</v>
      </c>
      <c r="DH13" s="1254">
        <f>'４⑥H'!H20</f>
        <v>0</v>
      </c>
      <c r="DI13" s="1254">
        <f>'４⑥H'!I20</f>
        <v>0</v>
      </c>
      <c r="DJ13" s="1254">
        <f>'４⑥H'!J20</f>
        <v>0</v>
      </c>
      <c r="DK13" s="1254">
        <f>'４⑥H'!K20</f>
        <v>0</v>
      </c>
      <c r="DL13" s="1254">
        <f>'４⑥H'!B21</f>
        <v>0</v>
      </c>
      <c r="DM13" s="1254">
        <f>'４⑥H'!C21</f>
        <v>0</v>
      </c>
      <c r="DN13" s="1254">
        <f>'４⑥H'!D21</f>
        <v>0</v>
      </c>
      <c r="DO13" s="1254">
        <f>'４⑥H'!E21</f>
        <v>0</v>
      </c>
      <c r="DP13" s="1254">
        <f>'４⑥H'!F21</f>
        <v>0</v>
      </c>
      <c r="DQ13" s="1254">
        <f>'４⑥H'!G21</f>
        <v>0</v>
      </c>
      <c r="DR13" s="1254">
        <f>'４⑥H'!H21</f>
        <v>0</v>
      </c>
      <c r="DS13" s="1254">
        <f>'４⑥H'!I21</f>
        <v>0</v>
      </c>
      <c r="DT13" s="1254">
        <f>'４⑥H'!J21</f>
        <v>0</v>
      </c>
      <c r="DU13" s="1254">
        <f>'４⑥H'!K21</f>
        <v>0</v>
      </c>
      <c r="DV13" s="1254">
        <f>'４⑥H'!B22</f>
        <v>0</v>
      </c>
      <c r="DW13" s="1254">
        <f>'４⑥H'!C22</f>
        <v>0</v>
      </c>
      <c r="DX13" s="1254">
        <f>'４⑥H'!D22</f>
        <v>0</v>
      </c>
      <c r="DY13" s="1254">
        <f>'４⑥H'!E22</f>
        <v>0</v>
      </c>
      <c r="DZ13" s="1254">
        <f>'４⑥H'!F22</f>
        <v>0</v>
      </c>
      <c r="EA13" s="1254">
        <f>'４⑥H'!G22</f>
        <v>0</v>
      </c>
      <c r="EB13" s="1254">
        <f>'４⑥H'!H22</f>
        <v>0</v>
      </c>
      <c r="EC13" s="1254">
        <f>'４⑥H'!I22</f>
        <v>0</v>
      </c>
      <c r="ED13" s="1254">
        <f>'４⑥H'!J22</f>
        <v>0</v>
      </c>
      <c r="EE13" s="1254">
        <f>'４⑥H'!K22</f>
        <v>0</v>
      </c>
      <c r="EF13" s="1254">
        <f>'４⑥H'!B23</f>
        <v>0</v>
      </c>
      <c r="EG13" s="1254">
        <f>'４⑥H'!C23</f>
        <v>0</v>
      </c>
      <c r="EH13" s="1254">
        <f>'４⑥H'!D23</f>
        <v>0</v>
      </c>
      <c r="EI13" s="1254">
        <f>'４⑥H'!E23</f>
        <v>0</v>
      </c>
      <c r="EJ13" s="1254">
        <f>'４⑥H'!F23</f>
        <v>0</v>
      </c>
      <c r="EK13" s="1254">
        <f>'４⑥H'!G23</f>
        <v>0</v>
      </c>
      <c r="EL13" s="1254">
        <f>'４⑥H'!H23</f>
        <v>0</v>
      </c>
      <c r="EM13" s="1254">
        <f>'４⑥H'!I23</f>
        <v>0</v>
      </c>
      <c r="EN13" s="1254">
        <f>'４⑥H'!J23</f>
        <v>0</v>
      </c>
      <c r="EO13" s="1254">
        <f>'４⑥H'!K23</f>
        <v>0</v>
      </c>
      <c r="EP13" s="1254">
        <f>'４⑥H'!B24</f>
        <v>0</v>
      </c>
      <c r="EQ13" s="1254">
        <f>'４⑥H'!C24</f>
        <v>0</v>
      </c>
      <c r="ER13" s="1254">
        <f>'４⑥H'!D24</f>
        <v>0</v>
      </c>
      <c r="ES13" s="1254">
        <f>'４⑥H'!E24</f>
        <v>0</v>
      </c>
      <c r="ET13" s="1254">
        <f>'４⑥H'!F24</f>
        <v>0</v>
      </c>
      <c r="EU13" s="1254">
        <f>'４⑥H'!G24</f>
        <v>0</v>
      </c>
      <c r="EV13" s="1254">
        <f>'４⑥H'!H24</f>
        <v>0</v>
      </c>
      <c r="EW13" s="1254">
        <f>'４⑥H'!I24</f>
        <v>0</v>
      </c>
      <c r="EX13" s="1254">
        <f>'４⑥H'!J24</f>
        <v>0</v>
      </c>
      <c r="EY13" s="1254">
        <f>'４⑥H'!K24</f>
        <v>0</v>
      </c>
      <c r="EZ13" s="1254">
        <f>'４⑥H'!B25</f>
        <v>0</v>
      </c>
      <c r="FA13" s="1254">
        <f>'４⑥H'!C25</f>
        <v>0</v>
      </c>
      <c r="FB13" s="1254">
        <f>'４⑥H'!D25</f>
        <v>0</v>
      </c>
      <c r="FC13" s="1254">
        <f>'４⑥H'!E25</f>
        <v>0</v>
      </c>
      <c r="FD13" s="1254">
        <f>'４⑥H'!F25</f>
        <v>0</v>
      </c>
      <c r="FE13" s="1254">
        <f>'４⑥H'!G25</f>
        <v>0</v>
      </c>
      <c r="FF13" s="1254">
        <f>'４⑥H'!H25</f>
        <v>0</v>
      </c>
      <c r="FG13" s="1254">
        <f>'４⑥H'!I25</f>
        <v>0</v>
      </c>
      <c r="FH13" s="1254">
        <f>'４⑥H'!J25</f>
        <v>0</v>
      </c>
      <c r="FI13" s="1254">
        <f>'４⑥H'!K25</f>
        <v>0</v>
      </c>
      <c r="FJ13" s="1259">
        <f>'４⑥H'!B26</f>
        <v>0</v>
      </c>
      <c r="FK13" s="1259">
        <f>'４⑥H'!C26</f>
        <v>0</v>
      </c>
      <c r="FL13" s="1259">
        <f>'４⑥H'!D26</f>
        <v>0</v>
      </c>
      <c r="FM13" s="1259">
        <f>'４⑥H'!E26</f>
        <v>0</v>
      </c>
      <c r="FN13" s="1259">
        <f>'４⑥H'!F26</f>
        <v>0</v>
      </c>
      <c r="FO13" s="1259">
        <f>'４⑥H'!G26</f>
        <v>0</v>
      </c>
      <c r="FP13" s="1259">
        <f>'４⑥H'!H26</f>
        <v>0</v>
      </c>
      <c r="FQ13" s="1259">
        <f>'４⑥H'!I26</f>
        <v>0</v>
      </c>
      <c r="FR13" s="1259">
        <f>'４⑥H'!J26</f>
        <v>0</v>
      </c>
      <c r="FS13" s="1259">
        <f>'４⑥H'!K26</f>
        <v>0</v>
      </c>
      <c r="FT13" s="1254">
        <f>'４⑥H'!B27</f>
        <v>0</v>
      </c>
      <c r="FU13" s="1254">
        <f>'４⑥H'!C27</f>
        <v>0</v>
      </c>
      <c r="FV13" s="1254">
        <f>'４⑥H'!D27</f>
        <v>0</v>
      </c>
      <c r="FW13" s="1254">
        <f>'４⑥H'!E27</f>
        <v>0</v>
      </c>
      <c r="FX13" s="1254">
        <f>'４⑥H'!F27</f>
        <v>0</v>
      </c>
      <c r="FY13" s="1254">
        <f>'４⑥H'!G27</f>
        <v>0</v>
      </c>
      <c r="FZ13" s="1254">
        <f>'４⑥H'!H27</f>
        <v>0</v>
      </c>
      <c r="GA13" s="1254">
        <f>'４⑥H'!I27</f>
        <v>0</v>
      </c>
      <c r="GB13" s="1254">
        <f>'４⑥H'!J27</f>
        <v>0</v>
      </c>
      <c r="GC13" s="1254">
        <f>'４⑥H'!K27</f>
        <v>0</v>
      </c>
      <c r="GD13" s="1254">
        <f>'４⑥H'!B28</f>
        <v>0</v>
      </c>
      <c r="GE13" s="1254">
        <f>'４⑥H'!C28</f>
        <v>0</v>
      </c>
      <c r="GF13" s="1254">
        <f>'４⑥H'!D28</f>
        <v>0</v>
      </c>
      <c r="GG13" s="1254">
        <f>'４⑥H'!E28</f>
        <v>0</v>
      </c>
      <c r="GH13" s="1254">
        <f>'４⑥H'!F28</f>
        <v>0</v>
      </c>
      <c r="GI13" s="1254">
        <f>'４⑥H'!G28</f>
        <v>0</v>
      </c>
      <c r="GJ13" s="1254">
        <f>'４⑥H'!H28</f>
        <v>0</v>
      </c>
      <c r="GK13" s="1254">
        <f>'４⑥H'!I28</f>
        <v>0</v>
      </c>
      <c r="GL13" s="1254">
        <f>'４⑥H'!J28</f>
        <v>0</v>
      </c>
      <c r="GM13" s="1254">
        <f>'４⑥H'!K28</f>
        <v>0</v>
      </c>
      <c r="GN13" s="1254">
        <f>'４⑥H'!B29</f>
        <v>0</v>
      </c>
      <c r="GO13" s="1254">
        <f>'４⑥H'!C29</f>
        <v>0</v>
      </c>
      <c r="GP13" s="1254">
        <f>'４⑥H'!D29</f>
        <v>0</v>
      </c>
      <c r="GQ13" s="1254">
        <f>'４⑥H'!E29</f>
        <v>0</v>
      </c>
      <c r="GR13" s="1254">
        <f>'４⑥H'!F29</f>
        <v>0</v>
      </c>
      <c r="GS13" s="1254">
        <f>'４⑥H'!G29</f>
        <v>0</v>
      </c>
      <c r="GT13" s="1254">
        <f>'４⑥H'!H29</f>
        <v>0</v>
      </c>
      <c r="GU13" s="1254">
        <f>'４⑥H'!I29</f>
        <v>0</v>
      </c>
      <c r="GV13" s="1254">
        <f>'４⑥H'!J29</f>
        <v>0</v>
      </c>
      <c r="GW13" s="1254">
        <f>'４⑥H'!K29</f>
        <v>0</v>
      </c>
      <c r="GX13" s="1259">
        <f>'４⑥H'!H30</f>
        <v>0</v>
      </c>
      <c r="GY13" s="1259">
        <f>'４⑥H'!B36</f>
        <v>0</v>
      </c>
      <c r="GZ13" s="1259">
        <f>'４⑥H'!C36</f>
        <v>0</v>
      </c>
      <c r="HA13" s="1259">
        <f>'４⑥H'!D36</f>
        <v>0</v>
      </c>
      <c r="HB13" s="1259">
        <f>'４⑥H'!E36</f>
        <v>0</v>
      </c>
      <c r="HC13" s="1259">
        <f>'４⑥H'!F36</f>
        <v>0</v>
      </c>
      <c r="HD13" s="1259">
        <f>'４⑥H'!G36</f>
        <v>0</v>
      </c>
      <c r="HE13" s="1254">
        <f>'４⑥H'!B37</f>
        <v>0</v>
      </c>
      <c r="HF13" s="1254">
        <f>'４⑥H'!C37</f>
        <v>0</v>
      </c>
      <c r="HG13" s="1254">
        <f>'４⑥H'!D37</f>
        <v>0</v>
      </c>
      <c r="HH13" s="1254">
        <f>'４⑥H'!E37</f>
        <v>0</v>
      </c>
      <c r="HI13" s="1254">
        <f>'４⑥H'!F37</f>
        <v>0</v>
      </c>
      <c r="HJ13" s="1254">
        <f>'４⑥H'!G37</f>
        <v>0</v>
      </c>
      <c r="HK13" s="1254">
        <f>'４⑥H'!B38</f>
        <v>0</v>
      </c>
      <c r="HL13" s="1254">
        <f>'４⑥H'!C38</f>
        <v>0</v>
      </c>
      <c r="HM13" s="1254">
        <f>'４⑥H'!D38</f>
        <v>0</v>
      </c>
      <c r="HN13" s="1254">
        <f>'４⑥H'!E38</f>
        <v>0</v>
      </c>
      <c r="HO13" s="1254">
        <f>'４⑥H'!F38</f>
        <v>0</v>
      </c>
      <c r="HP13" s="1254">
        <f>'４⑥H'!G38</f>
        <v>0</v>
      </c>
      <c r="HQ13" s="1254">
        <f>'４⑥H'!B39</f>
        <v>0</v>
      </c>
      <c r="HR13" s="1254">
        <f>'４⑥H'!C39</f>
        <v>0</v>
      </c>
      <c r="HS13" s="1254">
        <f>'４⑥H'!D39</f>
        <v>0</v>
      </c>
      <c r="HT13" s="1254">
        <f>'４⑥H'!E39</f>
        <v>0</v>
      </c>
      <c r="HU13" s="1254">
        <f>'４⑥H'!F39</f>
        <v>0</v>
      </c>
      <c r="HV13" s="1254">
        <f>'４⑥H'!G39</f>
        <v>0</v>
      </c>
      <c r="HW13" s="1254">
        <f>'４⑥H'!B40</f>
        <v>0</v>
      </c>
      <c r="HX13" s="1254">
        <f>'４⑥H'!C40</f>
        <v>0</v>
      </c>
      <c r="HY13" s="1254">
        <f>'４⑥H'!D40</f>
        <v>0</v>
      </c>
      <c r="HZ13" s="1254">
        <f>'４⑥H'!E40</f>
        <v>0</v>
      </c>
      <c r="IA13" s="1254">
        <f>'４⑥H'!F40</f>
        <v>0</v>
      </c>
      <c r="IB13" s="1254">
        <f>'４⑥H'!G40</f>
        <v>0</v>
      </c>
      <c r="IC13" s="1254">
        <f>'４⑥H'!B41</f>
        <v>0</v>
      </c>
      <c r="ID13" s="1254">
        <f>'４⑥H'!C41</f>
        <v>0</v>
      </c>
      <c r="IE13" s="1254">
        <f>'４⑥H'!D41</f>
        <v>0</v>
      </c>
      <c r="IF13" s="1254">
        <f>'４⑥H'!E41</f>
        <v>0</v>
      </c>
      <c r="IG13" s="1254">
        <f>'４⑥H'!F41</f>
        <v>0</v>
      </c>
      <c r="IH13" s="1254">
        <f>'４⑥H'!G41</f>
        <v>0</v>
      </c>
      <c r="II13" s="1254">
        <f>'４⑥H'!B42</f>
        <v>0</v>
      </c>
      <c r="IJ13" s="1254">
        <f>'４⑥H'!C42</f>
        <v>0</v>
      </c>
      <c r="IK13" s="1276">
        <f>'４⑥H'!D42</f>
        <v>0</v>
      </c>
      <c r="IL13" s="1254">
        <f>'４⑥H'!E42</f>
        <v>0</v>
      </c>
      <c r="IM13" s="1254">
        <f>'４⑥H'!F42</f>
        <v>0</v>
      </c>
      <c r="IN13" s="1254">
        <f>'４⑥H'!G42</f>
        <v>0</v>
      </c>
      <c r="IO13" s="1254">
        <f>'４⑥H'!B43</f>
        <v>0</v>
      </c>
      <c r="IP13" s="1254">
        <f>'４⑥H'!C43</f>
        <v>0</v>
      </c>
      <c r="IQ13" s="1254">
        <f>'４⑥H'!D43</f>
        <v>0</v>
      </c>
      <c r="IR13" s="1254">
        <f>'４⑥H'!E43</f>
        <v>0</v>
      </c>
      <c r="IS13" s="1254">
        <f>'４⑥H'!F43</f>
        <v>0</v>
      </c>
      <c r="IT13" s="1261">
        <f>'４⑥H'!G43</f>
        <v>0</v>
      </c>
    </row>
    <row r="14" spans="1:255" ht="20.100000000000001" customHeight="1" thickBot="1" x14ac:dyDescent="0.25">
      <c r="A14" s="580" t="str">
        <f>総括表①!$E$3</f>
        <v>Ver.03.00</v>
      </c>
      <c r="B14" s="513">
        <f>総括表①!B10</f>
        <v>0</v>
      </c>
      <c r="C14" s="514" t="str">
        <f>総括表①!$C$10</f>
        <v/>
      </c>
      <c r="D14" s="514" t="str">
        <f>総括表①!$D$10</f>
        <v/>
      </c>
      <c r="E14" s="571">
        <f>IF(総括表①!$C$11="1.都道府県",1,IF(総括表①!$C$11="2.政令市",2,IF(総括表①!$C$11="3.市",3,IF(総括表①!$C$11="4.特別区",4,IF(総括表①!$C$11="5.町村",5,0)))))</f>
        <v>1</v>
      </c>
      <c r="F14" s="1255">
        <f>'４⑥H'!B44</f>
        <v>0</v>
      </c>
      <c r="G14" s="1256">
        <f>'４⑥H'!C44</f>
        <v>0</v>
      </c>
      <c r="H14" s="1256">
        <f>'４⑥H'!D44</f>
        <v>0</v>
      </c>
      <c r="I14" s="1256">
        <f>'４⑥H'!E44</f>
        <v>0</v>
      </c>
      <c r="J14" s="1256">
        <f>'４⑥H'!F44</f>
        <v>0</v>
      </c>
      <c r="K14" s="1257">
        <f>'４⑥H'!G44</f>
        <v>0</v>
      </c>
      <c r="L14" s="1256">
        <f>'４⑥H'!B45</f>
        <v>0</v>
      </c>
      <c r="M14" s="1256">
        <f>'４⑥H'!C45</f>
        <v>0</v>
      </c>
      <c r="N14" s="1256">
        <f>'４⑥H'!D45</f>
        <v>0</v>
      </c>
      <c r="O14" s="1256">
        <f>'４⑥H'!E45</f>
        <v>0</v>
      </c>
      <c r="P14" s="1256">
        <f>'４⑥H'!F45</f>
        <v>0</v>
      </c>
      <c r="Q14" s="1256">
        <f>'４⑥H'!G45</f>
        <v>0</v>
      </c>
      <c r="R14" s="1256">
        <f>'４⑥H'!B46</f>
        <v>0</v>
      </c>
      <c r="S14" s="1256">
        <f>'４⑥H'!C46</f>
        <v>0</v>
      </c>
      <c r="T14" s="1256">
        <f>'４⑥H'!D46</f>
        <v>0</v>
      </c>
      <c r="U14" s="1256">
        <f>'４⑥H'!E46</f>
        <v>0</v>
      </c>
      <c r="V14" s="1256">
        <f>'４⑥H'!F46</f>
        <v>0</v>
      </c>
      <c r="W14" s="1256">
        <f>'４⑥H'!G46</f>
        <v>0</v>
      </c>
      <c r="X14" s="1256">
        <f>'４⑥H'!B47</f>
        <v>0</v>
      </c>
      <c r="Y14" s="1256">
        <f>'４⑥H'!C47</f>
        <v>0</v>
      </c>
      <c r="Z14" s="1256">
        <f>'４⑥H'!D47</f>
        <v>0</v>
      </c>
      <c r="AA14" s="1256">
        <f>'４⑥H'!E47</f>
        <v>0</v>
      </c>
      <c r="AB14" s="1256">
        <f>'４⑥H'!F47</f>
        <v>0</v>
      </c>
      <c r="AC14" s="1256">
        <f>'４⑥H'!G47</f>
        <v>0</v>
      </c>
      <c r="AD14" s="1256">
        <f>'４⑥H'!B48</f>
        <v>0</v>
      </c>
      <c r="AE14" s="1256">
        <f>'４⑥H'!C48</f>
        <v>0</v>
      </c>
      <c r="AF14" s="1256">
        <f>'４⑥H'!D48</f>
        <v>0</v>
      </c>
      <c r="AG14" s="1256">
        <f>'４⑥H'!E48</f>
        <v>0</v>
      </c>
      <c r="AH14" s="1256">
        <f>'４⑥H'!F48</f>
        <v>0</v>
      </c>
      <c r="AI14" s="1256">
        <f>'４⑥H'!G48</f>
        <v>0</v>
      </c>
      <c r="AJ14" s="1256">
        <f>'４⑥H'!B49</f>
        <v>0</v>
      </c>
      <c r="AK14" s="1256">
        <f>'４⑥H'!C49</f>
        <v>0</v>
      </c>
      <c r="AL14" s="1256">
        <f>'４⑥H'!D49</f>
        <v>0</v>
      </c>
      <c r="AM14" s="1256">
        <f>'４⑥H'!E49</f>
        <v>0</v>
      </c>
      <c r="AN14" s="1256">
        <f>'４⑥H'!F49</f>
        <v>0</v>
      </c>
      <c r="AO14" s="1256">
        <f>'４⑥H'!G49</f>
        <v>0</v>
      </c>
      <c r="AP14" s="1256">
        <f>'４⑥H'!B50</f>
        <v>0</v>
      </c>
      <c r="AQ14" s="1256">
        <f>'４⑥H'!C50</f>
        <v>0</v>
      </c>
      <c r="AR14" s="1256">
        <f>'４⑥H'!D50</f>
        <v>0</v>
      </c>
      <c r="AS14" s="1256">
        <f>'４⑥H'!E50</f>
        <v>0</v>
      </c>
      <c r="AT14" s="1256">
        <f>'４⑥H'!F50</f>
        <v>0</v>
      </c>
      <c r="AU14" s="1256">
        <f>'４⑥H'!G50</f>
        <v>0</v>
      </c>
      <c r="AV14" s="1256">
        <f>'４⑥H'!B51</f>
        <v>0</v>
      </c>
      <c r="AW14" s="1256">
        <f>'４⑥H'!C51</f>
        <v>0</v>
      </c>
      <c r="AX14" s="1256">
        <f>'４⑥H'!D51</f>
        <v>0</v>
      </c>
      <c r="AY14" s="1256">
        <f>'４⑥H'!E51</f>
        <v>0</v>
      </c>
      <c r="AZ14" s="1256">
        <f>'４⑥H'!F51</f>
        <v>0</v>
      </c>
      <c r="BA14" s="1256">
        <f>'４⑥H'!G51</f>
        <v>0</v>
      </c>
      <c r="BB14" s="1256">
        <f>'４⑥H'!B52</f>
        <v>0</v>
      </c>
      <c r="BC14" s="1256">
        <f>'４⑥H'!C52</f>
        <v>0</v>
      </c>
      <c r="BD14" s="1256">
        <f>'４⑥H'!D52</f>
        <v>0</v>
      </c>
      <c r="BE14" s="1256">
        <f>'４⑥H'!E52</f>
        <v>0</v>
      </c>
      <c r="BF14" s="1256">
        <f>'４⑥H'!F52</f>
        <v>0</v>
      </c>
      <c r="BG14" s="1256">
        <f>'４⑥H'!G52</f>
        <v>0</v>
      </c>
      <c r="BH14" s="1256">
        <f>'４⑥H'!B53</f>
        <v>0</v>
      </c>
      <c r="BI14" s="1256">
        <f>'４⑥H'!C53</f>
        <v>0</v>
      </c>
      <c r="BJ14" s="1256">
        <f>'４⑥H'!D53</f>
        <v>0</v>
      </c>
      <c r="BK14" s="1256">
        <f>'４⑥H'!E53</f>
        <v>0</v>
      </c>
      <c r="BL14" s="1256">
        <f>'４⑥H'!F53</f>
        <v>0</v>
      </c>
      <c r="BM14" s="1256">
        <f>'４⑥H'!G53</f>
        <v>0</v>
      </c>
      <c r="BN14" s="1256">
        <f>'４⑥H'!B54</f>
        <v>0</v>
      </c>
      <c r="BO14" s="1256">
        <f>'４⑥H'!C54</f>
        <v>0</v>
      </c>
      <c r="BP14" s="1256">
        <f>'４⑥H'!D54</f>
        <v>0</v>
      </c>
      <c r="BQ14" s="1256">
        <f>'４⑥H'!E54</f>
        <v>0</v>
      </c>
      <c r="BR14" s="1256">
        <f>'４⑥H'!F54</f>
        <v>0</v>
      </c>
      <c r="BS14" s="1256">
        <f>'４⑥H'!G54</f>
        <v>0</v>
      </c>
      <c r="BT14" s="1256">
        <f>'４⑥H'!B55</f>
        <v>0</v>
      </c>
      <c r="BU14" s="1256">
        <f>'４⑥H'!C55</f>
        <v>0</v>
      </c>
      <c r="BV14" s="1256">
        <f>'４⑥H'!D55</f>
        <v>0</v>
      </c>
      <c r="BW14" s="1256">
        <f>'４⑥H'!E55</f>
        <v>0</v>
      </c>
      <c r="BX14" s="1256">
        <f>'４⑥H'!F55</f>
        <v>0</v>
      </c>
      <c r="BY14" s="1256">
        <f>'４⑥H'!G55</f>
        <v>0</v>
      </c>
      <c r="BZ14" s="1256">
        <f>'４⑥H'!C56</f>
        <v>0</v>
      </c>
      <c r="CA14" s="1256">
        <f>'４⑥H'!B64</f>
        <v>0</v>
      </c>
      <c r="CB14" s="1256">
        <f>'４⑥H'!C64</f>
        <v>0</v>
      </c>
      <c r="CC14" s="1256">
        <f>'４⑥H'!D64</f>
        <v>0</v>
      </c>
      <c r="CD14" s="1256">
        <f>'４⑥H'!E64</f>
        <v>0</v>
      </c>
      <c r="CE14" s="1256">
        <f>'４⑥H'!F64</f>
        <v>0</v>
      </c>
      <c r="CF14" s="1256">
        <f>'４⑥H'!G64</f>
        <v>0</v>
      </c>
      <c r="CG14" s="1256">
        <f>'４⑥H'!B65</f>
        <v>0</v>
      </c>
      <c r="CH14" s="1256">
        <f>'４⑥H'!C65</f>
        <v>0</v>
      </c>
      <c r="CI14" s="1256">
        <f>'４⑥H'!D65</f>
        <v>0</v>
      </c>
      <c r="CJ14" s="1256">
        <f>'４⑥H'!E65</f>
        <v>0</v>
      </c>
      <c r="CK14" s="1256">
        <f>'４⑥H'!F65</f>
        <v>0</v>
      </c>
      <c r="CL14" s="1256">
        <f>'４⑥H'!G65</f>
        <v>0</v>
      </c>
      <c r="CM14" s="1256">
        <f>'４⑥H'!B66</f>
        <v>0</v>
      </c>
      <c r="CN14" s="1256">
        <f>'４⑥H'!C66</f>
        <v>0</v>
      </c>
      <c r="CO14" s="1256">
        <f>'４⑥H'!D66</f>
        <v>0</v>
      </c>
      <c r="CP14" s="1256">
        <f>'４⑥H'!E66</f>
        <v>0</v>
      </c>
      <c r="CQ14" s="1256">
        <f>'４⑥H'!F66</f>
        <v>0</v>
      </c>
      <c r="CR14" s="1256">
        <f>'４⑥H'!G66</f>
        <v>0</v>
      </c>
      <c r="CS14" s="1256">
        <f>'４⑥H'!B67</f>
        <v>0</v>
      </c>
      <c r="CT14" s="1256">
        <f>'４⑥H'!C67</f>
        <v>0</v>
      </c>
      <c r="CU14" s="1256">
        <f>'４⑥H'!D67</f>
        <v>0</v>
      </c>
      <c r="CV14" s="1256">
        <f>'４⑥H'!E67</f>
        <v>0</v>
      </c>
      <c r="CW14" s="1256">
        <f>'４⑥H'!F67</f>
        <v>0</v>
      </c>
      <c r="CX14" s="1256">
        <f>'４⑥H'!G67</f>
        <v>0</v>
      </c>
      <c r="CY14" s="1256">
        <f>'４⑥H'!B68</f>
        <v>0</v>
      </c>
      <c r="CZ14" s="1256">
        <f>'４⑥H'!C68</f>
        <v>0</v>
      </c>
      <c r="DA14" s="1256">
        <f>'４⑥H'!D68</f>
        <v>0</v>
      </c>
      <c r="DB14" s="1256">
        <f>'４⑥H'!E68</f>
        <v>0</v>
      </c>
      <c r="DC14" s="1256">
        <f>'４⑥H'!F68</f>
        <v>0</v>
      </c>
      <c r="DD14" s="1256">
        <f>'４⑥H'!G68</f>
        <v>0</v>
      </c>
      <c r="DE14" s="1256">
        <f>'４⑥H'!B69</f>
        <v>0</v>
      </c>
      <c r="DF14" s="1256">
        <f>'４⑥H'!C69</f>
        <v>0</v>
      </c>
      <c r="DG14" s="1256">
        <f>'４⑥H'!D69</f>
        <v>0</v>
      </c>
      <c r="DH14" s="1256">
        <f>'４⑥H'!E69</f>
        <v>0</v>
      </c>
      <c r="DI14" s="1256">
        <f>'４⑥H'!F69</f>
        <v>0</v>
      </c>
      <c r="DJ14" s="1256">
        <f>'４⑥H'!G69</f>
        <v>0</v>
      </c>
      <c r="DK14" s="1256">
        <f>'４⑥H'!B70</f>
        <v>0</v>
      </c>
      <c r="DL14" s="1256">
        <f>'４⑥H'!C70</f>
        <v>0</v>
      </c>
      <c r="DM14" s="1256">
        <f>'４⑥H'!D70</f>
        <v>0</v>
      </c>
      <c r="DN14" s="1256">
        <f>'４⑥H'!E70</f>
        <v>0</v>
      </c>
      <c r="DO14" s="1256">
        <f>'４⑥H'!F70</f>
        <v>0</v>
      </c>
      <c r="DP14" s="1256">
        <f>'４⑥H'!G70</f>
        <v>0</v>
      </c>
      <c r="DQ14" s="1256">
        <f>'４⑥H'!B71</f>
        <v>0</v>
      </c>
      <c r="DR14" s="1256">
        <f>'４⑥H'!C71</f>
        <v>0</v>
      </c>
      <c r="DS14" s="1256">
        <f>'４⑥H'!D71</f>
        <v>0</v>
      </c>
      <c r="DT14" s="1256">
        <f>'４⑥H'!E71</f>
        <v>0</v>
      </c>
      <c r="DU14" s="1256">
        <f>'４⑥H'!F71</f>
        <v>0</v>
      </c>
      <c r="DV14" s="1256">
        <f>'４⑥H'!G71</f>
        <v>0</v>
      </c>
      <c r="DW14" s="1256">
        <f>'４⑥H'!B72</f>
        <v>0</v>
      </c>
      <c r="DX14" s="1256">
        <f>'４⑥H'!C72</f>
        <v>0</v>
      </c>
      <c r="DY14" s="1256">
        <f>'４⑥H'!D72</f>
        <v>0</v>
      </c>
      <c r="DZ14" s="1256">
        <f>'４⑥H'!E72</f>
        <v>0</v>
      </c>
      <c r="EA14" s="1256">
        <f>'４⑥H'!F72</f>
        <v>0</v>
      </c>
      <c r="EB14" s="1256">
        <f>'４⑥H'!G72</f>
        <v>0</v>
      </c>
      <c r="EC14" s="1256">
        <f>'４⑥H'!B73</f>
        <v>0</v>
      </c>
      <c r="ED14" s="1256">
        <f>'４⑥H'!C73</f>
        <v>0</v>
      </c>
      <c r="EE14" s="1256">
        <f>'４⑥H'!D73</f>
        <v>0</v>
      </c>
      <c r="EF14" s="1256">
        <f>'４⑥H'!E73</f>
        <v>0</v>
      </c>
      <c r="EG14" s="1256">
        <f>'４⑥H'!F73</f>
        <v>0</v>
      </c>
      <c r="EH14" s="1256">
        <f>'４⑥H'!G73</f>
        <v>0</v>
      </c>
      <c r="EI14" s="1256">
        <f>'４⑥H'!B74</f>
        <v>0</v>
      </c>
      <c r="EJ14" s="1256">
        <f>'４⑥H'!C74</f>
        <v>0</v>
      </c>
      <c r="EK14" s="1256">
        <f>'４⑥H'!D74</f>
        <v>0</v>
      </c>
      <c r="EL14" s="1256">
        <f>'４⑥H'!E74</f>
        <v>0</v>
      </c>
      <c r="EM14" s="1256">
        <f>'４⑥H'!F74</f>
        <v>0</v>
      </c>
      <c r="EN14" s="1256">
        <f>'４⑥H'!G74</f>
        <v>0</v>
      </c>
      <c r="EO14" s="1256">
        <f>'４⑥H'!B75</f>
        <v>0</v>
      </c>
      <c r="EP14" s="1256">
        <f>'４⑥H'!C75</f>
        <v>0</v>
      </c>
      <c r="EQ14" s="1256">
        <f>'４⑥H'!D75</f>
        <v>0</v>
      </c>
      <c r="ER14" s="1256">
        <f>'４⑥H'!E75</f>
        <v>0</v>
      </c>
      <c r="ES14" s="1256">
        <f>'４⑥H'!F75</f>
        <v>0</v>
      </c>
      <c r="ET14" s="1256">
        <f>'４⑥H'!G75</f>
        <v>0</v>
      </c>
      <c r="EU14" s="1256">
        <f>'４⑥H'!B76</f>
        <v>0</v>
      </c>
      <c r="EV14" s="1256">
        <f>'４⑥H'!C76</f>
        <v>0</v>
      </c>
      <c r="EW14" s="1256">
        <f>'４⑥H'!D76</f>
        <v>0</v>
      </c>
      <c r="EX14" s="1256">
        <f>'４⑥H'!E76</f>
        <v>0</v>
      </c>
      <c r="EY14" s="1256">
        <f>'４⑥H'!F76</f>
        <v>0</v>
      </c>
      <c r="EZ14" s="1256">
        <f>'４⑥H'!G76</f>
        <v>0</v>
      </c>
      <c r="FA14" s="1256">
        <f>'４⑥H'!B77</f>
        <v>0</v>
      </c>
      <c r="FB14" s="1256">
        <f>'４⑥H'!C77</f>
        <v>0</v>
      </c>
      <c r="FC14" s="1256">
        <f>'４⑥H'!D77</f>
        <v>0</v>
      </c>
      <c r="FD14" s="1256">
        <f>'４⑥H'!E77</f>
        <v>0</v>
      </c>
      <c r="FE14" s="1256">
        <f>'４⑥H'!F77</f>
        <v>0</v>
      </c>
      <c r="FF14" s="1256">
        <f>'４⑥H'!G77</f>
        <v>0</v>
      </c>
      <c r="FG14" s="1260">
        <f>'４⑥H'!B78</f>
        <v>0</v>
      </c>
      <c r="FH14" s="1260">
        <f>'４⑥H'!C78</f>
        <v>0</v>
      </c>
      <c r="FI14" s="1260">
        <f>'４⑥H'!D78</f>
        <v>0</v>
      </c>
      <c r="FJ14" s="1260">
        <f>'４⑥H'!E78</f>
        <v>0</v>
      </c>
      <c r="FK14" s="1260">
        <f>'４⑥H'!F78</f>
        <v>0</v>
      </c>
      <c r="FL14" s="1260">
        <f>'４⑥H'!G78</f>
        <v>0</v>
      </c>
      <c r="FM14" s="1256">
        <f>'４⑥H'!B79</f>
        <v>0</v>
      </c>
      <c r="FN14" s="1256">
        <f>'４⑥H'!C79</f>
        <v>0</v>
      </c>
      <c r="FO14" s="1256">
        <f>'４⑥H'!D79</f>
        <v>0</v>
      </c>
      <c r="FP14" s="1256">
        <f>'４⑥H'!E79</f>
        <v>0</v>
      </c>
      <c r="FQ14" s="1256">
        <f>'４⑥H'!F79</f>
        <v>0</v>
      </c>
      <c r="FR14" s="1256">
        <f>'４⑥H'!G79</f>
        <v>0</v>
      </c>
      <c r="FS14" s="1256">
        <f>'４⑥H'!B80</f>
        <v>0</v>
      </c>
      <c r="FT14" s="1256">
        <f>'４⑥H'!C80</f>
        <v>0</v>
      </c>
      <c r="FU14" s="1256">
        <f>'４⑥H'!D80</f>
        <v>0</v>
      </c>
      <c r="FV14" s="1256">
        <f>'４⑥H'!E80</f>
        <v>0</v>
      </c>
      <c r="FW14" s="1256">
        <f>'４⑥H'!F80</f>
        <v>0</v>
      </c>
      <c r="FX14" s="1256">
        <f>'４⑥H'!G80</f>
        <v>0</v>
      </c>
      <c r="FY14" s="1256">
        <f>'４⑥H'!B81</f>
        <v>0</v>
      </c>
      <c r="FZ14" s="1256">
        <f>'４⑥H'!C81</f>
        <v>0</v>
      </c>
      <c r="GA14" s="1256">
        <f>'４⑥H'!D81</f>
        <v>0</v>
      </c>
      <c r="GB14" s="1256">
        <f>'４⑥H'!E81</f>
        <v>0</v>
      </c>
      <c r="GC14" s="1256">
        <f>'４⑥H'!F81</f>
        <v>0</v>
      </c>
      <c r="GD14" s="1256">
        <f>'４⑥H'!G81</f>
        <v>0</v>
      </c>
      <c r="GE14" s="1256">
        <f>'４⑥H'!B82</f>
        <v>0</v>
      </c>
      <c r="GF14" s="1256">
        <f>'４⑥H'!C82</f>
        <v>0</v>
      </c>
      <c r="GG14" s="1256">
        <f>'４⑥H'!D82</f>
        <v>0</v>
      </c>
      <c r="GH14" s="1256">
        <f>'４⑥H'!E82</f>
        <v>0</v>
      </c>
      <c r="GI14" s="1256">
        <f>'４⑥H'!F82</f>
        <v>0</v>
      </c>
      <c r="GJ14" s="1256">
        <f>'４⑥H'!G82</f>
        <v>0</v>
      </c>
      <c r="GK14" s="1256">
        <f>'４⑥H'!B83</f>
        <v>0</v>
      </c>
      <c r="GL14" s="1256">
        <f>'４⑥H'!C83</f>
        <v>0</v>
      </c>
      <c r="GM14" s="1256">
        <f>'４⑥H'!D83</f>
        <v>0</v>
      </c>
      <c r="GN14" s="1256">
        <f>'４⑥H'!E83</f>
        <v>0</v>
      </c>
      <c r="GO14" s="1256">
        <f>'４⑥H'!F83</f>
        <v>0</v>
      </c>
      <c r="GP14" s="1256">
        <f>'４⑥H'!G83</f>
        <v>0</v>
      </c>
      <c r="GQ14" s="1256">
        <f>'４⑥H'!C84</f>
        <v>0</v>
      </c>
      <c r="GR14" s="1256">
        <f>'４⑥H'!B92</f>
        <v>0</v>
      </c>
      <c r="GS14" s="1256">
        <f>'４⑥H'!C92</f>
        <v>0</v>
      </c>
      <c r="GT14" s="1256">
        <f>'４⑥H'!D92</f>
        <v>0</v>
      </c>
      <c r="GU14" s="1256">
        <f>'４⑥H'!E92</f>
        <v>0</v>
      </c>
      <c r="GV14" s="1256">
        <f>'４⑥H'!F92</f>
        <v>0</v>
      </c>
      <c r="GW14" s="1256">
        <f>'４⑥H'!G92</f>
        <v>0</v>
      </c>
      <c r="GX14" s="1256">
        <f>'４⑥H'!H92</f>
        <v>0</v>
      </c>
      <c r="GY14" s="1256">
        <f>'４⑥H'!I92</f>
        <v>0</v>
      </c>
      <c r="GZ14" s="1256">
        <f>'４⑥H'!J92</f>
        <v>0</v>
      </c>
      <c r="HA14" s="1256">
        <f>'４⑥H'!B93</f>
        <v>0</v>
      </c>
      <c r="HB14" s="1256">
        <f>'４⑥H'!C93</f>
        <v>0</v>
      </c>
      <c r="HC14" s="1256">
        <f>'４⑥H'!D93</f>
        <v>0</v>
      </c>
      <c r="HD14" s="1256">
        <f>'４⑥H'!E93</f>
        <v>0</v>
      </c>
      <c r="HE14" s="1256">
        <f>'４⑥H'!F93</f>
        <v>0</v>
      </c>
      <c r="HF14" s="1256">
        <f>'４⑥H'!G93</f>
        <v>0</v>
      </c>
      <c r="HG14" s="1256">
        <f>'４⑥H'!H93</f>
        <v>0</v>
      </c>
      <c r="HH14" s="1256">
        <f>'４⑥H'!I93</f>
        <v>0</v>
      </c>
      <c r="HI14" s="1278">
        <f>'４⑥H'!J93</f>
        <v>0</v>
      </c>
      <c r="HJ14" s="1278">
        <f>'４⑥H'!B94</f>
        <v>0</v>
      </c>
      <c r="HK14" s="1278">
        <f>'４⑥H'!C94</f>
        <v>0</v>
      </c>
      <c r="HL14" s="1278">
        <f>'４⑥H'!D94</f>
        <v>0</v>
      </c>
      <c r="HM14" s="1278">
        <f>'４⑥H'!E94</f>
        <v>0</v>
      </c>
      <c r="HN14" s="1278">
        <f>'４⑥H'!F94</f>
        <v>0</v>
      </c>
      <c r="HO14" s="1278">
        <f>'４⑥H'!G94</f>
        <v>0</v>
      </c>
      <c r="HP14" s="1278">
        <f>'４⑥H'!H94</f>
        <v>0</v>
      </c>
      <c r="HQ14" s="1278">
        <f>'４⑥H'!I94</f>
        <v>0</v>
      </c>
      <c r="HR14" s="1278">
        <f>'４⑥H'!J94</f>
        <v>0</v>
      </c>
      <c r="HS14" s="1278">
        <f>'４⑥H'!B95</f>
        <v>0</v>
      </c>
      <c r="HT14" s="1278">
        <f>'４⑥H'!C95</f>
        <v>0</v>
      </c>
      <c r="HU14" s="1278">
        <f>'４⑥H'!D95</f>
        <v>0</v>
      </c>
      <c r="HV14" s="1278">
        <f>'４⑥H'!E95</f>
        <v>0</v>
      </c>
      <c r="HW14" s="1278">
        <f>'４⑥H'!F95</f>
        <v>0</v>
      </c>
      <c r="HX14" s="1278">
        <f>'４⑥H'!G95</f>
        <v>0</v>
      </c>
      <c r="HY14" s="1278">
        <f>'４⑥H'!H95</f>
        <v>0</v>
      </c>
      <c r="HZ14" s="1278">
        <f>'４⑥H'!I95</f>
        <v>0</v>
      </c>
      <c r="IA14" s="1278">
        <f>'４⑥H'!J95</f>
        <v>0</v>
      </c>
      <c r="IB14" s="1278">
        <f>'４⑥H'!B96</f>
        <v>0</v>
      </c>
      <c r="IC14" s="1278">
        <f>'４⑥H'!C96</f>
        <v>0</v>
      </c>
      <c r="ID14" s="1278">
        <f>'４⑥H'!D96</f>
        <v>0</v>
      </c>
      <c r="IE14" s="1278">
        <f>'４⑥H'!E96</f>
        <v>0</v>
      </c>
      <c r="IF14" s="1278">
        <f>'４⑥H'!F96</f>
        <v>0</v>
      </c>
      <c r="IG14" s="1278">
        <f>'４⑥H'!G96</f>
        <v>0</v>
      </c>
      <c r="IH14" s="1278">
        <f>'４⑥H'!H96</f>
        <v>0</v>
      </c>
      <c r="II14" s="1278">
        <f>'４⑥H'!I96</f>
        <v>0</v>
      </c>
      <c r="IJ14" s="1279">
        <f>'４⑥H'!J96</f>
        <v>0</v>
      </c>
      <c r="IK14" s="1278">
        <f>'４⑥H'!B97</f>
        <v>0</v>
      </c>
      <c r="IL14" s="1278">
        <f>'４⑥H'!C97</f>
        <v>0</v>
      </c>
      <c r="IM14" s="1278">
        <f>'４⑥H'!D97</f>
        <v>0</v>
      </c>
      <c r="IN14" s="1280">
        <f>'４⑥H'!E97</f>
        <v>0</v>
      </c>
      <c r="IO14" s="1278">
        <f>'４⑥H'!F97</f>
        <v>0</v>
      </c>
      <c r="IP14" s="1280">
        <f>'４⑥H'!G97</f>
        <v>0</v>
      </c>
      <c r="IQ14" s="1278">
        <f>'４⑥H'!H97</f>
        <v>0</v>
      </c>
      <c r="IR14" s="1278">
        <f>'４⑥H'!I97</f>
        <v>0</v>
      </c>
      <c r="IS14" s="1281">
        <f>'４⑥H'!J97</f>
        <v>0</v>
      </c>
      <c r="IT14" s="1275"/>
    </row>
    <row r="15" spans="1:255" ht="20.100000000000001" customHeight="1" thickBot="1" x14ac:dyDescent="0.25">
      <c r="A15" s="580" t="str">
        <f>総括表①!$E$3</f>
        <v>Ver.03.00</v>
      </c>
      <c r="B15" s="513">
        <f>総括表①!B10</f>
        <v>0</v>
      </c>
      <c r="C15" s="514" t="str">
        <f>総括表①!$C$10</f>
        <v/>
      </c>
      <c r="D15" s="514" t="str">
        <f>総括表①!$D$10</f>
        <v/>
      </c>
      <c r="E15" s="1284">
        <f>IF(総括表①!$C$11="1.都道府県",1,IF(総括表①!$C$11="2.政令市",2,IF(総括表①!$C$11="3.市",3,IF(総括表①!$C$11="4.特別区",4,IF(総括表①!$C$11="5.町村",5,0)))))</f>
        <v>1</v>
      </c>
      <c r="F15" s="1257">
        <f>'４⑥H'!B98</f>
        <v>0</v>
      </c>
      <c r="G15" s="1257">
        <f>'４⑥H'!C98</f>
        <v>0</v>
      </c>
      <c r="H15" s="1257">
        <f>'４⑥H'!D98</f>
        <v>0</v>
      </c>
      <c r="I15" s="1257">
        <f>'４⑥H'!E98</f>
        <v>0</v>
      </c>
      <c r="J15" s="1257">
        <f>'４⑥H'!F98</f>
        <v>0</v>
      </c>
      <c r="K15" s="1257">
        <f>'４⑥H'!G98</f>
        <v>0</v>
      </c>
      <c r="L15" s="1257">
        <f>'４⑥H'!H98</f>
        <v>0</v>
      </c>
      <c r="M15" s="1257">
        <f>'４⑥H'!I98</f>
        <v>0</v>
      </c>
      <c r="N15" s="1257">
        <f>'４⑥H'!J98</f>
        <v>0</v>
      </c>
      <c r="O15" s="1256">
        <f>'４⑥H'!B99</f>
        <v>0</v>
      </c>
      <c r="P15" s="1256">
        <f>'４⑥H'!C99</f>
        <v>0</v>
      </c>
      <c r="Q15" s="1256">
        <f>'４⑥H'!D99</f>
        <v>0</v>
      </c>
      <c r="R15" s="1256">
        <f>'４⑥H'!E99</f>
        <v>0</v>
      </c>
      <c r="S15" s="1257">
        <f>'４⑥H'!F99</f>
        <v>0</v>
      </c>
      <c r="T15" s="1256">
        <f>'４⑥H'!G99</f>
        <v>0</v>
      </c>
      <c r="U15" s="1256">
        <f>'４⑥H'!H99</f>
        <v>0</v>
      </c>
      <c r="V15" s="1256">
        <f>'４⑥H'!I99</f>
        <v>0</v>
      </c>
      <c r="W15" s="1257">
        <f>'４⑥H'!J99</f>
        <v>0</v>
      </c>
      <c r="X15" s="1257">
        <f>'４⑥H'!B100</f>
        <v>0</v>
      </c>
      <c r="Y15" s="1257">
        <f>'４⑥H'!C100</f>
        <v>0</v>
      </c>
      <c r="Z15" s="1257">
        <f>'４⑥H'!D100</f>
        <v>0</v>
      </c>
      <c r="AA15" s="1257">
        <f>'４⑥H'!E100</f>
        <v>0</v>
      </c>
      <c r="AB15" s="1257">
        <f>'４⑥H'!F100</f>
        <v>0</v>
      </c>
      <c r="AC15" s="1257">
        <f>'４⑥H'!G100</f>
        <v>0</v>
      </c>
      <c r="AD15" s="1257">
        <f>'４⑥H'!H100</f>
        <v>0</v>
      </c>
      <c r="AE15" s="1257">
        <f>'４⑥H'!I100</f>
        <v>0</v>
      </c>
      <c r="AF15" s="1257">
        <f>'４⑥H'!J100</f>
        <v>0</v>
      </c>
      <c r="AG15" s="1257">
        <f>'４⑥H'!B101</f>
        <v>0</v>
      </c>
      <c r="AH15" s="1257">
        <f>'４⑥H'!C101</f>
        <v>0</v>
      </c>
      <c r="AI15" s="1257">
        <f>'４⑥H'!D101</f>
        <v>0</v>
      </c>
      <c r="AJ15" s="1257">
        <f>'４⑥H'!E101</f>
        <v>0</v>
      </c>
      <c r="AK15" s="1257">
        <f>'４⑥H'!F101</f>
        <v>0</v>
      </c>
      <c r="AL15" s="1257">
        <f>'４⑥H'!G101</f>
        <v>0</v>
      </c>
      <c r="AM15" s="1257">
        <f>'４⑥H'!H101</f>
        <v>0</v>
      </c>
      <c r="AN15" s="1257">
        <f>'４⑥H'!I101</f>
        <v>0</v>
      </c>
      <c r="AO15" s="1257">
        <f>'４⑥H'!J101</f>
        <v>0</v>
      </c>
      <c r="AP15" s="1260">
        <f>'４⑥H'!B102</f>
        <v>0</v>
      </c>
      <c r="AQ15" s="1260">
        <f>'４⑥H'!C102</f>
        <v>0</v>
      </c>
      <c r="AR15" s="1258">
        <f>'４⑥H'!D102</f>
        <v>0</v>
      </c>
      <c r="AS15" s="1258">
        <f>'４⑥H'!E102</f>
        <v>0</v>
      </c>
      <c r="AT15" s="1258">
        <f>'４⑥H'!F102</f>
        <v>0</v>
      </c>
      <c r="AU15" s="1258">
        <f>'４⑥H'!G102</f>
        <v>0</v>
      </c>
      <c r="AV15" s="1258">
        <f>'４⑥H'!H102</f>
        <v>0</v>
      </c>
      <c r="AW15" s="1258">
        <f>'４⑥H'!I102</f>
        <v>0</v>
      </c>
      <c r="AX15" s="1258">
        <f>'４⑥H'!J102</f>
        <v>0</v>
      </c>
      <c r="AY15" s="1258">
        <f>'４⑥H'!B103</f>
        <v>0</v>
      </c>
      <c r="AZ15" s="1258">
        <f>'４⑥H'!C103</f>
        <v>0</v>
      </c>
      <c r="BA15" s="1258">
        <f>'４⑥H'!D103</f>
        <v>0</v>
      </c>
      <c r="BB15" s="1258">
        <f>'４⑥H'!E103</f>
        <v>0</v>
      </c>
      <c r="BC15" s="1258">
        <f>'４⑥H'!F103</f>
        <v>0</v>
      </c>
      <c r="BD15" s="1258">
        <f>'４⑥H'!G103</f>
        <v>0</v>
      </c>
      <c r="BE15" s="1258">
        <f>'４⑥H'!H103</f>
        <v>0</v>
      </c>
      <c r="BF15" s="1258">
        <f>'４⑥H'!I103</f>
        <v>0</v>
      </c>
      <c r="BG15" s="1258">
        <f>'４⑥H'!J103</f>
        <v>0</v>
      </c>
      <c r="BH15" s="1258">
        <f>'４⑥H'!B104</f>
        <v>0</v>
      </c>
      <c r="BI15" s="1258">
        <f>'４⑥H'!C104</f>
        <v>0</v>
      </c>
      <c r="BJ15" s="1258">
        <f>'４⑥H'!D104</f>
        <v>0</v>
      </c>
      <c r="BK15" s="1258">
        <f>'４⑥H'!E104</f>
        <v>0</v>
      </c>
      <c r="BL15" s="1258">
        <f>'４⑥H'!F104</f>
        <v>0</v>
      </c>
      <c r="BM15" s="1258">
        <f>'４⑥H'!G104</f>
        <v>0</v>
      </c>
      <c r="BN15" s="1258">
        <f>'４⑥H'!H104</f>
        <v>0</v>
      </c>
      <c r="BO15" s="1258">
        <f>'４⑥H'!I104</f>
        <v>0</v>
      </c>
      <c r="BP15" s="1258">
        <f>'４⑥H'!J104</f>
        <v>0</v>
      </c>
      <c r="BQ15" s="1258">
        <f>'４⑥H'!B105</f>
        <v>0</v>
      </c>
      <c r="BR15" s="1258">
        <f>'４⑥H'!C105</f>
        <v>0</v>
      </c>
      <c r="BS15" s="1258">
        <f>'４⑥H'!D105</f>
        <v>0</v>
      </c>
      <c r="BT15" s="1258">
        <f>'４⑥H'!E105</f>
        <v>0</v>
      </c>
      <c r="BU15" s="1258">
        <f>'４⑥H'!F105</f>
        <v>0</v>
      </c>
      <c r="BV15" s="1258">
        <f>'４⑥H'!G105</f>
        <v>0</v>
      </c>
      <c r="BW15" s="1258">
        <f>'４⑥H'!H105</f>
        <v>0</v>
      </c>
      <c r="BX15" s="1258">
        <f>'４⑥H'!I105</f>
        <v>0</v>
      </c>
      <c r="BY15" s="1258">
        <f>'４⑥H'!J105</f>
        <v>0</v>
      </c>
      <c r="BZ15" s="1258">
        <f>'４⑥H'!B106</f>
        <v>0</v>
      </c>
      <c r="CA15" s="1258">
        <f>'４⑥H'!C106</f>
        <v>0</v>
      </c>
      <c r="CB15" s="1258">
        <f>'４⑥H'!D106</f>
        <v>0</v>
      </c>
      <c r="CC15" s="1258">
        <f>'４⑥H'!E106</f>
        <v>0</v>
      </c>
      <c r="CD15" s="1258">
        <f>'４⑥H'!F106</f>
        <v>0</v>
      </c>
      <c r="CE15" s="1258">
        <f>'４⑥H'!G106</f>
        <v>0</v>
      </c>
      <c r="CF15" s="1258">
        <f>'４⑥H'!H106</f>
        <v>0</v>
      </c>
      <c r="CG15" s="1258">
        <f>'４⑥H'!I106</f>
        <v>0</v>
      </c>
      <c r="CH15" s="1258">
        <f>'４⑥H'!J106</f>
        <v>0</v>
      </c>
      <c r="CI15" s="1258">
        <f>'４⑥H'!B107</f>
        <v>0</v>
      </c>
      <c r="CJ15" s="1258">
        <f>'４⑥H'!C107</f>
        <v>0</v>
      </c>
      <c r="CK15" s="1258">
        <f>'４⑥H'!D107</f>
        <v>0</v>
      </c>
      <c r="CL15" s="1258">
        <f>'４⑥H'!E107</f>
        <v>0</v>
      </c>
      <c r="CM15" s="1258">
        <f>'４⑥H'!F107</f>
        <v>0</v>
      </c>
      <c r="CN15" s="1258">
        <f>'４⑥H'!G107</f>
        <v>0</v>
      </c>
      <c r="CO15" s="1258">
        <f>'４⑥H'!H107</f>
        <v>0</v>
      </c>
      <c r="CP15" s="1258">
        <f>'４⑥H'!I107</f>
        <v>0</v>
      </c>
      <c r="CQ15" s="1258">
        <f>'４⑥H'!J107</f>
        <v>0</v>
      </c>
      <c r="CR15" s="1258">
        <f>'４⑥H'!B108</f>
        <v>0</v>
      </c>
      <c r="CS15" s="1258">
        <f>'４⑥H'!C108</f>
        <v>0</v>
      </c>
      <c r="CT15" s="1258">
        <f>'４⑥H'!D108</f>
        <v>0</v>
      </c>
      <c r="CU15" s="1258">
        <f>'４⑥H'!E108</f>
        <v>0</v>
      </c>
      <c r="CV15" s="1258">
        <f>'４⑥H'!F108</f>
        <v>0</v>
      </c>
      <c r="CW15" s="1258">
        <f>'４⑥H'!G108</f>
        <v>0</v>
      </c>
      <c r="CX15" s="1258">
        <f>'４⑥H'!H108</f>
        <v>0</v>
      </c>
      <c r="CY15" s="1258">
        <f>'４⑥H'!I108</f>
        <v>0</v>
      </c>
      <c r="CZ15" s="1258">
        <f>'４⑥H'!J108</f>
        <v>0</v>
      </c>
      <c r="DA15" s="1258">
        <f>'４⑥H'!B109</f>
        <v>0</v>
      </c>
      <c r="DB15" s="1258">
        <f>'４⑥H'!C109</f>
        <v>0</v>
      </c>
      <c r="DC15" s="1258">
        <f>'４⑥H'!D109</f>
        <v>0</v>
      </c>
      <c r="DD15" s="1258">
        <f>'４⑥H'!E109</f>
        <v>0</v>
      </c>
      <c r="DE15" s="1258">
        <f>'４⑥H'!F109</f>
        <v>0</v>
      </c>
      <c r="DF15" s="1258">
        <f>'４⑥H'!G109</f>
        <v>0</v>
      </c>
      <c r="DG15" s="1258">
        <f>'４⑥H'!H109</f>
        <v>0</v>
      </c>
      <c r="DH15" s="1258">
        <f>'４⑥H'!I109</f>
        <v>0</v>
      </c>
      <c r="DI15" s="1258">
        <f>'４⑥H'!J109</f>
        <v>0</v>
      </c>
      <c r="DJ15" s="1258">
        <f>'４⑥H'!B110</f>
        <v>0</v>
      </c>
      <c r="DK15" s="1258">
        <f>'４⑥H'!C110</f>
        <v>0</v>
      </c>
      <c r="DL15" s="1258">
        <f>'４⑥H'!D110</f>
        <v>0</v>
      </c>
      <c r="DM15" s="1258">
        <f>'４⑥H'!E110</f>
        <v>0</v>
      </c>
      <c r="DN15" s="1258">
        <f>'４⑥H'!F110</f>
        <v>0</v>
      </c>
      <c r="DO15" s="1258">
        <f>'４⑥H'!G110</f>
        <v>0</v>
      </c>
      <c r="DP15" s="1258">
        <f>'４⑥H'!H110</f>
        <v>0</v>
      </c>
      <c r="DQ15" s="1258">
        <f>'４⑥H'!I110</f>
        <v>0</v>
      </c>
      <c r="DR15" s="1258">
        <f>'４⑥H'!J110</f>
        <v>0</v>
      </c>
      <c r="DS15" s="1258">
        <f>'４⑥H'!B111</f>
        <v>0</v>
      </c>
      <c r="DT15" s="1258">
        <f>'４⑥H'!C111</f>
        <v>0</v>
      </c>
      <c r="DU15" s="1258">
        <f>'４⑥H'!D111</f>
        <v>0</v>
      </c>
      <c r="DV15" s="1258">
        <f>'４⑥H'!E111</f>
        <v>0</v>
      </c>
      <c r="DW15" s="1258">
        <f>'４⑥H'!F111</f>
        <v>0</v>
      </c>
      <c r="DX15" s="1258">
        <f>'４⑥H'!G111</f>
        <v>0</v>
      </c>
      <c r="DY15" s="1258">
        <f>'４⑥H'!H111</f>
        <v>0</v>
      </c>
      <c r="DZ15" s="1258">
        <f>'４⑥H'!I111</f>
        <v>0</v>
      </c>
      <c r="EA15" s="1258">
        <f>'４⑥H'!J111</f>
        <v>0</v>
      </c>
      <c r="EB15" s="1258">
        <f>'４⑥H'!G112</f>
        <v>0</v>
      </c>
      <c r="EC15" s="1258">
        <f>'４⑥H'!B118</f>
        <v>0</v>
      </c>
      <c r="ED15" s="1258">
        <f>'４⑥H'!C118</f>
        <v>0</v>
      </c>
      <c r="EE15" s="1258">
        <f>'４⑥H'!D118</f>
        <v>0</v>
      </c>
      <c r="EF15" s="1258">
        <f>'４⑥H'!E118</f>
        <v>0</v>
      </c>
      <c r="EG15" s="1258">
        <f>'４⑥H'!F118</f>
        <v>0</v>
      </c>
      <c r="EH15" s="1258">
        <f>'４⑥H'!G118</f>
        <v>0</v>
      </c>
      <c r="EI15" s="1258">
        <f>'４⑥H'!B119</f>
        <v>0</v>
      </c>
      <c r="EJ15" s="1258">
        <f>'４⑥H'!C119</f>
        <v>0</v>
      </c>
      <c r="EK15" s="1258">
        <f>'４⑥H'!D119</f>
        <v>0</v>
      </c>
      <c r="EL15" s="1258">
        <f>'４⑥H'!E119</f>
        <v>0</v>
      </c>
      <c r="EM15" s="1258">
        <f>'４⑥H'!F119</f>
        <v>0</v>
      </c>
      <c r="EN15" s="1258">
        <f>'４⑥H'!G119</f>
        <v>0</v>
      </c>
      <c r="EO15" s="1258">
        <f>'４⑥H'!B120</f>
        <v>0</v>
      </c>
      <c r="EP15" s="1258">
        <f>'４⑥H'!C120</f>
        <v>0</v>
      </c>
      <c r="EQ15" s="1258">
        <f>'４⑥H'!D120</f>
        <v>0</v>
      </c>
      <c r="ER15" s="1258">
        <f>'４⑥H'!E120</f>
        <v>0</v>
      </c>
      <c r="ES15" s="1258">
        <f>'４⑥H'!F120</f>
        <v>0</v>
      </c>
      <c r="ET15" s="1258">
        <f>'４⑥H'!G120</f>
        <v>0</v>
      </c>
      <c r="EU15" s="1258">
        <f>'４⑥H'!B121</f>
        <v>0</v>
      </c>
      <c r="EV15" s="1258">
        <f>'４⑥H'!C121</f>
        <v>0</v>
      </c>
      <c r="EW15" s="1258">
        <f>'４⑥H'!D121</f>
        <v>0</v>
      </c>
      <c r="EX15" s="1258">
        <f>'４⑥H'!E121</f>
        <v>0</v>
      </c>
      <c r="EY15" s="1258">
        <f>'４⑥H'!F121</f>
        <v>0</v>
      </c>
      <c r="EZ15" s="1258">
        <f>'４⑥H'!G121</f>
        <v>0</v>
      </c>
      <c r="FA15" s="1258">
        <f>'４⑥H'!B122</f>
        <v>0</v>
      </c>
      <c r="FB15" s="1258">
        <f>'４⑥H'!C122</f>
        <v>0</v>
      </c>
      <c r="FC15" s="1258">
        <f>'４⑥H'!D122</f>
        <v>0</v>
      </c>
      <c r="FD15" s="1258">
        <f>'４⑥H'!E122</f>
        <v>0</v>
      </c>
      <c r="FE15" s="1258">
        <f>'４⑥H'!F122</f>
        <v>0</v>
      </c>
      <c r="FF15" s="1258">
        <f>'４⑥H'!G122</f>
        <v>0</v>
      </c>
      <c r="FG15" s="1258">
        <f>'４⑥H'!B123</f>
        <v>0</v>
      </c>
      <c r="FH15" s="1258">
        <f>'４⑥H'!C123</f>
        <v>0</v>
      </c>
      <c r="FI15" s="1258">
        <f>'４⑥H'!D123</f>
        <v>0</v>
      </c>
      <c r="FJ15" s="1258">
        <f>'４⑥H'!E123</f>
        <v>0</v>
      </c>
      <c r="FK15" s="1258">
        <f>'４⑥H'!F123</f>
        <v>0</v>
      </c>
      <c r="FL15" s="1258">
        <f>'４⑥H'!G123</f>
        <v>0</v>
      </c>
      <c r="FM15" s="1258">
        <f>'４⑥H'!B124</f>
        <v>0</v>
      </c>
      <c r="FN15" s="1258">
        <f>'４⑥H'!C124</f>
        <v>0</v>
      </c>
      <c r="FO15" s="1258">
        <f>'４⑥H'!D124</f>
        <v>0</v>
      </c>
      <c r="FP15" s="1258">
        <f>'４⑥H'!E124</f>
        <v>0</v>
      </c>
      <c r="FQ15" s="1258">
        <f>'４⑥H'!F124</f>
        <v>0</v>
      </c>
      <c r="FR15" s="1258">
        <f>'４⑥H'!G124</f>
        <v>0</v>
      </c>
      <c r="FS15" s="1258">
        <f>'４⑥H'!B125</f>
        <v>0</v>
      </c>
      <c r="FT15" s="1258">
        <f>'４⑥H'!C125</f>
        <v>0</v>
      </c>
      <c r="FU15" s="1258">
        <f>'４⑥H'!D125</f>
        <v>0</v>
      </c>
      <c r="FV15" s="1258">
        <f>'４⑥H'!E125</f>
        <v>0</v>
      </c>
      <c r="FW15" s="1258">
        <f>'４⑥H'!F125</f>
        <v>0</v>
      </c>
      <c r="FX15" s="1258">
        <f>'４⑥H'!G125</f>
        <v>0</v>
      </c>
      <c r="FY15" s="1258">
        <f>'４⑥H'!B126</f>
        <v>0</v>
      </c>
      <c r="FZ15" s="1258">
        <f>'４⑥H'!C126</f>
        <v>0</v>
      </c>
      <c r="GA15" s="1258">
        <f>'４⑥H'!D126</f>
        <v>0</v>
      </c>
      <c r="GB15" s="1258">
        <f>'４⑥H'!E126</f>
        <v>0</v>
      </c>
      <c r="GC15" s="1258">
        <f>'４⑥H'!F126</f>
        <v>0</v>
      </c>
      <c r="GD15" s="1258">
        <f>'４⑥H'!G126</f>
        <v>0</v>
      </c>
      <c r="GE15" s="1258">
        <f>'４⑥H'!B127</f>
        <v>0</v>
      </c>
      <c r="GF15" s="1258">
        <f>'４⑥H'!C127</f>
        <v>0</v>
      </c>
      <c r="GG15" s="1258">
        <f>'４⑥H'!D127</f>
        <v>0</v>
      </c>
      <c r="GH15" s="1258">
        <f>'４⑥H'!E127</f>
        <v>0</v>
      </c>
      <c r="GI15" s="1258">
        <f>'４⑥H'!F127</f>
        <v>0</v>
      </c>
      <c r="GJ15" s="1258">
        <f>'４⑥H'!G127</f>
        <v>0</v>
      </c>
      <c r="GK15" s="1258">
        <f>'４⑥H'!B128</f>
        <v>0</v>
      </c>
      <c r="GL15" s="1258">
        <f>'４⑥H'!C128</f>
        <v>0</v>
      </c>
      <c r="GM15" s="1258">
        <f>'４⑥H'!D128</f>
        <v>0</v>
      </c>
      <c r="GN15" s="1258">
        <f>'４⑥H'!E128</f>
        <v>0</v>
      </c>
      <c r="GO15" s="1258">
        <f>'４⑥H'!F128</f>
        <v>0</v>
      </c>
      <c r="GP15" s="1258">
        <f>'４⑥H'!G128</f>
        <v>0</v>
      </c>
      <c r="GQ15" s="1258">
        <f>'４⑥H'!B129</f>
        <v>0</v>
      </c>
      <c r="GR15" s="1258">
        <f>'４⑥H'!C129</f>
        <v>0</v>
      </c>
      <c r="GS15" s="1258">
        <f>'４⑥H'!D129</f>
        <v>0</v>
      </c>
      <c r="GT15" s="1258">
        <f>'４⑥H'!E129</f>
        <v>0</v>
      </c>
      <c r="GU15" s="1258">
        <f>'４⑥H'!F129</f>
        <v>0</v>
      </c>
      <c r="GV15" s="1258">
        <f>'４⑥H'!G129</f>
        <v>0</v>
      </c>
      <c r="GW15" s="1258">
        <f>'４⑥H'!B130</f>
        <v>0</v>
      </c>
      <c r="GX15" s="1258">
        <f>'４⑥H'!C130</f>
        <v>0</v>
      </c>
      <c r="GY15" s="1258">
        <f>'４⑥H'!D130</f>
        <v>0</v>
      </c>
      <c r="GZ15" s="1258">
        <f>'４⑥H'!E130</f>
        <v>0</v>
      </c>
      <c r="HA15" s="1258">
        <f>'４⑥H'!F130</f>
        <v>0</v>
      </c>
      <c r="HB15" s="1258">
        <f>'４⑥H'!G130</f>
        <v>0</v>
      </c>
      <c r="HC15" s="1258">
        <f>'４⑥H'!B131</f>
        <v>0</v>
      </c>
      <c r="HD15" s="1258">
        <f>'４⑥H'!C131</f>
        <v>0</v>
      </c>
      <c r="HE15" s="1258">
        <f>'４⑥H'!D131</f>
        <v>0</v>
      </c>
      <c r="HF15" s="1258">
        <f>'４⑥H'!E131</f>
        <v>0</v>
      </c>
      <c r="HG15" s="1258">
        <f>'４⑥H'!F131</f>
        <v>0</v>
      </c>
      <c r="HH15" s="1283">
        <f>'４⑥H'!G131</f>
        <v>0</v>
      </c>
      <c r="HI15" s="1277">
        <f>'４⑥H'!B132</f>
        <v>0</v>
      </c>
      <c r="HJ15" s="1277">
        <f>'４⑥H'!C132</f>
        <v>0</v>
      </c>
      <c r="HK15" s="1277">
        <f>'４⑥H'!D132</f>
        <v>0</v>
      </c>
      <c r="HL15" s="1277">
        <f>'４⑥H'!E132</f>
        <v>0</v>
      </c>
      <c r="HM15" s="1277">
        <f>'４⑥H'!F132</f>
        <v>0</v>
      </c>
      <c r="HN15" s="1277">
        <f>'４⑥H'!G132</f>
        <v>0</v>
      </c>
      <c r="HO15" s="1277">
        <f>'４⑥H'!B133</f>
        <v>0</v>
      </c>
      <c r="HP15" s="1277">
        <f>'４⑥H'!C133</f>
        <v>0</v>
      </c>
      <c r="HQ15" s="1277">
        <f>'４⑥H'!D133</f>
        <v>0</v>
      </c>
      <c r="HR15" s="1277">
        <f>'４⑥H'!E133</f>
        <v>0</v>
      </c>
      <c r="HS15" s="1277">
        <f>'４⑥H'!F133</f>
        <v>0</v>
      </c>
      <c r="HT15" s="1277">
        <f>'４⑥H'!G133</f>
        <v>0</v>
      </c>
      <c r="HU15" s="1277">
        <f>'４⑥H'!B134</f>
        <v>0</v>
      </c>
      <c r="HV15" s="1277">
        <f>'４⑥H'!C134</f>
        <v>0</v>
      </c>
      <c r="HW15" s="1277">
        <f>'４⑥H'!D134</f>
        <v>0</v>
      </c>
      <c r="HX15" s="1277">
        <f>'４⑥H'!E134</f>
        <v>0</v>
      </c>
      <c r="HY15" s="1277">
        <f>'４⑥H'!F134</f>
        <v>0</v>
      </c>
      <c r="HZ15" s="1277">
        <f>'４⑥H'!G134</f>
        <v>0</v>
      </c>
      <c r="IA15" s="1277">
        <f>'４⑥H'!B135</f>
        <v>0</v>
      </c>
      <c r="IB15" s="1277">
        <f>'４⑥H'!C135</f>
        <v>0</v>
      </c>
      <c r="IC15" s="1277">
        <f>'４⑥H'!D135</f>
        <v>0</v>
      </c>
      <c r="ID15" s="1277">
        <f>'４⑥H'!E135</f>
        <v>0</v>
      </c>
      <c r="IE15" s="1277">
        <f>'４⑥H'!F135</f>
        <v>0</v>
      </c>
      <c r="IF15" s="1277">
        <f>'４⑥H'!G135</f>
        <v>0</v>
      </c>
      <c r="IG15" s="1277">
        <f>'４⑥H'!B136</f>
        <v>0</v>
      </c>
      <c r="IH15" s="1277">
        <f>'４⑥H'!C136</f>
        <v>0</v>
      </c>
      <c r="II15" s="1277">
        <f>'４⑥H'!D136</f>
        <v>0</v>
      </c>
      <c r="IJ15" s="1277">
        <f>'４⑥H'!E136</f>
        <v>0</v>
      </c>
      <c r="IK15" s="1277">
        <f>'４⑥H'!F136</f>
        <v>0</v>
      </c>
      <c r="IL15" s="1277">
        <f>'４⑥H'!G136</f>
        <v>0</v>
      </c>
      <c r="IM15" s="1277">
        <f>'４⑥H'!B137</f>
        <v>0</v>
      </c>
      <c r="IN15" s="1277">
        <f>'４⑥H'!C137</f>
        <v>0</v>
      </c>
      <c r="IO15" s="1277">
        <f>'４⑥H'!D137</f>
        <v>0</v>
      </c>
      <c r="IP15" s="1277">
        <f>'４⑥H'!E137</f>
        <v>0</v>
      </c>
      <c r="IQ15" s="1277">
        <f>'４⑥H'!F137</f>
        <v>0</v>
      </c>
      <c r="IR15" s="1277">
        <f>'４⑥H'!G137</f>
        <v>0</v>
      </c>
      <c r="IS15" s="1277">
        <f>'４⑥H'!C138</f>
        <v>0</v>
      </c>
      <c r="IT15" s="1282">
        <f>'４⑥H'!B144</f>
        <v>0</v>
      </c>
    </row>
    <row r="16" spans="1:255" ht="20.100000000000001" customHeight="1" thickBot="1" x14ac:dyDescent="0.25">
      <c r="A16" s="580" t="str">
        <f>総括表①!$E$3</f>
        <v>Ver.03.00</v>
      </c>
      <c r="B16" s="513">
        <f>総括表①!B10</f>
        <v>0</v>
      </c>
      <c r="C16" s="514" t="str">
        <f>総括表①!$C$10</f>
        <v/>
      </c>
      <c r="D16" s="514" t="str">
        <f>総括表①!$D$10</f>
        <v/>
      </c>
      <c r="E16" s="1284">
        <f>IF(総括表①!$C$11="1.都道府県",1,IF(総括表①!$C$11="2.政令市",2,IF(総括表①!$C$11="3.市",3,IF(総括表①!$C$11="4.特別区",4,IF(総括表①!$C$11="5.町村",5,0)))))</f>
        <v>1</v>
      </c>
      <c r="F16" s="1267" t="str">
        <f>'４⑧'!B7</f>
        <v>財政調整基金</v>
      </c>
      <c r="G16" s="1268">
        <f>'４⑧'!D7</f>
        <v>0</v>
      </c>
      <c r="H16" s="1268">
        <f>'４⑧'!L7</f>
        <v>0</v>
      </c>
      <c r="I16" s="647" t="str">
        <f>'４⑧'!B8</f>
        <v>減債基金</v>
      </c>
      <c r="J16" s="643">
        <f>'４⑧'!D8</f>
        <v>0</v>
      </c>
      <c r="K16" s="643">
        <f>'４⑧'!L8</f>
        <v>0</v>
      </c>
      <c r="L16" s="647">
        <f>'４⑧'!B9</f>
        <v>0</v>
      </c>
      <c r="M16" s="643">
        <f>'４⑧'!D9</f>
        <v>0</v>
      </c>
      <c r="N16" s="643">
        <f>'４⑧'!L9</f>
        <v>0</v>
      </c>
      <c r="O16" s="647">
        <f>'４⑧'!B10</f>
        <v>0</v>
      </c>
      <c r="P16" s="643">
        <f>'４⑧'!D10</f>
        <v>0</v>
      </c>
      <c r="Q16" s="643">
        <f>'４⑧'!L10</f>
        <v>0</v>
      </c>
      <c r="R16" s="647">
        <f>'４⑧'!B11</f>
        <v>0</v>
      </c>
      <c r="S16" s="643">
        <f>'４⑧'!D11</f>
        <v>0</v>
      </c>
      <c r="T16" s="643">
        <f>'４⑧'!L11</f>
        <v>0</v>
      </c>
      <c r="U16" s="647">
        <f>'４⑧'!B12</f>
        <v>0</v>
      </c>
      <c r="V16" s="643">
        <f>'４⑧'!D12</f>
        <v>0</v>
      </c>
      <c r="W16" s="643">
        <f>'４⑧'!L12</f>
        <v>0</v>
      </c>
      <c r="X16" s="647">
        <f>'４⑧'!B13</f>
        <v>0</v>
      </c>
      <c r="Y16" s="643">
        <f>'４⑧'!D13</f>
        <v>0</v>
      </c>
      <c r="Z16" s="643">
        <f>'４⑧'!L13</f>
        <v>0</v>
      </c>
      <c r="AA16" s="647">
        <f>'４⑧'!B14</f>
        <v>0</v>
      </c>
      <c r="AB16" s="643">
        <f>'４⑧'!D14</f>
        <v>0</v>
      </c>
      <c r="AC16" s="643">
        <f>'４⑧'!L14</f>
        <v>0</v>
      </c>
      <c r="AD16" s="647">
        <f>'４⑧'!B15</f>
        <v>0</v>
      </c>
      <c r="AE16" s="643">
        <f>'４⑧'!D15</f>
        <v>0</v>
      </c>
      <c r="AF16" s="643">
        <f>'４⑧'!L15</f>
        <v>0</v>
      </c>
      <c r="AG16" s="647">
        <f>'４⑧'!B16</f>
        <v>0</v>
      </c>
      <c r="AH16" s="643">
        <f>'４⑧'!D16</f>
        <v>0</v>
      </c>
      <c r="AI16" s="643">
        <f>'４⑧'!L16</f>
        <v>0</v>
      </c>
      <c r="AJ16" s="647">
        <f>'４⑧'!B17</f>
        <v>0</v>
      </c>
      <c r="AK16" s="643">
        <f>'４⑧'!D17</f>
        <v>0</v>
      </c>
      <c r="AL16" s="643">
        <f>'４⑧'!L17</f>
        <v>0</v>
      </c>
      <c r="AM16" s="647">
        <f>'４⑧'!B18</f>
        <v>0</v>
      </c>
      <c r="AN16" s="643">
        <f>'４⑧'!D18</f>
        <v>0</v>
      </c>
      <c r="AO16" s="643">
        <f>'４⑧'!L18</f>
        <v>0</v>
      </c>
      <c r="AP16" s="647">
        <f>'４⑧'!B19</f>
        <v>0</v>
      </c>
      <c r="AQ16" s="643">
        <f>'４⑧'!D19</f>
        <v>0</v>
      </c>
      <c r="AR16" s="643">
        <f>'４⑧'!L19</f>
        <v>0</v>
      </c>
      <c r="AS16" s="647">
        <f>'４⑧'!B20</f>
        <v>0</v>
      </c>
      <c r="AT16" s="643">
        <f>'４⑧'!D20</f>
        <v>0</v>
      </c>
      <c r="AU16" s="643">
        <f>'４⑧'!L20</f>
        <v>0</v>
      </c>
      <c r="AV16" s="647">
        <f>'４⑧'!B21</f>
        <v>0</v>
      </c>
      <c r="AW16" s="643">
        <f>'４⑧'!D21</f>
        <v>0</v>
      </c>
      <c r="AX16" s="643">
        <f>'４⑧'!L21</f>
        <v>0</v>
      </c>
      <c r="AY16" s="647">
        <f>'４⑧'!B22</f>
        <v>0</v>
      </c>
      <c r="AZ16" s="643">
        <f>'４⑧'!D22</f>
        <v>0</v>
      </c>
      <c r="BA16" s="643">
        <f>'４⑧'!L22</f>
        <v>0</v>
      </c>
      <c r="BB16" s="647">
        <f>'４⑧'!B23</f>
        <v>0</v>
      </c>
      <c r="BC16" s="643">
        <f>'４⑧'!D23</f>
        <v>0</v>
      </c>
      <c r="BD16" s="643">
        <f>'４⑧'!L23</f>
        <v>0</v>
      </c>
      <c r="BE16" s="647">
        <f>'４⑧'!B24</f>
        <v>0</v>
      </c>
      <c r="BF16" s="643">
        <f>'４⑧'!D24</f>
        <v>0</v>
      </c>
      <c r="BG16" s="643">
        <f>'４⑧'!L24</f>
        <v>0</v>
      </c>
      <c r="BH16" s="647">
        <f>'４⑧'!B25</f>
        <v>0</v>
      </c>
      <c r="BI16" s="643">
        <f>'４⑧'!D25</f>
        <v>0</v>
      </c>
      <c r="BJ16" s="643">
        <f>'４⑧'!L25</f>
        <v>0</v>
      </c>
      <c r="BK16" s="647">
        <f>'４⑧'!B26</f>
        <v>0</v>
      </c>
      <c r="BL16" s="643">
        <f>'４⑧'!D26</f>
        <v>0</v>
      </c>
      <c r="BM16" s="643">
        <f>'４⑧'!L26</f>
        <v>0</v>
      </c>
      <c r="BN16" s="647">
        <f>'４⑧'!B27</f>
        <v>0</v>
      </c>
      <c r="BO16" s="643">
        <f>'４⑧'!D27</f>
        <v>0</v>
      </c>
      <c r="BP16" s="643">
        <f>'４⑧'!L27</f>
        <v>0</v>
      </c>
      <c r="BQ16" s="647">
        <f>'４⑧'!B28</f>
        <v>0</v>
      </c>
      <c r="BR16" s="643">
        <f>'４⑧'!D28</f>
        <v>0</v>
      </c>
      <c r="BS16" s="643">
        <f>'４⑧'!L28</f>
        <v>0</v>
      </c>
      <c r="BT16" s="647">
        <f>'４⑧'!B29</f>
        <v>0</v>
      </c>
      <c r="BU16" s="643">
        <f>'４⑧'!D29</f>
        <v>0</v>
      </c>
      <c r="BV16" s="643">
        <f>'４⑧'!L29</f>
        <v>0</v>
      </c>
      <c r="BW16" s="647">
        <f>'４⑧'!B30</f>
        <v>0</v>
      </c>
      <c r="BX16" s="643">
        <f>'４⑧'!D30</f>
        <v>0</v>
      </c>
      <c r="BY16" s="643">
        <f>'４⑧'!L30</f>
        <v>0</v>
      </c>
      <c r="BZ16" s="647">
        <f>'４⑧'!B31</f>
        <v>0</v>
      </c>
      <c r="CA16" s="643">
        <f>'４⑧'!D31</f>
        <v>0</v>
      </c>
      <c r="CB16" s="643">
        <f>'４⑧'!L31</f>
        <v>0</v>
      </c>
      <c r="CC16" s="647">
        <f>'４⑧'!B32</f>
        <v>0</v>
      </c>
      <c r="CD16" s="643">
        <f>'４⑧'!D32</f>
        <v>0</v>
      </c>
      <c r="CE16" s="643">
        <f>'４⑧'!L32</f>
        <v>0</v>
      </c>
      <c r="CF16" s="647">
        <f>'４⑧'!B33</f>
        <v>0</v>
      </c>
      <c r="CG16" s="643">
        <f>'４⑧'!D33</f>
        <v>0</v>
      </c>
      <c r="CH16" s="643">
        <f>'４⑧'!L33</f>
        <v>0</v>
      </c>
      <c r="CI16" s="647">
        <f>'４⑧'!B34</f>
        <v>0</v>
      </c>
      <c r="CJ16" s="643">
        <f>'４⑧'!D34</f>
        <v>0</v>
      </c>
      <c r="CK16" s="643">
        <f>'４⑧'!L34</f>
        <v>0</v>
      </c>
      <c r="CL16" s="647">
        <f>'４⑧'!B35</f>
        <v>0</v>
      </c>
      <c r="CM16" s="643">
        <f>'４⑧'!D35</f>
        <v>0</v>
      </c>
      <c r="CN16" s="643">
        <f>'４⑧'!L35</f>
        <v>0</v>
      </c>
      <c r="CO16" s="647">
        <f>'４⑧'!B36</f>
        <v>0</v>
      </c>
      <c r="CP16" s="643">
        <f>'４⑧'!D36</f>
        <v>0</v>
      </c>
      <c r="CQ16" s="643">
        <f>'４⑧'!L36</f>
        <v>0</v>
      </c>
      <c r="CR16" s="647">
        <f>'４⑧'!B37</f>
        <v>0</v>
      </c>
      <c r="CS16" s="643">
        <f>'４⑧'!D37</f>
        <v>0</v>
      </c>
      <c r="CT16" s="643">
        <f>'４⑧'!L37</f>
        <v>0</v>
      </c>
      <c r="CU16" s="647">
        <f>'４⑧'!B38</f>
        <v>0</v>
      </c>
      <c r="CV16" s="643">
        <f>'４⑧'!D38</f>
        <v>0</v>
      </c>
      <c r="CW16" s="643">
        <f>'４⑧'!L38</f>
        <v>0</v>
      </c>
      <c r="CX16" s="647">
        <f>'４⑧'!B39</f>
        <v>0</v>
      </c>
      <c r="CY16" s="643">
        <f>'４⑧'!D39</f>
        <v>0</v>
      </c>
      <c r="CZ16" s="643">
        <f>'４⑧'!L39</f>
        <v>0</v>
      </c>
      <c r="DA16" s="647">
        <f>'４⑧'!B40</f>
        <v>0</v>
      </c>
      <c r="DB16" s="643">
        <f>'４⑧'!D40</f>
        <v>0</v>
      </c>
      <c r="DC16" s="643">
        <f>'４⑧'!L40</f>
        <v>0</v>
      </c>
      <c r="DD16" s="647">
        <f>'４⑧'!B41</f>
        <v>0</v>
      </c>
      <c r="DE16" s="643">
        <f>'４⑧'!D41</f>
        <v>0</v>
      </c>
      <c r="DF16" s="643">
        <f>'４⑧'!L41</f>
        <v>0</v>
      </c>
      <c r="DG16" s="647">
        <f>'４⑧'!B42</f>
        <v>0</v>
      </c>
      <c r="DH16" s="643">
        <f>'４⑧'!D42</f>
        <v>0</v>
      </c>
      <c r="DI16" s="643">
        <f>'４⑧'!L42</f>
        <v>0</v>
      </c>
      <c r="DJ16" s="647">
        <f>'４⑧'!B43</f>
        <v>0</v>
      </c>
      <c r="DK16" s="643">
        <f>'４⑧'!D43</f>
        <v>0</v>
      </c>
      <c r="DL16" s="643">
        <f>'４⑧'!L43</f>
        <v>0</v>
      </c>
      <c r="DM16" s="647">
        <f>'４⑧'!B44</f>
        <v>0</v>
      </c>
      <c r="DN16" s="643">
        <f>'４⑧'!D44</f>
        <v>0</v>
      </c>
      <c r="DO16" s="643">
        <f>'４⑧'!L44</f>
        <v>0</v>
      </c>
      <c r="DP16" s="647">
        <f>'４⑧'!B45</f>
        <v>0</v>
      </c>
      <c r="DQ16" s="643">
        <f>'４⑧'!D45</f>
        <v>0</v>
      </c>
      <c r="DR16" s="643">
        <f>'４⑧'!L45</f>
        <v>0</v>
      </c>
      <c r="DS16" s="647">
        <f>'４⑧'!B46</f>
        <v>0</v>
      </c>
      <c r="DT16" s="643">
        <f>'４⑧'!D46</f>
        <v>0</v>
      </c>
      <c r="DU16" s="643">
        <f>'４⑧'!L46</f>
        <v>0</v>
      </c>
      <c r="DV16" s="647">
        <f>'４⑧'!B47</f>
        <v>0</v>
      </c>
      <c r="DW16" s="643">
        <f>'４⑧'!D47</f>
        <v>0</v>
      </c>
      <c r="DX16" s="643">
        <f>'４⑧'!L47</f>
        <v>0</v>
      </c>
      <c r="DY16" s="643">
        <f>'４⑧'!B48</f>
        <v>0</v>
      </c>
      <c r="DZ16" s="643">
        <f>'４⑧'!D48</f>
        <v>0</v>
      </c>
      <c r="EA16" s="643">
        <f>'４⑧'!L48</f>
        <v>0</v>
      </c>
      <c r="EB16" s="1269">
        <f>'４⑧'!B49</f>
        <v>0</v>
      </c>
      <c r="EC16" s="581">
        <f>'４⑧'!D49</f>
        <v>0</v>
      </c>
      <c r="ED16" s="581">
        <f>'４⑧'!L49</f>
        <v>0</v>
      </c>
      <c r="EE16" s="1269">
        <f>'４⑧'!B50</f>
        <v>0</v>
      </c>
      <c r="EF16" s="581">
        <f>'４⑧'!D50</f>
        <v>0</v>
      </c>
      <c r="EG16" s="581">
        <f>'４⑧'!L50</f>
        <v>0</v>
      </c>
      <c r="EH16" s="1269">
        <f>'４⑧'!B51</f>
        <v>0</v>
      </c>
      <c r="EI16" s="581">
        <f>'４⑧'!D51</f>
        <v>0</v>
      </c>
      <c r="EJ16" s="581">
        <f>'４⑧'!L51</f>
        <v>0</v>
      </c>
      <c r="EK16" s="581">
        <f>'４⑧'!D78</f>
        <v>0</v>
      </c>
      <c r="EL16" s="581">
        <f>'４⑧'!L78</f>
        <v>0</v>
      </c>
      <c r="EM16" s="1270">
        <f>'４⑧'!D98</f>
        <v>0</v>
      </c>
    </row>
    <row r="18" spans="2:222" ht="20.100000000000001" customHeight="1" x14ac:dyDescent="0.2">
      <c r="B18" s="582" t="s">
        <v>3255</v>
      </c>
    </row>
    <row r="19" spans="2:222" ht="20.100000000000001" customHeight="1" thickBot="1" x14ac:dyDescent="0.25">
      <c r="B19" s="582" t="s">
        <v>3314</v>
      </c>
    </row>
    <row r="20" spans="2:222" ht="20.100000000000001" customHeight="1" thickBot="1" x14ac:dyDescent="0.25">
      <c r="B20" s="689"/>
      <c r="C20" s="507" t="s">
        <v>3311</v>
      </c>
      <c r="E20" s="1319"/>
      <c r="F20" s="689" t="s">
        <v>3324</v>
      </c>
    </row>
    <row r="21" spans="2:222" ht="20.100000000000001" customHeight="1" thickBot="1" x14ac:dyDescent="0.25">
      <c r="B21" s="689"/>
      <c r="E21" s="1264"/>
      <c r="F21" s="689" t="s">
        <v>3309</v>
      </c>
    </row>
    <row r="22" spans="2:222" ht="20.100000000000001" customHeight="1" thickBot="1" x14ac:dyDescent="0.25">
      <c r="E22" s="1262"/>
      <c r="F22" s="689" t="s">
        <v>3310</v>
      </c>
    </row>
    <row r="23" spans="2:222" ht="20.100000000000001" customHeight="1" thickBot="1" x14ac:dyDescent="0.25">
      <c r="C23" s="507" t="s">
        <v>3312</v>
      </c>
      <c r="E23" s="1274"/>
      <c r="F23" s="689" t="s">
        <v>3325</v>
      </c>
    </row>
    <row r="24" spans="2:222" ht="20.100000000000001" customHeight="1" thickBot="1" x14ac:dyDescent="0.25">
      <c r="D24" s="1327"/>
      <c r="E24" s="1326"/>
      <c r="F24" s="689" t="s">
        <v>3313</v>
      </c>
    </row>
    <row r="25" spans="2:222" ht="20.100000000000001" customHeight="1" x14ac:dyDescent="0.2">
      <c r="B25" s="582"/>
    </row>
    <row r="26" spans="2:222" ht="20.100000000000001" customHeight="1" x14ac:dyDescent="0.2">
      <c r="B26" s="582"/>
    </row>
    <row r="28" spans="2:222" ht="20.100000000000001" customHeight="1" x14ac:dyDescent="0.2">
      <c r="HL28" s="510"/>
      <c r="HN28" s="510"/>
    </row>
    <row r="29" spans="2:222" ht="20.100000000000001" customHeight="1" x14ac:dyDescent="0.2">
      <c r="HL29" s="510"/>
      <c r="HN29" s="510"/>
    </row>
    <row r="30" spans="2:222" ht="20.100000000000001" customHeight="1" x14ac:dyDescent="0.2">
      <c r="HL30" s="510"/>
      <c r="HN30" s="510"/>
    </row>
    <row r="31" spans="2:222" ht="20.100000000000001" customHeight="1" x14ac:dyDescent="0.2">
      <c r="HL31" s="510"/>
      <c r="HN31" s="510"/>
    </row>
    <row r="32" spans="2:222" ht="20.100000000000001" customHeight="1" x14ac:dyDescent="0.2">
      <c r="HL32" s="510"/>
      <c r="HN32" s="510"/>
    </row>
    <row r="33" spans="220:222" ht="20.100000000000001" customHeight="1" x14ac:dyDescent="0.2">
      <c r="HL33" s="510"/>
      <c r="HN33" s="510"/>
    </row>
    <row r="34" spans="220:222" ht="20.100000000000001" customHeight="1" x14ac:dyDescent="0.2">
      <c r="HL34" s="510"/>
      <c r="HN34" s="510"/>
    </row>
    <row r="35" spans="220:222" ht="20.100000000000001" customHeight="1" x14ac:dyDescent="0.2">
      <c r="HL35" s="510"/>
      <c r="HN35" s="510"/>
    </row>
    <row r="36" spans="220:222" ht="20.100000000000001" customHeight="1" x14ac:dyDescent="0.2">
      <c r="HL36" s="510"/>
      <c r="HN36" s="510"/>
    </row>
    <row r="37" spans="220:222" ht="20.100000000000001" customHeight="1" x14ac:dyDescent="0.2">
      <c r="HL37" s="510"/>
      <c r="HN37" s="510"/>
    </row>
  </sheetData>
  <sheetProtection algorithmName="SHA-512" hashValue="mHcEZsTHg/x4A1ZaBBg/fTKoTHak67FKt6eB6V2ROIAM7zPHuCuFxlT8cwhZUjhmUaQfnvzKt1kDGBMGrNVCHQ==" saltValue="Z1FFfzJWqzMybgRWAXYTQg==" spinCount="100000" sheet="1" objects="1" scenarios="1"/>
  <phoneticPr fontId="2"/>
  <pageMargins left="0.70866141732283472" right="0.70866141732283472" top="0.74803149606299213" bottom="0.74803149606299213" header="0.31496062992125984" footer="0.31496062992125984"/>
  <pageSetup paperSize="9" scale="50" orientation="landscape" r:id="rId1"/>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tabColor rgb="FFFFC000"/>
    <pageSetUpPr fitToPage="1"/>
  </sheetPr>
  <dimension ref="A1:L205"/>
  <sheetViews>
    <sheetView showGridLines="0" view="pageBreakPreview" zoomScale="85" zoomScaleNormal="100" zoomScaleSheetLayoutView="85" workbookViewId="0">
      <pane ySplit="5" topLeftCell="A6" activePane="bottomLeft" state="frozen"/>
      <selection pane="bottomLeft" activeCell="E11" sqref="E11"/>
    </sheetView>
  </sheetViews>
  <sheetFormatPr defaultColWidth="9" defaultRowHeight="13.2" x14ac:dyDescent="0.2"/>
  <cols>
    <col min="1" max="1" width="7.33203125" style="863" customWidth="1"/>
    <col min="2" max="2" width="41" style="863" customWidth="1"/>
    <col min="3" max="9" width="19.6640625" style="863" customWidth="1"/>
    <col min="10" max="10" width="2.44140625" style="863" customWidth="1"/>
    <col min="11" max="16384" width="9" style="863"/>
  </cols>
  <sheetData>
    <row r="1" spans="1:10" x14ac:dyDescent="0.2">
      <c r="F1" s="1966" t="s">
        <v>1256</v>
      </c>
      <c r="G1" s="1967" t="str">
        <f>IF(総括表①!$D$10="-",総括表①!$C$10,総括表①!$C$10&amp;総括表①!$D$10)</f>
        <v/>
      </c>
      <c r="H1" s="864"/>
      <c r="I1" s="864"/>
    </row>
    <row r="2" spans="1:10" ht="13.8" thickBot="1" x14ac:dyDescent="0.25">
      <c r="B2" s="865"/>
      <c r="D2" s="1192" t="str">
        <f>総括表①!$E$3</f>
        <v>Ver.03.00</v>
      </c>
      <c r="F2" s="1966"/>
      <c r="G2" s="1968"/>
      <c r="H2" s="864"/>
      <c r="I2" s="864"/>
    </row>
    <row r="3" spans="1:10" x14ac:dyDescent="0.2">
      <c r="F3" s="867"/>
      <c r="G3" s="868"/>
      <c r="H3" s="868"/>
      <c r="I3" s="868"/>
      <c r="J3" s="869"/>
    </row>
    <row r="4" spans="1:10" s="870" customFormat="1" x14ac:dyDescent="0.2">
      <c r="B4" s="871" t="s">
        <v>1317</v>
      </c>
      <c r="F4" s="872"/>
      <c r="G4" s="873"/>
      <c r="H4" s="873"/>
      <c r="I4" s="873"/>
    </row>
    <row r="5" spans="1:10" s="870" customFormat="1" x14ac:dyDescent="0.2">
      <c r="B5" s="871" t="s">
        <v>1318</v>
      </c>
    </row>
    <row r="6" spans="1:10" s="870" customFormat="1" x14ac:dyDescent="0.2"/>
    <row r="7" spans="1:10" s="870" customFormat="1" x14ac:dyDescent="0.2">
      <c r="A7" s="874" t="s">
        <v>1319</v>
      </c>
    </row>
    <row r="8" spans="1:10" s="870" customFormat="1" x14ac:dyDescent="0.2">
      <c r="G8" s="875" t="s">
        <v>2</v>
      </c>
      <c r="H8" s="875"/>
      <c r="I8" s="875"/>
    </row>
    <row r="9" spans="1:10" s="870" customFormat="1" ht="52.5" customHeight="1" x14ac:dyDescent="0.2">
      <c r="B9" s="876" t="s">
        <v>1320</v>
      </c>
      <c r="C9" s="877" t="s">
        <v>1321</v>
      </c>
      <c r="D9" s="877" t="s">
        <v>1322</v>
      </c>
      <c r="E9" s="877" t="s">
        <v>1323</v>
      </c>
      <c r="F9" s="877" t="s">
        <v>1324</v>
      </c>
      <c r="G9" s="877" t="s">
        <v>1325</v>
      </c>
      <c r="H9" s="878" t="s">
        <v>1439</v>
      </c>
      <c r="I9" s="878" t="s">
        <v>1440</v>
      </c>
    </row>
    <row r="10" spans="1:10" s="870" customFormat="1" x14ac:dyDescent="0.2">
      <c r="A10" s="870">
        <v>1</v>
      </c>
      <c r="B10" s="523"/>
      <c r="C10" s="524"/>
      <c r="D10" s="525"/>
      <c r="E10" s="519">
        <f>+C10-D10</f>
        <v>0</v>
      </c>
      <c r="F10" s="526"/>
      <c r="G10" s="516">
        <f>ROUND(E10*F10,0)</f>
        <v>0</v>
      </c>
      <c r="H10" s="683"/>
      <c r="I10" s="684"/>
    </row>
    <row r="11" spans="1:10" s="870" customFormat="1" x14ac:dyDescent="0.2">
      <c r="A11" s="870">
        <v>2</v>
      </c>
      <c r="B11" s="523"/>
      <c r="C11" s="524"/>
      <c r="D11" s="525"/>
      <c r="E11" s="519">
        <f t="shared" ref="E11:E29" si="0">+C11-D11</f>
        <v>0</v>
      </c>
      <c r="F11" s="526"/>
      <c r="G11" s="516">
        <f t="shared" ref="G11:G28" si="1">ROUND(E11*F11,0)</f>
        <v>0</v>
      </c>
      <c r="H11" s="683"/>
      <c r="I11" s="684"/>
    </row>
    <row r="12" spans="1:10" s="870" customFormat="1" x14ac:dyDescent="0.2">
      <c r="A12" s="870">
        <v>3</v>
      </c>
      <c r="B12" s="523"/>
      <c r="C12" s="524"/>
      <c r="D12" s="525"/>
      <c r="E12" s="519">
        <f t="shared" si="0"/>
        <v>0</v>
      </c>
      <c r="F12" s="526"/>
      <c r="G12" s="516">
        <f t="shared" si="1"/>
        <v>0</v>
      </c>
      <c r="H12" s="683"/>
      <c r="I12" s="684"/>
    </row>
    <row r="13" spans="1:10" s="870" customFormat="1" x14ac:dyDescent="0.2">
      <c r="A13" s="870">
        <v>4</v>
      </c>
      <c r="B13" s="523"/>
      <c r="C13" s="524"/>
      <c r="D13" s="525"/>
      <c r="E13" s="519">
        <f t="shared" si="0"/>
        <v>0</v>
      </c>
      <c r="F13" s="526"/>
      <c r="G13" s="516">
        <f t="shared" si="1"/>
        <v>0</v>
      </c>
      <c r="H13" s="683"/>
      <c r="I13" s="684"/>
    </row>
    <row r="14" spans="1:10" s="870" customFormat="1" x14ac:dyDescent="0.2">
      <c r="A14" s="870">
        <v>5</v>
      </c>
      <c r="B14" s="523"/>
      <c r="C14" s="524"/>
      <c r="D14" s="525"/>
      <c r="E14" s="519">
        <f t="shared" si="0"/>
        <v>0</v>
      </c>
      <c r="F14" s="526"/>
      <c r="G14" s="516">
        <f t="shared" si="1"/>
        <v>0</v>
      </c>
      <c r="H14" s="683"/>
      <c r="I14" s="684"/>
    </row>
    <row r="15" spans="1:10" s="870" customFormat="1" x14ac:dyDescent="0.2">
      <c r="A15" s="870">
        <v>6</v>
      </c>
      <c r="B15" s="523"/>
      <c r="C15" s="524"/>
      <c r="D15" s="525"/>
      <c r="E15" s="519">
        <f t="shared" si="0"/>
        <v>0</v>
      </c>
      <c r="F15" s="526"/>
      <c r="G15" s="516">
        <f t="shared" si="1"/>
        <v>0</v>
      </c>
      <c r="H15" s="683"/>
      <c r="I15" s="684"/>
    </row>
    <row r="16" spans="1:10" s="870" customFormat="1" x14ac:dyDescent="0.2">
      <c r="A16" s="870">
        <v>7</v>
      </c>
      <c r="B16" s="523"/>
      <c r="C16" s="524"/>
      <c r="D16" s="525"/>
      <c r="E16" s="519">
        <f t="shared" si="0"/>
        <v>0</v>
      </c>
      <c r="F16" s="526"/>
      <c r="G16" s="516">
        <f>ROUND(E16*F16,0)</f>
        <v>0</v>
      </c>
      <c r="H16" s="683"/>
      <c r="I16" s="684"/>
    </row>
    <row r="17" spans="1:9" s="870" customFormat="1" x14ac:dyDescent="0.2">
      <c r="A17" s="870">
        <v>8</v>
      </c>
      <c r="B17" s="523"/>
      <c r="C17" s="524"/>
      <c r="D17" s="525"/>
      <c r="E17" s="519">
        <f t="shared" si="0"/>
        <v>0</v>
      </c>
      <c r="F17" s="526"/>
      <c r="G17" s="516">
        <f t="shared" si="1"/>
        <v>0</v>
      </c>
      <c r="H17" s="683"/>
      <c r="I17" s="684"/>
    </row>
    <row r="18" spans="1:9" s="870" customFormat="1" x14ac:dyDescent="0.2">
      <c r="A18" s="870">
        <v>9</v>
      </c>
      <c r="B18" s="523"/>
      <c r="C18" s="524"/>
      <c r="D18" s="525"/>
      <c r="E18" s="519">
        <f t="shared" si="0"/>
        <v>0</v>
      </c>
      <c r="F18" s="526"/>
      <c r="G18" s="516">
        <f t="shared" si="1"/>
        <v>0</v>
      </c>
      <c r="H18" s="683"/>
      <c r="I18" s="684"/>
    </row>
    <row r="19" spans="1:9" s="870" customFormat="1" x14ac:dyDescent="0.2">
      <c r="A19" s="870">
        <v>10</v>
      </c>
      <c r="B19" s="523"/>
      <c r="C19" s="524"/>
      <c r="D19" s="525"/>
      <c r="E19" s="519">
        <f t="shared" si="0"/>
        <v>0</v>
      </c>
      <c r="F19" s="526"/>
      <c r="G19" s="516">
        <f t="shared" si="1"/>
        <v>0</v>
      </c>
      <c r="H19" s="683"/>
      <c r="I19" s="684"/>
    </row>
    <row r="20" spans="1:9" s="870" customFormat="1" x14ac:dyDescent="0.2">
      <c r="A20" s="870">
        <v>11</v>
      </c>
      <c r="B20" s="523"/>
      <c r="C20" s="524"/>
      <c r="D20" s="525"/>
      <c r="E20" s="519">
        <f t="shared" si="0"/>
        <v>0</v>
      </c>
      <c r="F20" s="526"/>
      <c r="G20" s="516">
        <f t="shared" si="1"/>
        <v>0</v>
      </c>
      <c r="H20" s="683"/>
      <c r="I20" s="684"/>
    </row>
    <row r="21" spans="1:9" s="870" customFormat="1" x14ac:dyDescent="0.2">
      <c r="A21" s="870">
        <v>12</v>
      </c>
      <c r="B21" s="523"/>
      <c r="C21" s="524"/>
      <c r="D21" s="525"/>
      <c r="E21" s="519">
        <f t="shared" si="0"/>
        <v>0</v>
      </c>
      <c r="F21" s="526"/>
      <c r="G21" s="516">
        <f t="shared" si="1"/>
        <v>0</v>
      </c>
      <c r="H21" s="683"/>
      <c r="I21" s="684"/>
    </row>
    <row r="22" spans="1:9" s="870" customFormat="1" x14ac:dyDescent="0.2">
      <c r="A22" s="870">
        <v>13</v>
      </c>
      <c r="B22" s="523"/>
      <c r="C22" s="524"/>
      <c r="D22" s="525"/>
      <c r="E22" s="519">
        <f t="shared" si="0"/>
        <v>0</v>
      </c>
      <c r="F22" s="526"/>
      <c r="G22" s="516">
        <f t="shared" si="1"/>
        <v>0</v>
      </c>
      <c r="H22" s="683"/>
      <c r="I22" s="684"/>
    </row>
    <row r="23" spans="1:9" s="870" customFormat="1" x14ac:dyDescent="0.2">
      <c r="A23" s="870">
        <v>14</v>
      </c>
      <c r="B23" s="523"/>
      <c r="C23" s="524"/>
      <c r="D23" s="525"/>
      <c r="E23" s="519">
        <f t="shared" si="0"/>
        <v>0</v>
      </c>
      <c r="F23" s="526"/>
      <c r="G23" s="516">
        <f t="shared" si="1"/>
        <v>0</v>
      </c>
      <c r="H23" s="683"/>
      <c r="I23" s="684"/>
    </row>
    <row r="24" spans="1:9" s="870" customFormat="1" x14ac:dyDescent="0.2">
      <c r="A24" s="870">
        <v>15</v>
      </c>
      <c r="B24" s="523"/>
      <c r="C24" s="524"/>
      <c r="D24" s="525"/>
      <c r="E24" s="519">
        <f t="shared" si="0"/>
        <v>0</v>
      </c>
      <c r="F24" s="526"/>
      <c r="G24" s="516">
        <f t="shared" si="1"/>
        <v>0</v>
      </c>
      <c r="H24" s="683"/>
      <c r="I24" s="684"/>
    </row>
    <row r="25" spans="1:9" s="870" customFormat="1" x14ac:dyDescent="0.2">
      <c r="A25" s="870">
        <v>16</v>
      </c>
      <c r="B25" s="523"/>
      <c r="C25" s="524"/>
      <c r="D25" s="525"/>
      <c r="E25" s="519">
        <f t="shared" si="0"/>
        <v>0</v>
      </c>
      <c r="F25" s="526"/>
      <c r="G25" s="516">
        <f t="shared" si="1"/>
        <v>0</v>
      </c>
      <c r="H25" s="683"/>
      <c r="I25" s="684"/>
    </row>
    <row r="26" spans="1:9" s="870" customFormat="1" x14ac:dyDescent="0.2">
      <c r="A26" s="870">
        <v>17</v>
      </c>
      <c r="B26" s="523"/>
      <c r="C26" s="524"/>
      <c r="D26" s="525"/>
      <c r="E26" s="519">
        <f t="shared" si="0"/>
        <v>0</v>
      </c>
      <c r="F26" s="526"/>
      <c r="G26" s="516">
        <f t="shared" si="1"/>
        <v>0</v>
      </c>
      <c r="H26" s="683"/>
      <c r="I26" s="684"/>
    </row>
    <row r="27" spans="1:9" s="870" customFormat="1" x14ac:dyDescent="0.2">
      <c r="A27" s="870">
        <v>18</v>
      </c>
      <c r="B27" s="523"/>
      <c r="C27" s="524"/>
      <c r="D27" s="525"/>
      <c r="E27" s="519">
        <f t="shared" si="0"/>
        <v>0</v>
      </c>
      <c r="F27" s="526"/>
      <c r="G27" s="516">
        <f t="shared" si="1"/>
        <v>0</v>
      </c>
      <c r="H27" s="683"/>
      <c r="I27" s="684"/>
    </row>
    <row r="28" spans="1:9" s="870" customFormat="1" x14ac:dyDescent="0.2">
      <c r="A28" s="870">
        <v>19</v>
      </c>
      <c r="B28" s="523"/>
      <c r="C28" s="524"/>
      <c r="D28" s="525"/>
      <c r="E28" s="519">
        <f t="shared" si="0"/>
        <v>0</v>
      </c>
      <c r="F28" s="526"/>
      <c r="G28" s="516">
        <f t="shared" si="1"/>
        <v>0</v>
      </c>
      <c r="H28" s="683"/>
      <c r="I28" s="684"/>
    </row>
    <row r="29" spans="1:9" s="870" customFormat="1" ht="13.8" thickBot="1" x14ac:dyDescent="0.25">
      <c r="A29" s="870">
        <v>20</v>
      </c>
      <c r="B29" s="523"/>
      <c r="C29" s="524"/>
      <c r="D29" s="525"/>
      <c r="E29" s="519">
        <f t="shared" si="0"/>
        <v>0</v>
      </c>
      <c r="F29" s="526"/>
      <c r="G29" s="516">
        <f>ROUND(E29*F29,0)</f>
        <v>0</v>
      </c>
      <c r="H29" s="683"/>
      <c r="I29" s="684"/>
    </row>
    <row r="30" spans="1:9" s="870" customFormat="1" ht="13.5" customHeight="1" thickBot="1" x14ac:dyDescent="0.25">
      <c r="B30" s="687"/>
      <c r="C30" s="687"/>
      <c r="D30" s="687"/>
      <c r="E30" s="687"/>
      <c r="F30" s="879" t="s">
        <v>1326</v>
      </c>
      <c r="G30" s="517">
        <f>SUM(G10:G29)</f>
        <v>0</v>
      </c>
      <c r="H30" s="880"/>
      <c r="I30" s="880"/>
    </row>
    <row r="31" spans="1:9" s="870" customFormat="1" x14ac:dyDescent="0.2"/>
    <row r="32" spans="1:9" s="870" customFormat="1" ht="13.8" thickBot="1" x14ac:dyDescent="0.25">
      <c r="A32" s="874" t="s">
        <v>1327</v>
      </c>
    </row>
    <row r="33" spans="1:7" s="870" customFormat="1" x14ac:dyDescent="0.2">
      <c r="B33" s="874" t="s">
        <v>1328</v>
      </c>
      <c r="D33" s="866" t="str">
        <f>総括表①!E3</f>
        <v>Ver.03.00</v>
      </c>
      <c r="F33" s="1966" t="s">
        <v>1256</v>
      </c>
      <c r="G33" s="1969" t="str">
        <f>IF(総括表①!$D$10="-",総括表①!$C$10,総括表①!$C$10&amp;総括表①!$D$10)</f>
        <v/>
      </c>
    </row>
    <row r="34" spans="1:7" s="870" customFormat="1" ht="13.8" thickBot="1" x14ac:dyDescent="0.25">
      <c r="C34" s="875" t="s">
        <v>2</v>
      </c>
      <c r="E34" s="875"/>
      <c r="F34" s="1966"/>
      <c r="G34" s="1970"/>
    </row>
    <row r="35" spans="1:7" s="870" customFormat="1" ht="52.5" customHeight="1" x14ac:dyDescent="0.2">
      <c r="B35" s="876" t="s">
        <v>1320</v>
      </c>
      <c r="C35" s="877" t="s">
        <v>1329</v>
      </c>
      <c r="D35" s="878" t="s">
        <v>1439</v>
      </c>
      <c r="E35" s="878" t="s">
        <v>1440</v>
      </c>
    </row>
    <row r="36" spans="1:7" s="870" customFormat="1" ht="13.5" customHeight="1" x14ac:dyDescent="0.2">
      <c r="A36" s="870">
        <v>1</v>
      </c>
      <c r="B36" s="523"/>
      <c r="C36" s="527"/>
      <c r="D36" s="683"/>
      <c r="E36" s="684"/>
    </row>
    <row r="37" spans="1:7" s="870" customFormat="1" ht="13.5" customHeight="1" x14ac:dyDescent="0.2">
      <c r="A37" s="870">
        <v>2</v>
      </c>
      <c r="B37" s="523"/>
      <c r="C37" s="527"/>
      <c r="D37" s="683"/>
      <c r="E37" s="684"/>
    </row>
    <row r="38" spans="1:7" s="870" customFormat="1" ht="13.5" customHeight="1" x14ac:dyDescent="0.2">
      <c r="A38" s="870">
        <v>3</v>
      </c>
      <c r="B38" s="523"/>
      <c r="C38" s="527"/>
      <c r="D38" s="683"/>
      <c r="E38" s="684"/>
    </row>
    <row r="39" spans="1:7" s="870" customFormat="1" ht="13.5" customHeight="1" x14ac:dyDescent="0.2">
      <c r="A39" s="870">
        <v>4</v>
      </c>
      <c r="B39" s="523"/>
      <c r="C39" s="527"/>
      <c r="D39" s="683"/>
      <c r="E39" s="684"/>
    </row>
    <row r="40" spans="1:7" s="870" customFormat="1" ht="13.5" customHeight="1" x14ac:dyDescent="0.2">
      <c r="A40" s="870">
        <v>5</v>
      </c>
      <c r="B40" s="523"/>
      <c r="C40" s="527"/>
      <c r="D40" s="683"/>
      <c r="E40" s="684"/>
    </row>
    <row r="41" spans="1:7" s="870" customFormat="1" ht="13.5" customHeight="1" x14ac:dyDescent="0.2">
      <c r="A41" s="870">
        <v>6</v>
      </c>
      <c r="B41" s="523"/>
      <c r="C41" s="527"/>
      <c r="D41" s="683"/>
      <c r="E41" s="684"/>
    </row>
    <row r="42" spans="1:7" s="870" customFormat="1" ht="13.5" customHeight="1" x14ac:dyDescent="0.2">
      <c r="A42" s="870">
        <v>7</v>
      </c>
      <c r="B42" s="523"/>
      <c r="C42" s="527"/>
      <c r="D42" s="683"/>
      <c r="E42" s="684"/>
    </row>
    <row r="43" spans="1:7" s="870" customFormat="1" ht="13.5" customHeight="1" x14ac:dyDescent="0.2">
      <c r="A43" s="870">
        <v>8</v>
      </c>
      <c r="B43" s="523"/>
      <c r="C43" s="527"/>
      <c r="D43" s="683"/>
      <c r="E43" s="684"/>
    </row>
    <row r="44" spans="1:7" s="870" customFormat="1" ht="13.5" customHeight="1" x14ac:dyDescent="0.2">
      <c r="A44" s="870">
        <v>9</v>
      </c>
      <c r="B44" s="523"/>
      <c r="C44" s="527"/>
      <c r="D44" s="683"/>
      <c r="E44" s="684"/>
    </row>
    <row r="45" spans="1:7" s="870" customFormat="1" ht="13.5" customHeight="1" x14ac:dyDescent="0.2">
      <c r="A45" s="870">
        <v>10</v>
      </c>
      <c r="B45" s="523"/>
      <c r="C45" s="527"/>
      <c r="D45" s="683"/>
      <c r="E45" s="684"/>
    </row>
    <row r="46" spans="1:7" s="870" customFormat="1" ht="13.5" customHeight="1" x14ac:dyDescent="0.2">
      <c r="A46" s="870">
        <v>11</v>
      </c>
      <c r="B46" s="523"/>
      <c r="C46" s="527"/>
      <c r="D46" s="683"/>
      <c r="E46" s="684"/>
    </row>
    <row r="47" spans="1:7" s="870" customFormat="1" ht="13.5" customHeight="1" x14ac:dyDescent="0.2">
      <c r="A47" s="870">
        <v>12</v>
      </c>
      <c r="B47" s="523"/>
      <c r="C47" s="527"/>
      <c r="D47" s="683"/>
      <c r="E47" s="684"/>
    </row>
    <row r="48" spans="1:7" s="870" customFormat="1" ht="13.5" customHeight="1" x14ac:dyDescent="0.2">
      <c r="A48" s="870">
        <v>13</v>
      </c>
      <c r="B48" s="523"/>
      <c r="C48" s="527"/>
      <c r="D48" s="683"/>
      <c r="E48" s="684"/>
    </row>
    <row r="49" spans="1:7" s="870" customFormat="1" ht="13.5" customHeight="1" x14ac:dyDescent="0.2">
      <c r="A49" s="870">
        <v>14</v>
      </c>
      <c r="B49" s="523"/>
      <c r="C49" s="527"/>
      <c r="D49" s="683"/>
      <c r="E49" s="684"/>
    </row>
    <row r="50" spans="1:7" s="870" customFormat="1" ht="13.5" customHeight="1" x14ac:dyDescent="0.2">
      <c r="A50" s="870">
        <v>15</v>
      </c>
      <c r="B50" s="523"/>
      <c r="C50" s="527"/>
      <c r="D50" s="683"/>
      <c r="E50" s="684"/>
    </row>
    <row r="51" spans="1:7" s="870" customFormat="1" ht="13.5" customHeight="1" x14ac:dyDescent="0.2">
      <c r="A51" s="870">
        <v>16</v>
      </c>
      <c r="B51" s="523"/>
      <c r="C51" s="527"/>
      <c r="D51" s="683"/>
      <c r="E51" s="684"/>
    </row>
    <row r="52" spans="1:7" s="870" customFormat="1" ht="13.5" customHeight="1" x14ac:dyDescent="0.2">
      <c r="A52" s="870">
        <v>17</v>
      </c>
      <c r="B52" s="523"/>
      <c r="C52" s="527"/>
      <c r="D52" s="683"/>
      <c r="E52" s="684"/>
    </row>
    <row r="53" spans="1:7" s="870" customFormat="1" ht="13.5" customHeight="1" x14ac:dyDescent="0.2">
      <c r="A53" s="870">
        <v>18</v>
      </c>
      <c r="B53" s="523"/>
      <c r="C53" s="527"/>
      <c r="D53" s="683"/>
      <c r="E53" s="684"/>
    </row>
    <row r="54" spans="1:7" s="870" customFormat="1" ht="13.5" customHeight="1" x14ac:dyDescent="0.2">
      <c r="A54" s="870">
        <v>19</v>
      </c>
      <c r="B54" s="523"/>
      <c r="C54" s="527"/>
      <c r="D54" s="683"/>
      <c r="E54" s="684"/>
    </row>
    <row r="55" spans="1:7" s="870" customFormat="1" ht="13.5" customHeight="1" thickBot="1" x14ac:dyDescent="0.25">
      <c r="A55" s="870">
        <v>20</v>
      </c>
      <c r="B55" s="523"/>
      <c r="C55" s="527"/>
      <c r="D55" s="683"/>
      <c r="E55" s="684"/>
    </row>
    <row r="56" spans="1:7" s="870" customFormat="1" ht="13.5" customHeight="1" thickBot="1" x14ac:dyDescent="0.25">
      <c r="B56" s="881" t="s">
        <v>1330</v>
      </c>
      <c r="C56" s="520">
        <f>SUM(C36:C55)</f>
        <v>0</v>
      </c>
    </row>
    <row r="57" spans="1:7" s="870" customFormat="1" x14ac:dyDescent="0.2">
      <c r="B57" s="882" t="s">
        <v>1331</v>
      </c>
      <c r="C57" s="883"/>
    </row>
    <row r="58" spans="1:7" s="870" customFormat="1" x14ac:dyDescent="0.2">
      <c r="B58" s="882" t="s">
        <v>1332</v>
      </c>
      <c r="C58" s="883"/>
    </row>
    <row r="59" spans="1:7" s="870" customFormat="1" x14ac:dyDescent="0.2">
      <c r="B59" s="882" t="s">
        <v>1333</v>
      </c>
      <c r="C59" s="883"/>
    </row>
    <row r="60" spans="1:7" s="870" customFormat="1" ht="13.8" thickBot="1" x14ac:dyDescent="0.25">
      <c r="B60" s="884"/>
      <c r="C60" s="883"/>
    </row>
    <row r="61" spans="1:7" s="870" customFormat="1" x14ac:dyDescent="0.2">
      <c r="B61" s="874" t="s">
        <v>1334</v>
      </c>
      <c r="D61" s="866" t="str">
        <f>総括表①!E3</f>
        <v>Ver.03.00</v>
      </c>
      <c r="F61" s="1966" t="s">
        <v>1256</v>
      </c>
      <c r="G61" s="1969" t="str">
        <f>IF(総括表①!$D$10="-",総括表①!$C$10,総括表①!$C$10&amp;総括表①!$D$10)</f>
        <v/>
      </c>
    </row>
    <row r="62" spans="1:7" s="870" customFormat="1" ht="13.8" thickBot="1" x14ac:dyDescent="0.25">
      <c r="C62" s="875" t="s">
        <v>2</v>
      </c>
      <c r="F62" s="1966"/>
      <c r="G62" s="1970"/>
    </row>
    <row r="63" spans="1:7" s="870" customFormat="1" ht="52.5" customHeight="1" x14ac:dyDescent="0.2">
      <c r="B63" s="876" t="s">
        <v>1320</v>
      </c>
      <c r="C63" s="877" t="s">
        <v>1329</v>
      </c>
      <c r="D63" s="878" t="s">
        <v>1439</v>
      </c>
      <c r="E63" s="878" t="s">
        <v>1440</v>
      </c>
    </row>
    <row r="64" spans="1:7" s="870" customFormat="1" ht="13.5" customHeight="1" x14ac:dyDescent="0.2">
      <c r="A64" s="870">
        <v>1</v>
      </c>
      <c r="B64" s="523"/>
      <c r="C64" s="527"/>
      <c r="D64" s="683"/>
      <c r="E64" s="684"/>
    </row>
    <row r="65" spans="1:5" s="870" customFormat="1" ht="13.5" customHeight="1" x14ac:dyDescent="0.2">
      <c r="A65" s="870">
        <v>2</v>
      </c>
      <c r="B65" s="523"/>
      <c r="C65" s="527"/>
      <c r="D65" s="683"/>
      <c r="E65" s="684"/>
    </row>
    <row r="66" spans="1:5" s="870" customFormat="1" ht="13.5" customHeight="1" x14ac:dyDescent="0.2">
      <c r="A66" s="870">
        <v>3</v>
      </c>
      <c r="B66" s="523"/>
      <c r="C66" s="527"/>
      <c r="D66" s="683"/>
      <c r="E66" s="684"/>
    </row>
    <row r="67" spans="1:5" s="870" customFormat="1" ht="13.5" customHeight="1" x14ac:dyDescent="0.2">
      <c r="A67" s="870">
        <v>4</v>
      </c>
      <c r="B67" s="523"/>
      <c r="C67" s="527"/>
      <c r="D67" s="683"/>
      <c r="E67" s="684"/>
    </row>
    <row r="68" spans="1:5" s="870" customFormat="1" ht="13.5" customHeight="1" x14ac:dyDescent="0.2">
      <c r="A68" s="870">
        <v>5</v>
      </c>
      <c r="B68" s="523"/>
      <c r="C68" s="527"/>
      <c r="D68" s="683"/>
      <c r="E68" s="684"/>
    </row>
    <row r="69" spans="1:5" s="870" customFormat="1" ht="13.5" customHeight="1" x14ac:dyDescent="0.2">
      <c r="A69" s="870">
        <v>6</v>
      </c>
      <c r="B69" s="523"/>
      <c r="C69" s="527"/>
      <c r="D69" s="683"/>
      <c r="E69" s="684"/>
    </row>
    <row r="70" spans="1:5" s="870" customFormat="1" ht="13.5" customHeight="1" x14ac:dyDescent="0.2">
      <c r="A70" s="870">
        <v>7</v>
      </c>
      <c r="B70" s="523"/>
      <c r="C70" s="527"/>
      <c r="D70" s="683"/>
      <c r="E70" s="684"/>
    </row>
    <row r="71" spans="1:5" s="870" customFormat="1" ht="13.5" customHeight="1" x14ac:dyDescent="0.2">
      <c r="A71" s="870">
        <v>8</v>
      </c>
      <c r="B71" s="523"/>
      <c r="C71" s="527"/>
      <c r="D71" s="683"/>
      <c r="E71" s="684"/>
    </row>
    <row r="72" spans="1:5" s="870" customFormat="1" ht="13.5" customHeight="1" x14ac:dyDescent="0.2">
      <c r="A72" s="870">
        <v>9</v>
      </c>
      <c r="B72" s="523"/>
      <c r="C72" s="527"/>
      <c r="D72" s="683"/>
      <c r="E72" s="684"/>
    </row>
    <row r="73" spans="1:5" s="870" customFormat="1" ht="13.5" customHeight="1" x14ac:dyDescent="0.2">
      <c r="A73" s="870">
        <v>10</v>
      </c>
      <c r="B73" s="523"/>
      <c r="C73" s="527"/>
      <c r="D73" s="683"/>
      <c r="E73" s="684"/>
    </row>
    <row r="74" spans="1:5" s="870" customFormat="1" ht="13.5" customHeight="1" x14ac:dyDescent="0.2">
      <c r="A74" s="870">
        <v>11</v>
      </c>
      <c r="B74" s="523"/>
      <c r="C74" s="527"/>
      <c r="D74" s="683"/>
      <c r="E74" s="684"/>
    </row>
    <row r="75" spans="1:5" s="870" customFormat="1" ht="13.5" customHeight="1" x14ac:dyDescent="0.2">
      <c r="A75" s="870">
        <v>12</v>
      </c>
      <c r="B75" s="523"/>
      <c r="C75" s="527"/>
      <c r="D75" s="683"/>
      <c r="E75" s="684"/>
    </row>
    <row r="76" spans="1:5" s="870" customFormat="1" ht="13.5" customHeight="1" x14ac:dyDescent="0.2">
      <c r="A76" s="870">
        <v>13</v>
      </c>
      <c r="B76" s="523"/>
      <c r="C76" s="527"/>
      <c r="D76" s="683"/>
      <c r="E76" s="684"/>
    </row>
    <row r="77" spans="1:5" s="870" customFormat="1" ht="13.5" customHeight="1" x14ac:dyDescent="0.2">
      <c r="A77" s="870">
        <v>14</v>
      </c>
      <c r="B77" s="523"/>
      <c r="C77" s="527"/>
      <c r="D77" s="683"/>
      <c r="E77" s="684"/>
    </row>
    <row r="78" spans="1:5" s="870" customFormat="1" ht="13.5" customHeight="1" x14ac:dyDescent="0.2">
      <c r="A78" s="870">
        <v>15</v>
      </c>
      <c r="B78" s="523"/>
      <c r="C78" s="527"/>
      <c r="D78" s="683"/>
      <c r="E78" s="684"/>
    </row>
    <row r="79" spans="1:5" s="870" customFormat="1" ht="13.5" customHeight="1" x14ac:dyDescent="0.2">
      <c r="A79" s="870">
        <v>16</v>
      </c>
      <c r="B79" s="523"/>
      <c r="C79" s="527"/>
      <c r="D79" s="683"/>
      <c r="E79" s="684"/>
    </row>
    <row r="80" spans="1:5" s="870" customFormat="1" ht="13.5" customHeight="1" x14ac:dyDescent="0.2">
      <c r="A80" s="870">
        <v>17</v>
      </c>
      <c r="B80" s="523"/>
      <c r="C80" s="527"/>
      <c r="D80" s="683"/>
      <c r="E80" s="684"/>
    </row>
    <row r="81" spans="1:9" s="870" customFormat="1" ht="13.5" customHeight="1" x14ac:dyDescent="0.2">
      <c r="A81" s="870">
        <v>18</v>
      </c>
      <c r="B81" s="523"/>
      <c r="C81" s="527"/>
      <c r="D81" s="683"/>
      <c r="E81" s="684"/>
    </row>
    <row r="82" spans="1:9" s="870" customFormat="1" ht="13.5" customHeight="1" x14ac:dyDescent="0.2">
      <c r="A82" s="870">
        <v>19</v>
      </c>
      <c r="B82" s="523"/>
      <c r="C82" s="527"/>
      <c r="D82" s="683"/>
      <c r="E82" s="684"/>
    </row>
    <row r="83" spans="1:9" s="870" customFormat="1" ht="13.5" customHeight="1" thickBot="1" x14ac:dyDescent="0.25">
      <c r="A83" s="870">
        <v>20</v>
      </c>
      <c r="B83" s="523"/>
      <c r="C83" s="527"/>
      <c r="D83" s="683"/>
      <c r="E83" s="684"/>
    </row>
    <row r="84" spans="1:9" s="870" customFormat="1" ht="13.5" customHeight="1" thickBot="1" x14ac:dyDescent="0.25">
      <c r="B84" s="881" t="s">
        <v>1335</v>
      </c>
      <c r="C84" s="520">
        <f>SUM(C64:C83)</f>
        <v>0</v>
      </c>
    </row>
    <row r="85" spans="1:9" s="870" customFormat="1" ht="13.8" thickBot="1" x14ac:dyDescent="0.25">
      <c r="B85" s="882" t="s">
        <v>1336</v>
      </c>
      <c r="C85" s="883"/>
    </row>
    <row r="86" spans="1:9" s="870" customFormat="1" x14ac:dyDescent="0.2">
      <c r="B86" s="881"/>
      <c r="C86" s="883"/>
      <c r="F86" s="1966" t="s">
        <v>1256</v>
      </c>
      <c r="G86" s="1967" t="str">
        <f>IF(総括表①!$D$10="-",総括表①!$C$10,総括表①!$C$10&amp;総括表①!$D$10)</f>
        <v/>
      </c>
      <c r="H86" s="864"/>
      <c r="I86" s="864"/>
    </row>
    <row r="87" spans="1:9" s="870" customFormat="1" ht="13.8" thickBot="1" x14ac:dyDescent="0.25">
      <c r="B87" s="881"/>
      <c r="C87" s="883"/>
      <c r="D87" s="866" t="str">
        <f>総括表①!E3</f>
        <v>Ver.03.00</v>
      </c>
      <c r="F87" s="1966"/>
      <c r="G87" s="1968"/>
      <c r="H87" s="864"/>
      <c r="I87" s="864"/>
    </row>
    <row r="88" spans="1:9" s="870" customFormat="1" x14ac:dyDescent="0.2">
      <c r="B88" s="881"/>
      <c r="C88" s="883"/>
      <c r="F88" s="343"/>
      <c r="G88" s="885"/>
      <c r="H88" s="864"/>
      <c r="I88" s="864"/>
    </row>
    <row r="89" spans="1:9" s="870" customFormat="1" x14ac:dyDescent="0.2">
      <c r="B89" s="874" t="s">
        <v>1337</v>
      </c>
      <c r="F89" s="343"/>
      <c r="G89" s="864"/>
      <c r="H89" s="864"/>
      <c r="I89" s="864"/>
    </row>
    <row r="90" spans="1:9" s="870" customFormat="1" x14ac:dyDescent="0.2">
      <c r="C90" s="875" t="s">
        <v>2</v>
      </c>
    </row>
    <row r="91" spans="1:9" s="870" customFormat="1" ht="52.5" customHeight="1" x14ac:dyDescent="0.2">
      <c r="B91" s="876" t="s">
        <v>1320</v>
      </c>
      <c r="C91" s="877" t="s">
        <v>1329</v>
      </c>
      <c r="D91" s="878" t="s">
        <v>1439</v>
      </c>
      <c r="E91" s="878" t="s">
        <v>1440</v>
      </c>
    </row>
    <row r="92" spans="1:9" s="870" customFormat="1" ht="13.5" customHeight="1" x14ac:dyDescent="0.2">
      <c r="A92" s="870">
        <v>1</v>
      </c>
      <c r="B92" s="523"/>
      <c r="C92" s="527"/>
      <c r="D92" s="683"/>
      <c r="E92" s="684"/>
    </row>
    <row r="93" spans="1:9" s="870" customFormat="1" ht="13.5" customHeight="1" x14ac:dyDescent="0.2">
      <c r="A93" s="870">
        <v>2</v>
      </c>
      <c r="B93" s="523"/>
      <c r="C93" s="527"/>
      <c r="D93" s="683"/>
      <c r="E93" s="684"/>
    </row>
    <row r="94" spans="1:9" s="870" customFormat="1" ht="13.5" customHeight="1" x14ac:dyDescent="0.2">
      <c r="A94" s="870">
        <v>3</v>
      </c>
      <c r="B94" s="523"/>
      <c r="C94" s="527"/>
      <c r="D94" s="683"/>
      <c r="E94" s="684"/>
    </row>
    <row r="95" spans="1:9" s="870" customFormat="1" ht="13.5" customHeight="1" x14ac:dyDescent="0.2">
      <c r="A95" s="870">
        <v>4</v>
      </c>
      <c r="B95" s="523"/>
      <c r="C95" s="527"/>
      <c r="D95" s="683"/>
      <c r="E95" s="684"/>
    </row>
    <row r="96" spans="1:9" s="870" customFormat="1" ht="13.5" customHeight="1" x14ac:dyDescent="0.2">
      <c r="A96" s="870">
        <v>5</v>
      </c>
      <c r="B96" s="523"/>
      <c r="C96" s="527"/>
      <c r="D96" s="683"/>
      <c r="E96" s="684"/>
    </row>
    <row r="97" spans="1:5" s="870" customFormat="1" ht="13.5" customHeight="1" x14ac:dyDescent="0.2">
      <c r="A97" s="870">
        <v>6</v>
      </c>
      <c r="B97" s="523"/>
      <c r="C97" s="527"/>
      <c r="D97" s="683"/>
      <c r="E97" s="684"/>
    </row>
    <row r="98" spans="1:5" s="870" customFormat="1" ht="13.5" customHeight="1" x14ac:dyDescent="0.2">
      <c r="A98" s="870">
        <v>7</v>
      </c>
      <c r="B98" s="523"/>
      <c r="C98" s="527"/>
      <c r="D98" s="683"/>
      <c r="E98" s="684"/>
    </row>
    <row r="99" spans="1:5" s="870" customFormat="1" ht="13.5" customHeight="1" x14ac:dyDescent="0.2">
      <c r="A99" s="870">
        <v>8</v>
      </c>
      <c r="B99" s="523"/>
      <c r="C99" s="527"/>
      <c r="D99" s="683"/>
      <c r="E99" s="684"/>
    </row>
    <row r="100" spans="1:5" s="870" customFormat="1" ht="13.5" customHeight="1" x14ac:dyDescent="0.2">
      <c r="A100" s="870">
        <v>9</v>
      </c>
      <c r="B100" s="523"/>
      <c r="C100" s="527"/>
      <c r="D100" s="683"/>
      <c r="E100" s="684"/>
    </row>
    <row r="101" spans="1:5" s="870" customFormat="1" ht="13.5" customHeight="1" x14ac:dyDescent="0.2">
      <c r="A101" s="870">
        <v>10</v>
      </c>
      <c r="B101" s="523"/>
      <c r="C101" s="527"/>
      <c r="D101" s="683"/>
      <c r="E101" s="684"/>
    </row>
    <row r="102" spans="1:5" s="870" customFormat="1" ht="13.5" customHeight="1" x14ac:dyDescent="0.2">
      <c r="A102" s="870">
        <v>11</v>
      </c>
      <c r="B102" s="523"/>
      <c r="C102" s="527"/>
      <c r="D102" s="683"/>
      <c r="E102" s="684"/>
    </row>
    <row r="103" spans="1:5" s="870" customFormat="1" ht="13.5" customHeight="1" x14ac:dyDescent="0.2">
      <c r="A103" s="870">
        <v>12</v>
      </c>
      <c r="B103" s="523"/>
      <c r="C103" s="527"/>
      <c r="D103" s="683"/>
      <c r="E103" s="684"/>
    </row>
    <row r="104" spans="1:5" s="870" customFormat="1" ht="13.5" customHeight="1" x14ac:dyDescent="0.2">
      <c r="A104" s="870">
        <v>13</v>
      </c>
      <c r="B104" s="523"/>
      <c r="C104" s="527"/>
      <c r="D104" s="683"/>
      <c r="E104" s="684"/>
    </row>
    <row r="105" spans="1:5" s="870" customFormat="1" ht="13.5" customHeight="1" x14ac:dyDescent="0.2">
      <c r="A105" s="870">
        <v>14</v>
      </c>
      <c r="B105" s="523"/>
      <c r="C105" s="527"/>
      <c r="D105" s="683"/>
      <c r="E105" s="684"/>
    </row>
    <row r="106" spans="1:5" s="870" customFormat="1" ht="13.5" customHeight="1" x14ac:dyDescent="0.2">
      <c r="A106" s="870">
        <v>15</v>
      </c>
      <c r="B106" s="523"/>
      <c r="C106" s="527"/>
      <c r="D106" s="683"/>
      <c r="E106" s="684"/>
    </row>
    <row r="107" spans="1:5" s="870" customFormat="1" ht="13.5" customHeight="1" x14ac:dyDescent="0.2">
      <c r="A107" s="870">
        <v>16</v>
      </c>
      <c r="B107" s="523"/>
      <c r="C107" s="527"/>
      <c r="D107" s="683"/>
      <c r="E107" s="684"/>
    </row>
    <row r="108" spans="1:5" s="870" customFormat="1" ht="13.5" customHeight="1" x14ac:dyDescent="0.2">
      <c r="A108" s="870">
        <v>17</v>
      </c>
      <c r="B108" s="523"/>
      <c r="C108" s="527"/>
      <c r="D108" s="683"/>
      <c r="E108" s="684"/>
    </row>
    <row r="109" spans="1:5" s="870" customFormat="1" ht="13.5" customHeight="1" x14ac:dyDescent="0.2">
      <c r="A109" s="870">
        <v>18</v>
      </c>
      <c r="B109" s="523"/>
      <c r="C109" s="527"/>
      <c r="D109" s="683"/>
      <c r="E109" s="684"/>
    </row>
    <row r="110" spans="1:5" s="870" customFormat="1" ht="13.5" customHeight="1" x14ac:dyDescent="0.2">
      <c r="A110" s="870">
        <v>19</v>
      </c>
      <c r="B110" s="523"/>
      <c r="C110" s="527"/>
      <c r="D110" s="683"/>
      <c r="E110" s="684"/>
    </row>
    <row r="111" spans="1:5" s="870" customFormat="1" ht="13.5" customHeight="1" thickBot="1" x14ac:dyDescent="0.25">
      <c r="A111" s="870">
        <v>20</v>
      </c>
      <c r="B111" s="523"/>
      <c r="C111" s="527"/>
      <c r="D111" s="683"/>
      <c r="E111" s="684"/>
    </row>
    <row r="112" spans="1:5" s="870" customFormat="1" ht="13.5" customHeight="1" thickBot="1" x14ac:dyDescent="0.25">
      <c r="B112" s="881" t="s">
        <v>1338</v>
      </c>
      <c r="C112" s="520">
        <f>SUM(C92:C111)</f>
        <v>0</v>
      </c>
    </row>
    <row r="113" spans="1:9" s="870" customFormat="1" x14ac:dyDescent="0.2">
      <c r="B113" s="882" t="s">
        <v>1336</v>
      </c>
      <c r="C113" s="883"/>
    </row>
    <row r="114" spans="1:9" s="687" customFormat="1" ht="13.5" customHeight="1" x14ac:dyDescent="0.2">
      <c r="B114" s="886"/>
      <c r="D114" s="879"/>
      <c r="E114" s="880"/>
    </row>
    <row r="115" spans="1:9" s="870" customFormat="1" ht="13.8" thickBot="1" x14ac:dyDescent="0.25">
      <c r="A115" s="874" t="s">
        <v>1339</v>
      </c>
    </row>
    <row r="116" spans="1:9" s="870" customFormat="1" x14ac:dyDescent="0.2">
      <c r="A116" s="874"/>
      <c r="D116" s="866" t="str">
        <f>総括表①!E3</f>
        <v>Ver.03.00</v>
      </c>
      <c r="H116" s="1966" t="s">
        <v>1256</v>
      </c>
      <c r="I116" s="1967" t="str">
        <f>IF(総括表①!$D$10="-",総括表①!$C$10,総括表①!$C$10&amp;総括表①!$D$10)</f>
        <v/>
      </c>
    </row>
    <row r="117" spans="1:9" s="870" customFormat="1" ht="13.8" thickBot="1" x14ac:dyDescent="0.25">
      <c r="A117" s="874" t="s">
        <v>1340</v>
      </c>
      <c r="H117" s="1966"/>
      <c r="I117" s="1968"/>
    </row>
    <row r="118" spans="1:9" s="870" customFormat="1" x14ac:dyDescent="0.2">
      <c r="F118" s="875" t="s">
        <v>2</v>
      </c>
    </row>
    <row r="119" spans="1:9" s="870" customFormat="1" ht="52.5" customHeight="1" x14ac:dyDescent="0.2">
      <c r="B119" s="887" t="s">
        <v>1341</v>
      </c>
      <c r="C119" s="877" t="s">
        <v>1342</v>
      </c>
      <c r="D119" s="888" t="s">
        <v>1343</v>
      </c>
      <c r="E119" s="877" t="s">
        <v>1344</v>
      </c>
      <c r="F119" s="877" t="s">
        <v>1345</v>
      </c>
      <c r="G119" s="878" t="s">
        <v>1439</v>
      </c>
      <c r="H119" s="878" t="s">
        <v>1440</v>
      </c>
      <c r="I119" s="685"/>
    </row>
    <row r="120" spans="1:9" s="870" customFormat="1" x14ac:dyDescent="0.2">
      <c r="A120" s="870">
        <v>1</v>
      </c>
      <c r="B120" s="528"/>
      <c r="C120" s="529"/>
      <c r="D120" s="530"/>
      <c r="E120" s="531"/>
      <c r="F120" s="521">
        <f>ROUND(C120*D120*E120,0)</f>
        <v>0</v>
      </c>
      <c r="G120" s="683"/>
      <c r="H120" s="684"/>
      <c r="I120" s="686"/>
    </row>
    <row r="121" spans="1:9" s="870" customFormat="1" x14ac:dyDescent="0.2">
      <c r="A121" s="870">
        <v>2</v>
      </c>
      <c r="B121" s="528"/>
      <c r="C121" s="529"/>
      <c r="D121" s="530"/>
      <c r="E121" s="531"/>
      <c r="F121" s="521">
        <f t="shared" ref="F121:F139" si="2">ROUND(C121*D121*E121,0)</f>
        <v>0</v>
      </c>
      <c r="G121" s="683"/>
      <c r="H121" s="684"/>
      <c r="I121" s="686"/>
    </row>
    <row r="122" spans="1:9" s="870" customFormat="1" x14ac:dyDescent="0.2">
      <c r="A122" s="870">
        <v>3</v>
      </c>
      <c r="B122" s="528"/>
      <c r="C122" s="529"/>
      <c r="D122" s="530"/>
      <c r="E122" s="531"/>
      <c r="F122" s="521">
        <f t="shared" si="2"/>
        <v>0</v>
      </c>
      <c r="G122" s="683"/>
      <c r="H122" s="684"/>
      <c r="I122" s="686"/>
    </row>
    <row r="123" spans="1:9" s="870" customFormat="1" x14ac:dyDescent="0.2">
      <c r="A123" s="870">
        <v>4</v>
      </c>
      <c r="B123" s="528"/>
      <c r="C123" s="529"/>
      <c r="D123" s="530"/>
      <c r="E123" s="531"/>
      <c r="F123" s="521">
        <f t="shared" si="2"/>
        <v>0</v>
      </c>
      <c r="G123" s="683"/>
      <c r="H123" s="684"/>
      <c r="I123" s="686"/>
    </row>
    <row r="124" spans="1:9" s="870" customFormat="1" x14ac:dyDescent="0.2">
      <c r="A124" s="870">
        <v>5</v>
      </c>
      <c r="B124" s="528"/>
      <c r="C124" s="529"/>
      <c r="D124" s="530"/>
      <c r="E124" s="531"/>
      <c r="F124" s="521">
        <f t="shared" si="2"/>
        <v>0</v>
      </c>
      <c r="G124" s="683"/>
      <c r="H124" s="684"/>
      <c r="I124" s="686"/>
    </row>
    <row r="125" spans="1:9" s="870" customFormat="1" x14ac:dyDescent="0.2">
      <c r="A125" s="870">
        <v>6</v>
      </c>
      <c r="B125" s="528"/>
      <c r="C125" s="529"/>
      <c r="D125" s="530"/>
      <c r="E125" s="531"/>
      <c r="F125" s="521">
        <f t="shared" si="2"/>
        <v>0</v>
      </c>
      <c r="G125" s="683"/>
      <c r="H125" s="684"/>
      <c r="I125" s="686"/>
    </row>
    <row r="126" spans="1:9" s="870" customFormat="1" x14ac:dyDescent="0.2">
      <c r="A126" s="870">
        <v>7</v>
      </c>
      <c r="B126" s="528"/>
      <c r="C126" s="529"/>
      <c r="D126" s="530"/>
      <c r="E126" s="531"/>
      <c r="F126" s="521">
        <f t="shared" si="2"/>
        <v>0</v>
      </c>
      <c r="G126" s="683"/>
      <c r="H126" s="684"/>
      <c r="I126" s="686"/>
    </row>
    <row r="127" spans="1:9" s="870" customFormat="1" x14ac:dyDescent="0.2">
      <c r="A127" s="870">
        <v>8</v>
      </c>
      <c r="B127" s="528"/>
      <c r="C127" s="529"/>
      <c r="D127" s="530"/>
      <c r="E127" s="531"/>
      <c r="F127" s="521">
        <f t="shared" si="2"/>
        <v>0</v>
      </c>
      <c r="G127" s="683"/>
      <c r="H127" s="684"/>
      <c r="I127" s="686"/>
    </row>
    <row r="128" spans="1:9" s="870" customFormat="1" x14ac:dyDescent="0.2">
      <c r="A128" s="870">
        <v>9</v>
      </c>
      <c r="B128" s="528"/>
      <c r="C128" s="529"/>
      <c r="D128" s="530"/>
      <c r="E128" s="531"/>
      <c r="F128" s="521">
        <f t="shared" si="2"/>
        <v>0</v>
      </c>
      <c r="G128" s="683"/>
      <c r="H128" s="684"/>
      <c r="I128" s="686"/>
    </row>
    <row r="129" spans="1:9" s="870" customFormat="1" x14ac:dyDescent="0.2">
      <c r="A129" s="870">
        <v>10</v>
      </c>
      <c r="B129" s="528"/>
      <c r="C129" s="529"/>
      <c r="D129" s="530"/>
      <c r="E129" s="531"/>
      <c r="F129" s="521">
        <f t="shared" si="2"/>
        <v>0</v>
      </c>
      <c r="G129" s="683"/>
      <c r="H129" s="684"/>
      <c r="I129" s="686"/>
    </row>
    <row r="130" spans="1:9" s="870" customFormat="1" x14ac:dyDescent="0.2">
      <c r="A130" s="870">
        <v>11</v>
      </c>
      <c r="B130" s="528"/>
      <c r="C130" s="529"/>
      <c r="D130" s="530"/>
      <c r="E130" s="531"/>
      <c r="F130" s="521">
        <f t="shared" si="2"/>
        <v>0</v>
      </c>
      <c r="G130" s="683"/>
      <c r="H130" s="684"/>
      <c r="I130" s="686"/>
    </row>
    <row r="131" spans="1:9" s="870" customFormat="1" x14ac:dyDescent="0.2">
      <c r="A131" s="870">
        <v>12</v>
      </c>
      <c r="B131" s="528"/>
      <c r="C131" s="529"/>
      <c r="D131" s="530"/>
      <c r="E131" s="531"/>
      <c r="F131" s="521">
        <f t="shared" si="2"/>
        <v>0</v>
      </c>
      <c r="G131" s="683"/>
      <c r="H131" s="684"/>
      <c r="I131" s="686"/>
    </row>
    <row r="132" spans="1:9" s="870" customFormat="1" x14ac:dyDescent="0.2">
      <c r="A132" s="870">
        <v>13</v>
      </c>
      <c r="B132" s="528"/>
      <c r="C132" s="529"/>
      <c r="D132" s="530"/>
      <c r="E132" s="531"/>
      <c r="F132" s="521">
        <f t="shared" si="2"/>
        <v>0</v>
      </c>
      <c r="G132" s="683"/>
      <c r="H132" s="684"/>
      <c r="I132" s="686"/>
    </row>
    <row r="133" spans="1:9" s="870" customFormat="1" x14ac:dyDescent="0.2">
      <c r="A133" s="870">
        <v>14</v>
      </c>
      <c r="B133" s="528"/>
      <c r="C133" s="529"/>
      <c r="D133" s="530"/>
      <c r="E133" s="531"/>
      <c r="F133" s="521">
        <f t="shared" si="2"/>
        <v>0</v>
      </c>
      <c r="G133" s="683"/>
      <c r="H133" s="684"/>
      <c r="I133" s="686"/>
    </row>
    <row r="134" spans="1:9" s="870" customFormat="1" x14ac:dyDescent="0.2">
      <c r="A134" s="870">
        <v>15</v>
      </c>
      <c r="B134" s="528"/>
      <c r="C134" s="529"/>
      <c r="D134" s="530"/>
      <c r="E134" s="531"/>
      <c r="F134" s="521">
        <f t="shared" si="2"/>
        <v>0</v>
      </c>
      <c r="G134" s="683"/>
      <c r="H134" s="684"/>
      <c r="I134" s="686"/>
    </row>
    <row r="135" spans="1:9" s="870" customFormat="1" x14ac:dyDescent="0.2">
      <c r="A135" s="870">
        <v>16</v>
      </c>
      <c r="B135" s="528"/>
      <c r="C135" s="529"/>
      <c r="D135" s="530"/>
      <c r="E135" s="531"/>
      <c r="F135" s="521">
        <f t="shared" si="2"/>
        <v>0</v>
      </c>
      <c r="G135" s="683"/>
      <c r="H135" s="684"/>
      <c r="I135" s="686"/>
    </row>
    <row r="136" spans="1:9" s="870" customFormat="1" x14ac:dyDescent="0.2">
      <c r="A136" s="870">
        <v>17</v>
      </c>
      <c r="B136" s="528"/>
      <c r="C136" s="529"/>
      <c r="D136" s="530"/>
      <c r="E136" s="531"/>
      <c r="F136" s="521">
        <f t="shared" si="2"/>
        <v>0</v>
      </c>
      <c r="G136" s="683"/>
      <c r="H136" s="684"/>
      <c r="I136" s="686"/>
    </row>
    <row r="137" spans="1:9" s="870" customFormat="1" x14ac:dyDescent="0.2">
      <c r="A137" s="870">
        <v>18</v>
      </c>
      <c r="B137" s="528"/>
      <c r="C137" s="529"/>
      <c r="D137" s="530"/>
      <c r="E137" s="531"/>
      <c r="F137" s="521">
        <f t="shared" si="2"/>
        <v>0</v>
      </c>
      <c r="G137" s="683"/>
      <c r="H137" s="684"/>
      <c r="I137" s="686"/>
    </row>
    <row r="138" spans="1:9" s="870" customFormat="1" x14ac:dyDescent="0.2">
      <c r="A138" s="870">
        <v>19</v>
      </c>
      <c r="B138" s="528"/>
      <c r="C138" s="529"/>
      <c r="D138" s="530"/>
      <c r="E138" s="531"/>
      <c r="F138" s="521">
        <f t="shared" si="2"/>
        <v>0</v>
      </c>
      <c r="G138" s="683"/>
      <c r="H138" s="684"/>
      <c r="I138" s="686"/>
    </row>
    <row r="139" spans="1:9" s="870" customFormat="1" ht="13.8" thickBot="1" x14ac:dyDescent="0.25">
      <c r="A139" s="870">
        <v>20</v>
      </c>
      <c r="B139" s="528"/>
      <c r="C139" s="529"/>
      <c r="D139" s="530"/>
      <c r="E139" s="531"/>
      <c r="F139" s="521">
        <f t="shared" si="2"/>
        <v>0</v>
      </c>
      <c r="G139" s="683"/>
      <c r="H139" s="684"/>
      <c r="I139" s="686"/>
    </row>
    <row r="140" spans="1:9" s="870" customFormat="1" ht="13.5" customHeight="1" thickBot="1" x14ac:dyDescent="0.25">
      <c r="E140" s="881" t="s">
        <v>1346</v>
      </c>
      <c r="F140" s="520">
        <f>SUM(F120:F139)</f>
        <v>0</v>
      </c>
      <c r="I140" s="687"/>
    </row>
    <row r="141" spans="1:9" s="870" customFormat="1" ht="13.5" customHeight="1" thickBot="1" x14ac:dyDescent="0.25">
      <c r="B141" s="871" t="s">
        <v>1347</v>
      </c>
      <c r="E141" s="881"/>
      <c r="F141" s="880"/>
      <c r="I141" s="687"/>
    </row>
    <row r="142" spans="1:9" s="870" customFormat="1" ht="13.5" customHeight="1" x14ac:dyDescent="0.2">
      <c r="B142" s="871"/>
      <c r="E142" s="881"/>
      <c r="F142" s="880"/>
      <c r="H142" s="1966" t="s">
        <v>1256</v>
      </c>
      <c r="I142" s="1967" t="str">
        <f>IF(総括表①!$D$10="-",総括表①!$C$10,総括表①!$C$10&amp;総括表①!$D$10)</f>
        <v/>
      </c>
    </row>
    <row r="143" spans="1:9" s="870" customFormat="1" ht="13.8" thickBot="1" x14ac:dyDescent="0.25">
      <c r="A143" s="874" t="s">
        <v>1348</v>
      </c>
      <c r="D143" s="866" t="str">
        <f>総括表①!E3</f>
        <v>Ver.03.00</v>
      </c>
      <c r="H143" s="1966"/>
      <c r="I143" s="1968"/>
    </row>
    <row r="144" spans="1:9" s="870" customFormat="1" x14ac:dyDescent="0.2">
      <c r="F144" s="875" t="s">
        <v>2</v>
      </c>
    </row>
    <row r="145" spans="1:9" s="870" customFormat="1" ht="52.5" customHeight="1" x14ac:dyDescent="0.2">
      <c r="B145" s="887" t="s">
        <v>1349</v>
      </c>
      <c r="C145" s="877" t="s">
        <v>1342</v>
      </c>
      <c r="D145" s="888" t="s">
        <v>1343</v>
      </c>
      <c r="E145" s="877" t="s">
        <v>1344</v>
      </c>
      <c r="F145" s="877" t="s">
        <v>1345</v>
      </c>
      <c r="G145" s="878" t="s">
        <v>1439</v>
      </c>
      <c r="H145" s="878" t="s">
        <v>1440</v>
      </c>
      <c r="I145" s="685"/>
    </row>
    <row r="146" spans="1:9" s="870" customFormat="1" x14ac:dyDescent="0.2">
      <c r="A146" s="870">
        <v>1</v>
      </c>
      <c r="B146" s="528"/>
      <c r="C146" s="529"/>
      <c r="D146" s="530"/>
      <c r="E146" s="531"/>
      <c r="F146" s="521">
        <f>ROUND(C146*D146*E146,0)</f>
        <v>0</v>
      </c>
      <c r="G146" s="683"/>
      <c r="H146" s="684"/>
      <c r="I146" s="686"/>
    </row>
    <row r="147" spans="1:9" s="870" customFormat="1" x14ac:dyDescent="0.2">
      <c r="A147" s="870">
        <v>2</v>
      </c>
      <c r="B147" s="528"/>
      <c r="C147" s="529"/>
      <c r="D147" s="530"/>
      <c r="E147" s="531"/>
      <c r="F147" s="521">
        <f t="shared" ref="F147:F165" si="3">ROUND(C147*D147*E147,0)</f>
        <v>0</v>
      </c>
      <c r="G147" s="683"/>
      <c r="H147" s="684"/>
      <c r="I147" s="686"/>
    </row>
    <row r="148" spans="1:9" s="870" customFormat="1" x14ac:dyDescent="0.2">
      <c r="A148" s="870">
        <v>3</v>
      </c>
      <c r="B148" s="528"/>
      <c r="C148" s="529"/>
      <c r="D148" s="530"/>
      <c r="E148" s="531"/>
      <c r="F148" s="521">
        <f t="shared" si="3"/>
        <v>0</v>
      </c>
      <c r="G148" s="683"/>
      <c r="H148" s="684"/>
      <c r="I148" s="686"/>
    </row>
    <row r="149" spans="1:9" s="870" customFormat="1" x14ac:dyDescent="0.2">
      <c r="A149" s="870">
        <v>4</v>
      </c>
      <c r="B149" s="528"/>
      <c r="C149" s="529"/>
      <c r="D149" s="530"/>
      <c r="E149" s="531"/>
      <c r="F149" s="521">
        <f t="shared" si="3"/>
        <v>0</v>
      </c>
      <c r="G149" s="683"/>
      <c r="H149" s="684"/>
      <c r="I149" s="686"/>
    </row>
    <row r="150" spans="1:9" s="870" customFormat="1" x14ac:dyDescent="0.2">
      <c r="A150" s="870">
        <v>5</v>
      </c>
      <c r="B150" s="528"/>
      <c r="C150" s="529"/>
      <c r="D150" s="530"/>
      <c r="E150" s="531"/>
      <c r="F150" s="521">
        <f t="shared" si="3"/>
        <v>0</v>
      </c>
      <c r="G150" s="683"/>
      <c r="H150" s="684"/>
      <c r="I150" s="686"/>
    </row>
    <row r="151" spans="1:9" s="870" customFormat="1" x14ac:dyDescent="0.2">
      <c r="A151" s="870">
        <v>6</v>
      </c>
      <c r="B151" s="528"/>
      <c r="C151" s="529"/>
      <c r="D151" s="530"/>
      <c r="E151" s="531"/>
      <c r="F151" s="521">
        <f t="shared" si="3"/>
        <v>0</v>
      </c>
      <c r="G151" s="683"/>
      <c r="H151" s="684"/>
      <c r="I151" s="686"/>
    </row>
    <row r="152" spans="1:9" s="870" customFormat="1" x14ac:dyDescent="0.2">
      <c r="A152" s="870">
        <v>7</v>
      </c>
      <c r="B152" s="528"/>
      <c r="C152" s="529"/>
      <c r="D152" s="530"/>
      <c r="E152" s="531"/>
      <c r="F152" s="521">
        <f t="shared" si="3"/>
        <v>0</v>
      </c>
      <c r="G152" s="683"/>
      <c r="H152" s="684"/>
      <c r="I152" s="686"/>
    </row>
    <row r="153" spans="1:9" s="870" customFormat="1" x14ac:dyDescent="0.2">
      <c r="A153" s="870">
        <v>8</v>
      </c>
      <c r="B153" s="528"/>
      <c r="C153" s="529"/>
      <c r="D153" s="530"/>
      <c r="E153" s="531"/>
      <c r="F153" s="521">
        <f t="shared" si="3"/>
        <v>0</v>
      </c>
      <c r="G153" s="683"/>
      <c r="H153" s="684"/>
      <c r="I153" s="686"/>
    </row>
    <row r="154" spans="1:9" s="870" customFormat="1" x14ac:dyDescent="0.2">
      <c r="A154" s="870">
        <v>9</v>
      </c>
      <c r="B154" s="528"/>
      <c r="C154" s="529"/>
      <c r="D154" s="530"/>
      <c r="E154" s="531"/>
      <c r="F154" s="521">
        <f t="shared" si="3"/>
        <v>0</v>
      </c>
      <c r="G154" s="683"/>
      <c r="H154" s="684"/>
      <c r="I154" s="686"/>
    </row>
    <row r="155" spans="1:9" s="870" customFormat="1" x14ac:dyDescent="0.2">
      <c r="A155" s="870">
        <v>10</v>
      </c>
      <c r="B155" s="528"/>
      <c r="C155" s="529"/>
      <c r="D155" s="530"/>
      <c r="E155" s="531"/>
      <c r="F155" s="521">
        <f t="shared" si="3"/>
        <v>0</v>
      </c>
      <c r="G155" s="683"/>
      <c r="H155" s="684"/>
      <c r="I155" s="686"/>
    </row>
    <row r="156" spans="1:9" s="870" customFormat="1" x14ac:dyDescent="0.2">
      <c r="A156" s="870">
        <v>11</v>
      </c>
      <c r="B156" s="528"/>
      <c r="C156" s="529"/>
      <c r="D156" s="530"/>
      <c r="E156" s="531"/>
      <c r="F156" s="521">
        <f t="shared" si="3"/>
        <v>0</v>
      </c>
      <c r="G156" s="683"/>
      <c r="H156" s="684"/>
      <c r="I156" s="686"/>
    </row>
    <row r="157" spans="1:9" s="870" customFormat="1" x14ac:dyDescent="0.2">
      <c r="A157" s="870">
        <v>12</v>
      </c>
      <c r="B157" s="528"/>
      <c r="C157" s="529"/>
      <c r="D157" s="530"/>
      <c r="E157" s="531"/>
      <c r="F157" s="521">
        <f t="shared" si="3"/>
        <v>0</v>
      </c>
      <c r="G157" s="683"/>
      <c r="H157" s="684"/>
      <c r="I157" s="686"/>
    </row>
    <row r="158" spans="1:9" s="870" customFormat="1" x14ac:dyDescent="0.2">
      <c r="A158" s="870">
        <v>13</v>
      </c>
      <c r="B158" s="528"/>
      <c r="C158" s="529"/>
      <c r="D158" s="530"/>
      <c r="E158" s="531"/>
      <c r="F158" s="521">
        <f t="shared" si="3"/>
        <v>0</v>
      </c>
      <c r="G158" s="683"/>
      <c r="H158" s="684"/>
      <c r="I158" s="686"/>
    </row>
    <row r="159" spans="1:9" s="870" customFormat="1" x14ac:dyDescent="0.2">
      <c r="A159" s="870">
        <v>14</v>
      </c>
      <c r="B159" s="528"/>
      <c r="C159" s="529"/>
      <c r="D159" s="530"/>
      <c r="E159" s="531"/>
      <c r="F159" s="521">
        <f t="shared" si="3"/>
        <v>0</v>
      </c>
      <c r="G159" s="683"/>
      <c r="H159" s="684"/>
      <c r="I159" s="686"/>
    </row>
    <row r="160" spans="1:9" s="870" customFormat="1" x14ac:dyDescent="0.2">
      <c r="A160" s="870">
        <v>15</v>
      </c>
      <c r="B160" s="528"/>
      <c r="C160" s="529"/>
      <c r="D160" s="530"/>
      <c r="E160" s="531"/>
      <c r="F160" s="521">
        <f t="shared" si="3"/>
        <v>0</v>
      </c>
      <c r="G160" s="683"/>
      <c r="H160" s="684"/>
      <c r="I160" s="686"/>
    </row>
    <row r="161" spans="1:9" s="870" customFormat="1" x14ac:dyDescent="0.2">
      <c r="A161" s="870">
        <v>16</v>
      </c>
      <c r="B161" s="528"/>
      <c r="C161" s="529"/>
      <c r="D161" s="530"/>
      <c r="E161" s="531"/>
      <c r="F161" s="521">
        <f t="shared" si="3"/>
        <v>0</v>
      </c>
      <c r="G161" s="683"/>
      <c r="H161" s="684"/>
      <c r="I161" s="686"/>
    </row>
    <row r="162" spans="1:9" s="870" customFormat="1" x14ac:dyDescent="0.2">
      <c r="A162" s="870">
        <v>17</v>
      </c>
      <c r="B162" s="528"/>
      <c r="C162" s="529"/>
      <c r="D162" s="530"/>
      <c r="E162" s="531"/>
      <c r="F162" s="521">
        <f t="shared" si="3"/>
        <v>0</v>
      </c>
      <c r="G162" s="683"/>
      <c r="H162" s="684"/>
      <c r="I162" s="686"/>
    </row>
    <row r="163" spans="1:9" s="870" customFormat="1" x14ac:dyDescent="0.2">
      <c r="A163" s="870">
        <v>18</v>
      </c>
      <c r="B163" s="528"/>
      <c r="C163" s="529"/>
      <c r="D163" s="530"/>
      <c r="E163" s="531"/>
      <c r="F163" s="521">
        <f t="shared" si="3"/>
        <v>0</v>
      </c>
      <c r="G163" s="683"/>
      <c r="H163" s="684"/>
      <c r="I163" s="686"/>
    </row>
    <row r="164" spans="1:9" s="870" customFormat="1" x14ac:dyDescent="0.2">
      <c r="A164" s="870">
        <v>19</v>
      </c>
      <c r="B164" s="528"/>
      <c r="C164" s="529"/>
      <c r="D164" s="530"/>
      <c r="E164" s="531"/>
      <c r="F164" s="521">
        <f t="shared" si="3"/>
        <v>0</v>
      </c>
      <c r="G164" s="683"/>
      <c r="H164" s="684"/>
      <c r="I164" s="686"/>
    </row>
    <row r="165" spans="1:9" s="870" customFormat="1" ht="13.8" thickBot="1" x14ac:dyDescent="0.25">
      <c r="A165" s="870">
        <v>20</v>
      </c>
      <c r="B165" s="528"/>
      <c r="C165" s="529"/>
      <c r="D165" s="530"/>
      <c r="E165" s="531"/>
      <c r="F165" s="521">
        <f t="shared" si="3"/>
        <v>0</v>
      </c>
      <c r="G165" s="683"/>
      <c r="H165" s="684"/>
      <c r="I165" s="686"/>
    </row>
    <row r="166" spans="1:9" s="870" customFormat="1" ht="13.5" customHeight="1" thickBot="1" x14ac:dyDescent="0.25">
      <c r="E166" s="881" t="s">
        <v>1350</v>
      </c>
      <c r="F166" s="520">
        <f>SUM(F146:F165)</f>
        <v>0</v>
      </c>
      <c r="I166" s="687"/>
    </row>
    <row r="167" spans="1:9" s="870" customFormat="1" ht="13.5" customHeight="1" thickBot="1" x14ac:dyDescent="0.25">
      <c r="B167" s="871" t="s">
        <v>1347</v>
      </c>
      <c r="E167" s="881"/>
      <c r="F167" s="880"/>
      <c r="I167" s="687"/>
    </row>
    <row r="168" spans="1:9" s="870" customFormat="1" x14ac:dyDescent="0.2">
      <c r="F168" s="1966" t="s">
        <v>1256</v>
      </c>
      <c r="G168" s="1967" t="str">
        <f>IF(総括表①!$D$10="-",総括表①!$C$10,総括表①!$C$10&amp;総括表①!$D$10)</f>
        <v/>
      </c>
      <c r="H168" s="864"/>
      <c r="I168" s="688"/>
    </row>
    <row r="169" spans="1:9" s="870" customFormat="1" ht="13.8" thickBot="1" x14ac:dyDescent="0.25">
      <c r="D169" s="866" t="str">
        <f>総括表①!E3</f>
        <v>Ver.03.00</v>
      </c>
      <c r="F169" s="1966"/>
      <c r="G169" s="1968"/>
      <c r="H169" s="864"/>
      <c r="I169" s="688"/>
    </row>
    <row r="170" spans="1:9" s="870" customFormat="1" x14ac:dyDescent="0.2">
      <c r="F170" s="343"/>
      <c r="G170" s="885"/>
      <c r="H170" s="864"/>
      <c r="I170" s="688"/>
    </row>
    <row r="171" spans="1:9" s="870" customFormat="1" x14ac:dyDescent="0.2">
      <c r="A171" s="874" t="s">
        <v>1351</v>
      </c>
      <c r="F171" s="343"/>
      <c r="G171" s="864"/>
      <c r="H171" s="864"/>
      <c r="I171" s="864"/>
    </row>
    <row r="172" spans="1:9" s="870" customFormat="1" x14ac:dyDescent="0.2">
      <c r="C172" s="875" t="s">
        <v>2</v>
      </c>
    </row>
    <row r="173" spans="1:9" s="870" customFormat="1" ht="52.5" customHeight="1" x14ac:dyDescent="0.2">
      <c r="B173" s="876" t="s">
        <v>1320</v>
      </c>
      <c r="C173" s="877" t="s">
        <v>1329</v>
      </c>
      <c r="D173" s="878" t="s">
        <v>1439</v>
      </c>
      <c r="E173" s="878" t="s">
        <v>1440</v>
      </c>
    </row>
    <row r="174" spans="1:9" s="870" customFormat="1" ht="13.5" customHeight="1" x14ac:dyDescent="0.2">
      <c r="A174" s="870">
        <v>1</v>
      </c>
      <c r="B174" s="528"/>
      <c r="C174" s="527"/>
      <c r="D174" s="683"/>
      <c r="E174" s="684"/>
    </row>
    <row r="175" spans="1:9" s="870" customFormat="1" ht="13.5" customHeight="1" x14ac:dyDescent="0.2">
      <c r="A175" s="870">
        <v>2</v>
      </c>
      <c r="B175" s="528"/>
      <c r="C175" s="527"/>
      <c r="D175" s="683"/>
      <c r="E175" s="684"/>
    </row>
    <row r="176" spans="1:9" s="870" customFormat="1" ht="13.5" customHeight="1" x14ac:dyDescent="0.2">
      <c r="A176" s="870">
        <v>3</v>
      </c>
      <c r="B176" s="528"/>
      <c r="C176" s="527"/>
      <c r="D176" s="683"/>
      <c r="E176" s="684"/>
    </row>
    <row r="177" spans="1:5" s="870" customFormat="1" ht="13.5" customHeight="1" x14ac:dyDescent="0.2">
      <c r="A177" s="870">
        <v>4</v>
      </c>
      <c r="B177" s="528"/>
      <c r="C177" s="527"/>
      <c r="D177" s="683"/>
      <c r="E177" s="684"/>
    </row>
    <row r="178" spans="1:5" s="870" customFormat="1" ht="13.5" customHeight="1" x14ac:dyDescent="0.2">
      <c r="A178" s="870">
        <v>5</v>
      </c>
      <c r="B178" s="528"/>
      <c r="C178" s="527"/>
      <c r="D178" s="683"/>
      <c r="E178" s="684"/>
    </row>
    <row r="179" spans="1:5" s="870" customFormat="1" ht="13.5" customHeight="1" x14ac:dyDescent="0.2">
      <c r="A179" s="870">
        <v>6</v>
      </c>
      <c r="B179" s="528"/>
      <c r="C179" s="527"/>
      <c r="D179" s="683"/>
      <c r="E179" s="684"/>
    </row>
    <row r="180" spans="1:5" s="870" customFormat="1" ht="13.5" customHeight="1" x14ac:dyDescent="0.2">
      <c r="A180" s="870">
        <v>7</v>
      </c>
      <c r="B180" s="528"/>
      <c r="C180" s="527"/>
      <c r="D180" s="683"/>
      <c r="E180" s="684"/>
    </row>
    <row r="181" spans="1:5" s="870" customFormat="1" ht="13.5" customHeight="1" x14ac:dyDescent="0.2">
      <c r="A181" s="870">
        <v>8</v>
      </c>
      <c r="B181" s="528"/>
      <c r="C181" s="527"/>
      <c r="D181" s="683"/>
      <c r="E181" s="684"/>
    </row>
    <row r="182" spans="1:5" s="870" customFormat="1" ht="13.5" customHeight="1" x14ac:dyDescent="0.2">
      <c r="A182" s="870">
        <v>9</v>
      </c>
      <c r="B182" s="528"/>
      <c r="C182" s="527"/>
      <c r="D182" s="683"/>
      <c r="E182" s="684"/>
    </row>
    <row r="183" spans="1:5" s="870" customFormat="1" ht="13.5" customHeight="1" x14ac:dyDescent="0.2">
      <c r="A183" s="870">
        <v>10</v>
      </c>
      <c r="B183" s="528"/>
      <c r="C183" s="527"/>
      <c r="D183" s="683"/>
      <c r="E183" s="684"/>
    </row>
    <row r="184" spans="1:5" s="870" customFormat="1" ht="13.5" customHeight="1" x14ac:dyDescent="0.2">
      <c r="A184" s="870">
        <v>11</v>
      </c>
      <c r="B184" s="528"/>
      <c r="C184" s="527"/>
      <c r="D184" s="683"/>
      <c r="E184" s="684"/>
    </row>
    <row r="185" spans="1:5" s="870" customFormat="1" ht="13.5" customHeight="1" x14ac:dyDescent="0.2">
      <c r="A185" s="870">
        <v>12</v>
      </c>
      <c r="B185" s="528"/>
      <c r="C185" s="527"/>
      <c r="D185" s="683"/>
      <c r="E185" s="684"/>
    </row>
    <row r="186" spans="1:5" s="870" customFormat="1" ht="13.5" customHeight="1" x14ac:dyDescent="0.2">
      <c r="A186" s="870">
        <v>13</v>
      </c>
      <c r="B186" s="528"/>
      <c r="C186" s="527"/>
      <c r="D186" s="683"/>
      <c r="E186" s="684"/>
    </row>
    <row r="187" spans="1:5" s="870" customFormat="1" ht="13.5" customHeight="1" x14ac:dyDescent="0.2">
      <c r="A187" s="870">
        <v>14</v>
      </c>
      <c r="B187" s="528"/>
      <c r="C187" s="527"/>
      <c r="D187" s="683"/>
      <c r="E187" s="684"/>
    </row>
    <row r="188" spans="1:5" s="870" customFormat="1" ht="13.5" customHeight="1" x14ac:dyDescent="0.2">
      <c r="A188" s="870">
        <v>15</v>
      </c>
      <c r="B188" s="528"/>
      <c r="C188" s="527"/>
      <c r="D188" s="683"/>
      <c r="E188" s="684"/>
    </row>
    <row r="189" spans="1:5" s="870" customFormat="1" ht="13.5" customHeight="1" x14ac:dyDescent="0.2">
      <c r="A189" s="870">
        <v>16</v>
      </c>
      <c r="B189" s="528"/>
      <c r="C189" s="527"/>
      <c r="D189" s="683"/>
      <c r="E189" s="684"/>
    </row>
    <row r="190" spans="1:5" s="870" customFormat="1" ht="13.5" customHeight="1" x14ac:dyDescent="0.2">
      <c r="A190" s="870">
        <v>17</v>
      </c>
      <c r="B190" s="528"/>
      <c r="C190" s="527"/>
      <c r="D190" s="683"/>
      <c r="E190" s="684"/>
    </row>
    <row r="191" spans="1:5" s="870" customFormat="1" ht="13.5" customHeight="1" x14ac:dyDescent="0.2">
      <c r="A191" s="870">
        <v>18</v>
      </c>
      <c r="B191" s="528"/>
      <c r="C191" s="527"/>
      <c r="D191" s="683"/>
      <c r="E191" s="684"/>
    </row>
    <row r="192" spans="1:5" s="870" customFormat="1" ht="13.5" customHeight="1" x14ac:dyDescent="0.2">
      <c r="A192" s="870">
        <v>19</v>
      </c>
      <c r="B192" s="528"/>
      <c r="C192" s="527"/>
      <c r="D192" s="683"/>
      <c r="E192" s="684"/>
    </row>
    <row r="193" spans="1:12" s="870" customFormat="1" ht="13.5" customHeight="1" thickBot="1" x14ac:dyDescent="0.25">
      <c r="A193" s="870">
        <v>20</v>
      </c>
      <c r="B193" s="528"/>
      <c r="C193" s="527"/>
      <c r="D193" s="683"/>
      <c r="E193" s="684"/>
    </row>
    <row r="194" spans="1:12" s="870" customFormat="1" ht="13.5" customHeight="1" thickBot="1" x14ac:dyDescent="0.25">
      <c r="B194" s="881" t="s">
        <v>1352</v>
      </c>
      <c r="C194" s="520">
        <f>SUM(C174:C193)</f>
        <v>0</v>
      </c>
    </row>
    <row r="195" spans="1:12" s="870" customFormat="1" x14ac:dyDescent="0.2">
      <c r="B195" s="882" t="s">
        <v>1353</v>
      </c>
      <c r="C195" s="883"/>
    </row>
    <row r="196" spans="1:12" s="870" customFormat="1" x14ac:dyDescent="0.2"/>
    <row r="197" spans="1:12" s="870" customFormat="1" x14ac:dyDescent="0.2">
      <c r="A197" s="874" t="s">
        <v>1354</v>
      </c>
    </row>
    <row r="198" spans="1:12" s="870" customFormat="1" ht="13.8" thickBot="1" x14ac:dyDescent="0.25">
      <c r="C198" s="875" t="s">
        <v>2</v>
      </c>
      <c r="D198" s="889" t="s">
        <v>362</v>
      </c>
    </row>
    <row r="199" spans="1:12" s="870" customFormat="1" ht="30" customHeight="1" thickBot="1" x14ac:dyDescent="0.25">
      <c r="B199" s="522">
        <f>SUM(G30,C56,C84,C112,F140,F166,C194)</f>
        <v>0</v>
      </c>
      <c r="C199" s="518"/>
      <c r="D199" s="890" t="str">
        <f>IF(B199=0,"",IF(総括表④!$H$18=0,"-",ROUND(B199/総括表④!$H$18*100,1)))</f>
        <v/>
      </c>
    </row>
    <row r="201" spans="1:12" s="893" customFormat="1" ht="14.4" x14ac:dyDescent="0.2">
      <c r="A201" s="891" t="s">
        <v>1441</v>
      </c>
      <c r="B201" s="892" t="s">
        <v>1355</v>
      </c>
      <c r="C201" s="892"/>
      <c r="D201" s="892"/>
      <c r="E201" s="892"/>
      <c r="F201" s="892"/>
      <c r="G201" s="892"/>
      <c r="H201" s="892"/>
      <c r="I201" s="892"/>
      <c r="J201" s="892"/>
      <c r="K201" s="892"/>
      <c r="L201" s="892"/>
    </row>
    <row r="202" spans="1:12" s="893" customFormat="1" ht="14.25" customHeight="1" x14ac:dyDescent="0.2">
      <c r="A202" s="894" t="s">
        <v>1442</v>
      </c>
      <c r="B202" s="1965" t="s">
        <v>1443</v>
      </c>
      <c r="C202" s="1965"/>
      <c r="D202" s="1965"/>
      <c r="E202" s="1965"/>
      <c r="F202" s="1965"/>
      <c r="G202" s="1965"/>
      <c r="H202" s="1965"/>
      <c r="I202" s="1965"/>
      <c r="J202" s="1965"/>
      <c r="K202" s="1965"/>
      <c r="L202" s="1965"/>
    </row>
    <row r="203" spans="1:12" s="893" customFormat="1" ht="14.4" x14ac:dyDescent="0.2">
      <c r="A203" s="895" t="s">
        <v>1444</v>
      </c>
      <c r="B203" s="1965" t="s">
        <v>1445</v>
      </c>
      <c r="C203" s="1965"/>
      <c r="D203" s="1965"/>
      <c r="E203" s="1965"/>
      <c r="F203" s="1965"/>
      <c r="G203" s="1965"/>
      <c r="H203" s="1965"/>
      <c r="I203" s="1965"/>
      <c r="J203" s="1965"/>
      <c r="K203" s="1965"/>
      <c r="L203" s="1965"/>
    </row>
    <row r="204" spans="1:12" s="893" customFormat="1" ht="14.25" customHeight="1" x14ac:dyDescent="0.2">
      <c r="A204" s="895"/>
      <c r="B204" s="1965"/>
      <c r="C204" s="1965"/>
      <c r="D204" s="1965"/>
      <c r="E204" s="1965"/>
      <c r="F204" s="1965"/>
      <c r="G204" s="1965"/>
      <c r="H204" s="1965"/>
      <c r="I204" s="1965"/>
      <c r="J204" s="1965"/>
      <c r="K204" s="1965"/>
      <c r="L204" s="1965"/>
    </row>
    <row r="205" spans="1:12" s="893" customFormat="1" ht="14.4" x14ac:dyDescent="0.2">
      <c r="A205" s="895" t="s">
        <v>1446</v>
      </c>
      <c r="B205" s="896" t="s">
        <v>1447</v>
      </c>
      <c r="C205" s="896"/>
      <c r="D205" s="896"/>
      <c r="E205" s="896"/>
      <c r="F205" s="896"/>
      <c r="G205" s="896"/>
      <c r="H205" s="896"/>
      <c r="I205" s="896"/>
      <c r="J205" s="896"/>
      <c r="K205" s="896"/>
      <c r="L205" s="892"/>
    </row>
  </sheetData>
  <sheetProtection algorithmName="SHA-512" hashValue="pWErhJWAF6HPPBrK4Q54AiKLM07TqsW+FFOcCGWAl8GgQuuioEWvi/K5TuO9985IZ+hAGwlXWE5qPgK5MknMdA==" saltValue="Y+ooZSOuJHoPOdMByJn81Q==" spinCount="100000" sheet="1" objects="1" scenarios="1"/>
  <mergeCells count="16">
    <mergeCell ref="B202:L202"/>
    <mergeCell ref="B203:L204"/>
    <mergeCell ref="F168:F169"/>
    <mergeCell ref="G168:G169"/>
    <mergeCell ref="G1:G2"/>
    <mergeCell ref="F1:F2"/>
    <mergeCell ref="F86:F87"/>
    <mergeCell ref="G86:G87"/>
    <mergeCell ref="G33:G34"/>
    <mergeCell ref="F33:F34"/>
    <mergeCell ref="G61:G62"/>
    <mergeCell ref="F61:F62"/>
    <mergeCell ref="H116:H117"/>
    <mergeCell ref="I116:I117"/>
    <mergeCell ref="H142:H143"/>
    <mergeCell ref="I142:I143"/>
  </mergeCells>
  <phoneticPr fontId="2"/>
  <conditionalFormatting sqref="C10:C29">
    <cfRule type="expression" dxfId="2" priority="1" stopIfTrue="1">
      <formula>$P10=2</formula>
    </cfRule>
  </conditionalFormatting>
  <dataValidations count="2">
    <dataValidation imeMode="off" allowBlank="1" showInputMessage="1" showErrorMessage="1" sqref="G4:I4" xr:uid="{00000000-0002-0000-1300-000000000000}"/>
    <dataValidation type="list" allowBlank="1" showInputMessage="1" showErrorMessage="1" sqref="D36:D55 D64:D83 D92:D111 G120:G139 G146:G165 D174:D193" xr:uid="{00000000-0002-0000-1300-000001000000}">
      <formula1>"1,2,3,4,5,6,7,8,9,10,11,12,13,14,15,16"</formula1>
    </dataValidation>
  </dataValidations>
  <pageMargins left="0.47244094488188981" right="0.39370078740157483" top="0.70866141732283472" bottom="0.55118110236220474" header="0.51181102362204722" footer="0.51181102362204722"/>
  <pageSetup paperSize="9" scale="74" fitToHeight="0" orientation="landscape" r:id="rId1"/>
  <headerFooter alignWithMargins="0"/>
  <rowBreaks count="6" manualBreakCount="6">
    <brk id="31" max="9" man="1"/>
    <brk id="60" max="9" man="1"/>
    <brk id="85" max="9" man="1"/>
    <brk id="114" max="9" man="1"/>
    <brk id="141" max="9" man="1"/>
    <brk id="167" max="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rgb="FFFFC000"/>
    <pageSetUpPr fitToPage="1"/>
  </sheetPr>
  <dimension ref="B1:J46"/>
  <sheetViews>
    <sheetView showGridLines="0" view="pageBreakPreview" zoomScale="85" zoomScaleNormal="100" zoomScaleSheetLayoutView="85" workbookViewId="0">
      <pane ySplit="5" topLeftCell="A18" activePane="bottomLeft" state="frozen"/>
      <selection pane="bottomLeft" activeCell="D24" sqref="D24"/>
    </sheetView>
  </sheetViews>
  <sheetFormatPr defaultRowHeight="13.2" x14ac:dyDescent="0.2"/>
  <cols>
    <col min="1" max="1" width="4.88671875" style="1203" customWidth="1"/>
    <col min="2" max="2" width="7.33203125" style="1203" customWidth="1"/>
    <col min="3" max="3" width="49.109375" style="1203" customWidth="1"/>
    <col min="4" max="8" width="23.6640625" style="1203" customWidth="1"/>
    <col min="9" max="9" width="4.88671875" style="1203" customWidth="1"/>
    <col min="10" max="16384" width="8.88671875" style="1203"/>
  </cols>
  <sheetData>
    <row r="1" spans="2:8" x14ac:dyDescent="0.2">
      <c r="C1" s="1204"/>
      <c r="F1" s="1966" t="s">
        <v>1256</v>
      </c>
      <c r="G1" s="1971" t="str">
        <f>IF(総括表①!$D$10="-",総括表①!$C$10,総括表①!$C$10&amp;総括表①!$D$10)</f>
        <v/>
      </c>
    </row>
    <row r="2" spans="2:8" ht="13.8" thickBot="1" x14ac:dyDescent="0.25">
      <c r="E2" s="1192" t="str">
        <f>総括表①!$E$3</f>
        <v>Ver.03.00</v>
      </c>
      <c r="F2" s="1966"/>
      <c r="G2" s="1972"/>
    </row>
    <row r="3" spans="2:8" s="1205" customFormat="1" x14ac:dyDescent="0.2">
      <c r="C3" s="1206"/>
    </row>
    <row r="4" spans="2:8" s="1205" customFormat="1" x14ac:dyDescent="0.2">
      <c r="B4" s="1207" t="s">
        <v>3303</v>
      </c>
      <c r="C4" s="1208"/>
    </row>
    <row r="5" spans="2:8" s="1205" customFormat="1" x14ac:dyDescent="0.2"/>
    <row r="6" spans="2:8" s="1205" customFormat="1" ht="15" customHeight="1" x14ac:dyDescent="0.2">
      <c r="B6" s="1209" t="s">
        <v>3302</v>
      </c>
    </row>
    <row r="7" spans="2:8" s="1205" customFormat="1" ht="15" customHeight="1" x14ac:dyDescent="0.15">
      <c r="D7" s="1210" t="s">
        <v>2</v>
      </c>
      <c r="F7" s="1211"/>
    </row>
    <row r="8" spans="2:8" s="1205" customFormat="1" ht="52.5" customHeight="1" x14ac:dyDescent="0.2">
      <c r="C8" s="1212" t="s">
        <v>56</v>
      </c>
      <c r="D8" s="1213" t="s">
        <v>3288</v>
      </c>
      <c r="E8" s="1214" t="s">
        <v>3287</v>
      </c>
      <c r="F8" s="1214" t="s">
        <v>3286</v>
      </c>
      <c r="G8" s="1214" t="s">
        <v>3301</v>
      </c>
      <c r="H8" s="1214" t="s">
        <v>1440</v>
      </c>
    </row>
    <row r="9" spans="2:8" s="1205" customFormat="1" ht="15.45" customHeight="1" x14ac:dyDescent="0.2">
      <c r="B9" s="1215" t="s">
        <v>3300</v>
      </c>
      <c r="C9" s="523"/>
      <c r="D9" s="1216"/>
      <c r="E9" s="1217"/>
      <c r="F9" s="1217" t="s">
        <v>3307</v>
      </c>
      <c r="G9" s="1217"/>
      <c r="H9" s="1218"/>
    </row>
    <row r="10" spans="2:8" s="1205" customFormat="1" ht="15.45" customHeight="1" x14ac:dyDescent="0.2">
      <c r="B10" s="1215" t="s">
        <v>3299</v>
      </c>
      <c r="C10" s="523"/>
      <c r="D10" s="1216"/>
      <c r="E10" s="1217"/>
      <c r="F10" s="1217" t="s">
        <v>3306</v>
      </c>
      <c r="G10" s="1217"/>
      <c r="H10" s="1218"/>
    </row>
    <row r="11" spans="2:8" s="1205" customFormat="1" ht="15.45" customHeight="1" x14ac:dyDescent="0.2">
      <c r="B11" s="1215" t="s">
        <v>3298</v>
      </c>
      <c r="C11" s="523"/>
      <c r="D11" s="1216"/>
      <c r="E11" s="1217"/>
      <c r="F11" s="1217" t="s">
        <v>3306</v>
      </c>
      <c r="G11" s="1217"/>
      <c r="H11" s="1218"/>
    </row>
    <row r="12" spans="2:8" s="1205" customFormat="1" ht="15.45" customHeight="1" x14ac:dyDescent="0.2">
      <c r="B12" s="1215" t="s">
        <v>3297</v>
      </c>
      <c r="C12" s="523"/>
      <c r="D12" s="1216"/>
      <c r="E12" s="1217"/>
      <c r="F12" s="1217" t="s">
        <v>3307</v>
      </c>
      <c r="G12" s="1217"/>
      <c r="H12" s="1218"/>
    </row>
    <row r="13" spans="2:8" s="1205" customFormat="1" ht="15.45" customHeight="1" thickBot="1" x14ac:dyDescent="0.25">
      <c r="B13" s="1215" t="s">
        <v>3296</v>
      </c>
      <c r="C13" s="523"/>
      <c r="D13" s="1216"/>
      <c r="E13" s="1219"/>
      <c r="F13" s="1217" t="s">
        <v>3307</v>
      </c>
      <c r="G13" s="1219"/>
      <c r="H13" s="1218"/>
    </row>
    <row r="14" spans="2:8" s="1205" customFormat="1" ht="15.45" customHeight="1" thickBot="1" x14ac:dyDescent="0.25">
      <c r="C14" s="1220" t="s">
        <v>1326</v>
      </c>
      <c r="D14" s="1233">
        <f>SUM(D9:D13)</f>
        <v>0</v>
      </c>
      <c r="E14" s="1221"/>
      <c r="F14" s="1221"/>
      <c r="G14" s="1221"/>
    </row>
    <row r="15" spans="2:8" s="1205" customFormat="1" x14ac:dyDescent="0.2">
      <c r="C15" s="1222"/>
      <c r="D15" s="1223"/>
    </row>
    <row r="16" spans="2:8" s="1205" customFormat="1" ht="15" customHeight="1" x14ac:dyDescent="0.2">
      <c r="B16" s="1209" t="s">
        <v>3295</v>
      </c>
      <c r="C16" s="1224"/>
    </row>
    <row r="17" spans="2:8" s="1205" customFormat="1" ht="15" customHeight="1" x14ac:dyDescent="0.15">
      <c r="D17" s="1210" t="s">
        <v>2</v>
      </c>
    </row>
    <row r="18" spans="2:8" s="1205" customFormat="1" ht="52.5" customHeight="1" x14ac:dyDescent="0.2">
      <c r="C18" s="1212" t="s">
        <v>56</v>
      </c>
      <c r="D18" s="1213" t="s">
        <v>3288</v>
      </c>
      <c r="E18" s="1214" t="s">
        <v>3287</v>
      </c>
      <c r="F18" s="1214" t="s">
        <v>3286</v>
      </c>
      <c r="G18" s="1225" t="s">
        <v>3294</v>
      </c>
      <c r="H18" s="1214" t="s">
        <v>1440</v>
      </c>
    </row>
    <row r="19" spans="2:8" s="1205" customFormat="1" ht="15.45" customHeight="1" x14ac:dyDescent="0.2">
      <c r="B19" s="1215" t="s">
        <v>3293</v>
      </c>
      <c r="C19" s="1226"/>
      <c r="D19" s="1216"/>
      <c r="E19" s="1217"/>
      <c r="F19" s="1217" t="s">
        <v>3308</v>
      </c>
      <c r="G19" s="1217"/>
      <c r="H19" s="1218"/>
    </row>
    <row r="20" spans="2:8" s="1205" customFormat="1" ht="15.45" customHeight="1" x14ac:dyDescent="0.2">
      <c r="B20" s="1215" t="s">
        <v>3292</v>
      </c>
      <c r="C20" s="1226"/>
      <c r="D20" s="1216"/>
      <c r="E20" s="1217"/>
      <c r="F20" s="1217" t="s">
        <v>3308</v>
      </c>
      <c r="G20" s="1217"/>
      <c r="H20" s="1218"/>
    </row>
    <row r="21" spans="2:8" s="1205" customFormat="1" ht="15.45" customHeight="1" x14ac:dyDescent="0.2">
      <c r="B21" s="1215" t="s">
        <v>3291</v>
      </c>
      <c r="C21" s="1226"/>
      <c r="D21" s="1216"/>
      <c r="E21" s="1217"/>
      <c r="F21" s="1217" t="s">
        <v>3308</v>
      </c>
      <c r="G21" s="1217"/>
      <c r="H21" s="1218"/>
    </row>
    <row r="22" spans="2:8" s="1205" customFormat="1" ht="15.45" customHeight="1" x14ac:dyDescent="0.2">
      <c r="B22" s="1215" t="s">
        <v>3290</v>
      </c>
      <c r="C22" s="1226"/>
      <c r="D22" s="1216"/>
      <c r="E22" s="1217"/>
      <c r="F22" s="1217" t="s">
        <v>3308</v>
      </c>
      <c r="G22" s="1217"/>
      <c r="H22" s="1218"/>
    </row>
    <row r="23" spans="2:8" s="1205" customFormat="1" ht="15.45" customHeight="1" thickBot="1" x14ac:dyDescent="0.25">
      <c r="B23" s="1215" t="s">
        <v>3289</v>
      </c>
      <c r="C23" s="1226"/>
      <c r="D23" s="1216"/>
      <c r="E23" s="1217"/>
      <c r="F23" s="1217" t="s">
        <v>3308</v>
      </c>
      <c r="G23" s="1217"/>
      <c r="H23" s="1218"/>
    </row>
    <row r="24" spans="2:8" s="1205" customFormat="1" ht="13.5" customHeight="1" thickBot="1" x14ac:dyDescent="0.25">
      <c r="C24" s="1220" t="s">
        <v>1330</v>
      </c>
      <c r="D24" s="1233">
        <f>SUM(D19:D23)</f>
        <v>0</v>
      </c>
      <c r="E24" s="1221"/>
      <c r="F24" s="1221"/>
      <c r="G24" s="1221"/>
    </row>
    <row r="25" spans="2:8" s="1205" customFormat="1" x14ac:dyDescent="0.2">
      <c r="E25" s="1221"/>
      <c r="F25" s="1221"/>
      <c r="G25" s="1221"/>
    </row>
    <row r="26" spans="2:8" s="1205" customFormat="1" ht="15" customHeight="1" x14ac:dyDescent="0.2">
      <c r="B26" s="1209" t="s">
        <v>3341</v>
      </c>
      <c r="E26" s="1221"/>
      <c r="F26" s="1221"/>
      <c r="G26" s="1221"/>
    </row>
    <row r="27" spans="2:8" s="1205" customFormat="1" ht="15" customHeight="1" x14ac:dyDescent="0.15">
      <c r="D27" s="1210" t="s">
        <v>2</v>
      </c>
      <c r="E27" s="1221"/>
      <c r="F27" s="1221"/>
      <c r="G27" s="1221"/>
    </row>
    <row r="28" spans="2:8" s="1205" customFormat="1" ht="52.5" customHeight="1" x14ac:dyDescent="0.2">
      <c r="C28" s="1212" t="s">
        <v>56</v>
      </c>
      <c r="D28" s="1213" t="s">
        <v>3288</v>
      </c>
      <c r="E28" s="1214" t="s">
        <v>3287</v>
      </c>
      <c r="F28" s="1214" t="s">
        <v>3286</v>
      </c>
      <c r="G28" s="1974" t="s">
        <v>1440</v>
      </c>
      <c r="H28" s="1974"/>
    </row>
    <row r="29" spans="2:8" s="1205" customFormat="1" ht="15.45" customHeight="1" x14ac:dyDescent="0.2">
      <c r="B29" s="1205">
        <v>1</v>
      </c>
      <c r="C29" s="1226"/>
      <c r="D29" s="1216"/>
      <c r="E29" s="1217"/>
      <c r="F29" s="1217"/>
      <c r="G29" s="1975"/>
      <c r="H29" s="1975"/>
    </row>
    <row r="30" spans="2:8" s="1205" customFormat="1" ht="15.45" customHeight="1" x14ac:dyDescent="0.2">
      <c r="B30" s="1205">
        <v>2</v>
      </c>
      <c r="C30" s="1226"/>
      <c r="D30" s="1216"/>
      <c r="E30" s="1217"/>
      <c r="F30" s="1217"/>
      <c r="G30" s="1975"/>
      <c r="H30" s="1975"/>
    </row>
    <row r="31" spans="2:8" s="1205" customFormat="1" ht="15.45" customHeight="1" x14ac:dyDescent="0.2">
      <c r="B31" s="1205">
        <v>3</v>
      </c>
      <c r="C31" s="1226"/>
      <c r="D31" s="1216"/>
      <c r="E31" s="1217"/>
      <c r="F31" s="1217"/>
      <c r="G31" s="1975"/>
      <c r="H31" s="1975"/>
    </row>
    <row r="32" spans="2:8" s="1205" customFormat="1" ht="15.45" customHeight="1" x14ac:dyDescent="0.2">
      <c r="B32" s="1205">
        <v>4</v>
      </c>
      <c r="C32" s="1226"/>
      <c r="D32" s="1216"/>
      <c r="E32" s="1217"/>
      <c r="F32" s="1217"/>
      <c r="G32" s="1975"/>
      <c r="H32" s="1975"/>
    </row>
    <row r="33" spans="2:10" s="1205" customFormat="1" ht="15.45" customHeight="1" thickBot="1" x14ac:dyDescent="0.25">
      <c r="B33" s="1205">
        <v>5</v>
      </c>
      <c r="C33" s="1226"/>
      <c r="D33" s="1216"/>
      <c r="E33" s="1217"/>
      <c r="F33" s="1217"/>
      <c r="G33" s="1975"/>
      <c r="H33" s="1975"/>
    </row>
    <row r="34" spans="2:10" s="1205" customFormat="1" ht="15.45" customHeight="1" thickBot="1" x14ac:dyDescent="0.25">
      <c r="C34" s="1220" t="s">
        <v>1335</v>
      </c>
      <c r="D34" s="1234">
        <f>SUM(D29:D33)</f>
        <v>0</v>
      </c>
      <c r="E34" s="1221"/>
      <c r="F34" s="1221"/>
      <c r="G34" s="1221"/>
    </row>
    <row r="35" spans="2:10" s="1205" customFormat="1" x14ac:dyDescent="0.2">
      <c r="C35" s="1227" t="s">
        <v>3285</v>
      </c>
      <c r="D35" s="1223"/>
    </row>
    <row r="36" spans="2:10" s="1205" customFormat="1" x14ac:dyDescent="0.2">
      <c r="C36" s="1227" t="s">
        <v>3284</v>
      </c>
      <c r="D36" s="1223"/>
    </row>
    <row r="37" spans="2:10" s="1205" customFormat="1" x14ac:dyDescent="0.2"/>
    <row r="38" spans="2:10" s="1205" customFormat="1" ht="15" customHeight="1" x14ac:dyDescent="0.2">
      <c r="B38" s="1209" t="s">
        <v>3283</v>
      </c>
    </row>
    <row r="39" spans="2:10" s="1205" customFormat="1" ht="15" customHeight="1" thickBot="1" x14ac:dyDescent="0.2">
      <c r="D39" s="1210" t="s">
        <v>2</v>
      </c>
    </row>
    <row r="40" spans="2:10" s="1205" customFormat="1" ht="24" customHeight="1" thickTop="1" thickBot="1" x14ac:dyDescent="0.25">
      <c r="C40" s="1235">
        <f>SUM(D14,D24,D34)</f>
        <v>0</v>
      </c>
      <c r="D40" s="1236"/>
    </row>
    <row r="41" spans="2:10" ht="13.8" thickTop="1" x14ac:dyDescent="0.2"/>
    <row r="42" spans="2:10" ht="14.4" x14ac:dyDescent="0.2">
      <c r="B42" s="1228"/>
      <c r="C42" s="1229"/>
      <c r="D42" s="1229"/>
      <c r="E42" s="1229"/>
      <c r="F42" s="1229"/>
      <c r="G42" s="1229"/>
      <c r="H42" s="1229"/>
      <c r="I42" s="1229"/>
      <c r="J42" s="1229"/>
    </row>
    <row r="43" spans="2:10" ht="14.25" customHeight="1" x14ac:dyDescent="0.2">
      <c r="B43" s="1230"/>
      <c r="C43" s="1973"/>
      <c r="D43" s="1973"/>
      <c r="E43" s="1973"/>
      <c r="F43" s="1973"/>
      <c r="G43" s="1973"/>
      <c r="H43" s="1973"/>
      <c r="I43" s="1973"/>
      <c r="J43" s="1973"/>
    </row>
    <row r="44" spans="2:10" ht="14.4" x14ac:dyDescent="0.2">
      <c r="B44" s="1231"/>
      <c r="C44" s="1973"/>
      <c r="D44" s="1973"/>
      <c r="E44" s="1973"/>
      <c r="F44" s="1973"/>
      <c r="G44" s="1973"/>
      <c r="H44" s="1973"/>
      <c r="I44" s="1973"/>
      <c r="J44" s="1973"/>
    </row>
    <row r="45" spans="2:10" ht="14.25" customHeight="1" x14ac:dyDescent="0.2">
      <c r="B45" s="1231"/>
      <c r="C45" s="1973"/>
      <c r="D45" s="1973"/>
      <c r="E45" s="1973"/>
      <c r="F45" s="1973"/>
      <c r="G45" s="1973"/>
      <c r="H45" s="1973"/>
      <c r="I45" s="1973"/>
      <c r="J45" s="1973"/>
    </row>
    <row r="46" spans="2:10" ht="14.4" x14ac:dyDescent="0.2">
      <c r="B46" s="1231"/>
      <c r="C46" s="1232"/>
      <c r="D46" s="1232"/>
      <c r="E46" s="1232"/>
      <c r="F46" s="1232"/>
      <c r="G46" s="1232"/>
      <c r="H46" s="1232"/>
      <c r="I46" s="1232"/>
      <c r="J46" s="1229"/>
    </row>
  </sheetData>
  <sheetProtection algorithmName="SHA-512" hashValue="kaLaQfrkUNRHeyMlNoZwambTRREP1tdXu4Gz8sMP1YUsD3/mbYGFJgT15jpyzUlOB4OygAXMpH55qEoKc31zxw==" saltValue="DWJfF0KWGhadWCyXPRRBYw==" spinCount="100000" sheet="1" objects="1" scenarios="1"/>
  <mergeCells count="10">
    <mergeCell ref="F1:F2"/>
    <mergeCell ref="G1:G2"/>
    <mergeCell ref="C43:J43"/>
    <mergeCell ref="C44:J45"/>
    <mergeCell ref="G28:H28"/>
    <mergeCell ref="G29:H29"/>
    <mergeCell ref="G30:H30"/>
    <mergeCell ref="G31:H31"/>
    <mergeCell ref="G32:H32"/>
    <mergeCell ref="G33:H33"/>
  </mergeCells>
  <phoneticPr fontId="2"/>
  <pageMargins left="0.19685039370078741" right="0.19685039370078741" top="0.19685039370078741" bottom="0.19685039370078741" header="0" footer="0"/>
  <pageSetup paperSize="9" scale="7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tabColor rgb="FFFFC000"/>
  </sheetPr>
  <dimension ref="A1:K150"/>
  <sheetViews>
    <sheetView showGridLines="0" view="pageBreakPreview" zoomScale="85" zoomScaleNormal="100" zoomScaleSheetLayoutView="85" workbookViewId="0">
      <pane ySplit="6" topLeftCell="A7" activePane="bottomLeft" state="frozen"/>
      <selection pane="bottomLeft" activeCell="H10" sqref="H10"/>
    </sheetView>
  </sheetViews>
  <sheetFormatPr defaultRowHeight="13.2" x14ac:dyDescent="0.2"/>
  <cols>
    <col min="1" max="1" width="7.33203125" style="1203" customWidth="1"/>
    <col min="2" max="2" width="29.33203125" style="1203" customWidth="1"/>
    <col min="3" max="3" width="19" style="1203" customWidth="1"/>
    <col min="4" max="4" width="19.44140625" style="1203" customWidth="1"/>
    <col min="5" max="5" width="18.44140625" style="1203" customWidth="1"/>
    <col min="6" max="6" width="17" style="1203" customWidth="1"/>
    <col min="7" max="7" width="16.88671875" style="1203" customWidth="1"/>
    <col min="8" max="8" width="18.21875" style="1203" customWidth="1"/>
    <col min="9" max="9" width="13.109375" style="1203" bestFit="1" customWidth="1"/>
    <col min="10" max="10" width="11.109375" style="1203" bestFit="1" customWidth="1"/>
    <col min="11" max="11" width="19.109375" style="1203" customWidth="1"/>
    <col min="12" max="16384" width="8.88671875" style="1203"/>
  </cols>
  <sheetData>
    <row r="1" spans="1:11" x14ac:dyDescent="0.2">
      <c r="G1" s="1966" t="s">
        <v>1256</v>
      </c>
      <c r="H1" s="1971" t="str">
        <f>IF(総括表①!$D$10="-",総括表①!$C$10,総括表①!$C$10&amp;総括表①!$D$10)</f>
        <v/>
      </c>
    </row>
    <row r="2" spans="1:11" ht="13.8" thickBot="1" x14ac:dyDescent="0.25">
      <c r="B2" s="1204"/>
      <c r="E2" s="1192" t="str">
        <f>総括表①!$E$3</f>
        <v>Ver.03.00</v>
      </c>
      <c r="G2" s="1966"/>
      <c r="H2" s="1972"/>
    </row>
    <row r="3" spans="1:11" x14ac:dyDescent="0.2">
      <c r="G3" s="1237"/>
    </row>
    <row r="4" spans="1:11" s="1205" customFormat="1" x14ac:dyDescent="0.2">
      <c r="B4" s="1208" t="s">
        <v>3282</v>
      </c>
      <c r="G4" s="1238"/>
    </row>
    <row r="5" spans="1:11" s="1205" customFormat="1" x14ac:dyDescent="0.2">
      <c r="B5" s="1208" t="s">
        <v>1318</v>
      </c>
    </row>
    <row r="6" spans="1:11" s="1205" customFormat="1" x14ac:dyDescent="0.2"/>
    <row r="7" spans="1:11" s="1205" customFormat="1" x14ac:dyDescent="0.2">
      <c r="A7" s="1224" t="s">
        <v>1319</v>
      </c>
    </row>
    <row r="8" spans="1:11" s="1205" customFormat="1" x14ac:dyDescent="0.2">
      <c r="G8" s="1211"/>
      <c r="H8" s="1211" t="s">
        <v>2</v>
      </c>
      <c r="I8" s="1211"/>
      <c r="K8" s="1211"/>
    </row>
    <row r="9" spans="1:11" s="1205" customFormat="1" ht="61.95" customHeight="1" x14ac:dyDescent="0.2">
      <c r="B9" s="1212" t="s">
        <v>3326</v>
      </c>
      <c r="C9" s="1213" t="s">
        <v>3327</v>
      </c>
      <c r="D9" s="1213" t="s">
        <v>3281</v>
      </c>
      <c r="E9" s="1213" t="s">
        <v>3280</v>
      </c>
      <c r="F9" s="1213" t="s">
        <v>3328</v>
      </c>
      <c r="G9" s="1213" t="s">
        <v>3279</v>
      </c>
      <c r="H9" s="1213" t="s">
        <v>3329</v>
      </c>
      <c r="I9" s="1213" t="s">
        <v>3333</v>
      </c>
      <c r="J9" s="1212" t="s">
        <v>3304</v>
      </c>
      <c r="K9" s="1213" t="s">
        <v>1440</v>
      </c>
    </row>
    <row r="10" spans="1:11" s="1205" customFormat="1" x14ac:dyDescent="0.2">
      <c r="A10" s="1205">
        <v>1</v>
      </c>
      <c r="B10" s="1285"/>
      <c r="C10" s="1286"/>
      <c r="D10" s="1287"/>
      <c r="E10" s="1287"/>
      <c r="F10" s="1287"/>
      <c r="G10" s="1288"/>
      <c r="H10" s="1289">
        <f t="shared" ref="H10:H29" si="0">ROUND(F10*G10,0)</f>
        <v>0</v>
      </c>
      <c r="I10" s="1285"/>
      <c r="J10" s="1285"/>
      <c r="K10" s="1285"/>
    </row>
    <row r="11" spans="1:11" s="1205" customFormat="1" x14ac:dyDescent="0.2">
      <c r="A11" s="1205">
        <v>2</v>
      </c>
      <c r="B11" s="1285"/>
      <c r="C11" s="1286"/>
      <c r="D11" s="1287"/>
      <c r="E11" s="1287"/>
      <c r="F11" s="1287"/>
      <c r="G11" s="1288"/>
      <c r="H11" s="1289">
        <f t="shared" si="0"/>
        <v>0</v>
      </c>
      <c r="I11" s="1285"/>
      <c r="J11" s="1285"/>
      <c r="K11" s="1285"/>
    </row>
    <row r="12" spans="1:11" s="1205" customFormat="1" x14ac:dyDescent="0.2">
      <c r="A12" s="1205">
        <v>3</v>
      </c>
      <c r="B12" s="1285"/>
      <c r="C12" s="1286"/>
      <c r="D12" s="1287"/>
      <c r="E12" s="1287"/>
      <c r="F12" s="1287"/>
      <c r="G12" s="1288"/>
      <c r="H12" s="1289">
        <f t="shared" si="0"/>
        <v>0</v>
      </c>
      <c r="I12" s="1285"/>
      <c r="J12" s="1285"/>
      <c r="K12" s="1285"/>
    </row>
    <row r="13" spans="1:11" s="1205" customFormat="1" x14ac:dyDescent="0.2">
      <c r="A13" s="1205">
        <v>4</v>
      </c>
      <c r="B13" s="1285"/>
      <c r="C13" s="1286"/>
      <c r="D13" s="1287"/>
      <c r="E13" s="1287"/>
      <c r="F13" s="1287"/>
      <c r="G13" s="1288"/>
      <c r="H13" s="1289">
        <f t="shared" si="0"/>
        <v>0</v>
      </c>
      <c r="I13" s="1285"/>
      <c r="J13" s="1285"/>
      <c r="K13" s="1285"/>
    </row>
    <row r="14" spans="1:11" s="1205" customFormat="1" x14ac:dyDescent="0.2">
      <c r="A14" s="1205">
        <v>5</v>
      </c>
      <c r="B14" s="1285"/>
      <c r="C14" s="1286"/>
      <c r="D14" s="1287"/>
      <c r="E14" s="1287"/>
      <c r="F14" s="1287"/>
      <c r="G14" s="1288"/>
      <c r="H14" s="1289">
        <f t="shared" si="0"/>
        <v>0</v>
      </c>
      <c r="I14" s="1285"/>
      <c r="J14" s="1285"/>
      <c r="K14" s="1285"/>
    </row>
    <row r="15" spans="1:11" s="1205" customFormat="1" x14ac:dyDescent="0.2">
      <c r="A15" s="1205">
        <v>6</v>
      </c>
      <c r="B15" s="1285"/>
      <c r="C15" s="1286"/>
      <c r="D15" s="1287"/>
      <c r="E15" s="1287"/>
      <c r="F15" s="1287"/>
      <c r="G15" s="1288"/>
      <c r="H15" s="1289">
        <f t="shared" si="0"/>
        <v>0</v>
      </c>
      <c r="I15" s="1285"/>
      <c r="J15" s="1285"/>
      <c r="K15" s="1285"/>
    </row>
    <row r="16" spans="1:11" s="1205" customFormat="1" x14ac:dyDescent="0.2">
      <c r="A16" s="1205">
        <v>7</v>
      </c>
      <c r="B16" s="1285"/>
      <c r="C16" s="1286"/>
      <c r="D16" s="1287"/>
      <c r="E16" s="1287"/>
      <c r="F16" s="1287"/>
      <c r="G16" s="1288"/>
      <c r="H16" s="1289">
        <f t="shared" si="0"/>
        <v>0</v>
      </c>
      <c r="I16" s="1285"/>
      <c r="J16" s="1285"/>
      <c r="K16" s="1285"/>
    </row>
    <row r="17" spans="1:11" s="1205" customFormat="1" x14ac:dyDescent="0.2">
      <c r="A17" s="1205">
        <v>8</v>
      </c>
      <c r="B17" s="1285"/>
      <c r="C17" s="1286"/>
      <c r="D17" s="1287"/>
      <c r="E17" s="1287"/>
      <c r="F17" s="1287"/>
      <c r="G17" s="1288"/>
      <c r="H17" s="1289">
        <f t="shared" si="0"/>
        <v>0</v>
      </c>
      <c r="I17" s="1285"/>
      <c r="J17" s="1285"/>
      <c r="K17" s="1285"/>
    </row>
    <row r="18" spans="1:11" s="1205" customFormat="1" x14ac:dyDescent="0.2">
      <c r="A18" s="1205">
        <v>9</v>
      </c>
      <c r="B18" s="1285"/>
      <c r="C18" s="1286"/>
      <c r="D18" s="1287"/>
      <c r="E18" s="1287"/>
      <c r="F18" s="1287"/>
      <c r="G18" s="1288"/>
      <c r="H18" s="1289">
        <f t="shared" si="0"/>
        <v>0</v>
      </c>
      <c r="I18" s="1285"/>
      <c r="J18" s="1285"/>
      <c r="K18" s="1285"/>
    </row>
    <row r="19" spans="1:11" s="1205" customFormat="1" x14ac:dyDescent="0.2">
      <c r="A19" s="1205">
        <v>10</v>
      </c>
      <c r="B19" s="1285"/>
      <c r="C19" s="1286"/>
      <c r="D19" s="1287"/>
      <c r="E19" s="1287"/>
      <c r="F19" s="1287"/>
      <c r="G19" s="1288"/>
      <c r="H19" s="1289">
        <f t="shared" si="0"/>
        <v>0</v>
      </c>
      <c r="I19" s="1285"/>
      <c r="J19" s="1285"/>
      <c r="K19" s="1285"/>
    </row>
    <row r="20" spans="1:11" s="1205" customFormat="1" x14ac:dyDescent="0.2">
      <c r="A20" s="1205">
        <v>11</v>
      </c>
      <c r="B20" s="1285"/>
      <c r="C20" s="1286"/>
      <c r="D20" s="1287"/>
      <c r="E20" s="1287"/>
      <c r="F20" s="1287"/>
      <c r="G20" s="1288"/>
      <c r="H20" s="1289">
        <f t="shared" si="0"/>
        <v>0</v>
      </c>
      <c r="I20" s="1285"/>
      <c r="J20" s="1285"/>
      <c r="K20" s="1285"/>
    </row>
    <row r="21" spans="1:11" s="1205" customFormat="1" x14ac:dyDescent="0.2">
      <c r="A21" s="1205">
        <v>12</v>
      </c>
      <c r="B21" s="1285"/>
      <c r="C21" s="1286"/>
      <c r="D21" s="1287"/>
      <c r="E21" s="1287"/>
      <c r="F21" s="1287"/>
      <c r="G21" s="1288"/>
      <c r="H21" s="1289">
        <f t="shared" si="0"/>
        <v>0</v>
      </c>
      <c r="I21" s="1285"/>
      <c r="J21" s="1285"/>
      <c r="K21" s="1285"/>
    </row>
    <row r="22" spans="1:11" s="1205" customFormat="1" x14ac:dyDescent="0.2">
      <c r="A22" s="1205">
        <v>13</v>
      </c>
      <c r="B22" s="1285"/>
      <c r="C22" s="1286"/>
      <c r="D22" s="1287"/>
      <c r="E22" s="1287"/>
      <c r="F22" s="1287"/>
      <c r="G22" s="1288"/>
      <c r="H22" s="1289">
        <f t="shared" si="0"/>
        <v>0</v>
      </c>
      <c r="I22" s="1285"/>
      <c r="J22" s="1285"/>
      <c r="K22" s="1285"/>
    </row>
    <row r="23" spans="1:11" s="1205" customFormat="1" x14ac:dyDescent="0.2">
      <c r="A23" s="1205">
        <v>14</v>
      </c>
      <c r="B23" s="1285"/>
      <c r="C23" s="1286"/>
      <c r="D23" s="1287"/>
      <c r="E23" s="1287"/>
      <c r="F23" s="1287"/>
      <c r="G23" s="1288"/>
      <c r="H23" s="1289">
        <f t="shared" si="0"/>
        <v>0</v>
      </c>
      <c r="I23" s="1285"/>
      <c r="J23" s="1285"/>
      <c r="K23" s="1285"/>
    </row>
    <row r="24" spans="1:11" s="1205" customFormat="1" x14ac:dyDescent="0.2">
      <c r="A24" s="1205">
        <v>15</v>
      </c>
      <c r="B24" s="1285"/>
      <c r="C24" s="1286"/>
      <c r="D24" s="1287"/>
      <c r="E24" s="1287"/>
      <c r="F24" s="1287"/>
      <c r="G24" s="1288"/>
      <c r="H24" s="1289">
        <f t="shared" si="0"/>
        <v>0</v>
      </c>
      <c r="I24" s="1285"/>
      <c r="J24" s="1285"/>
      <c r="K24" s="1285"/>
    </row>
    <row r="25" spans="1:11" s="1205" customFormat="1" x14ac:dyDescent="0.2">
      <c r="A25" s="1205">
        <v>16</v>
      </c>
      <c r="B25" s="1285"/>
      <c r="C25" s="1286"/>
      <c r="D25" s="1287"/>
      <c r="E25" s="1287"/>
      <c r="F25" s="1287"/>
      <c r="G25" s="1288"/>
      <c r="H25" s="1289">
        <f t="shared" si="0"/>
        <v>0</v>
      </c>
      <c r="I25" s="1285"/>
      <c r="J25" s="1285"/>
      <c r="K25" s="1285"/>
    </row>
    <row r="26" spans="1:11" s="1205" customFormat="1" x14ac:dyDescent="0.2">
      <c r="A26" s="1205">
        <v>17</v>
      </c>
      <c r="B26" s="1285"/>
      <c r="C26" s="1286"/>
      <c r="D26" s="1287"/>
      <c r="E26" s="1287"/>
      <c r="F26" s="1287"/>
      <c r="G26" s="1288"/>
      <c r="H26" s="1289">
        <f t="shared" si="0"/>
        <v>0</v>
      </c>
      <c r="I26" s="1285"/>
      <c r="J26" s="1285"/>
      <c r="K26" s="1285"/>
    </row>
    <row r="27" spans="1:11" s="1205" customFormat="1" x14ac:dyDescent="0.2">
      <c r="A27" s="1205">
        <v>18</v>
      </c>
      <c r="B27" s="1285"/>
      <c r="C27" s="1286"/>
      <c r="D27" s="1287"/>
      <c r="E27" s="1287"/>
      <c r="F27" s="1287"/>
      <c r="G27" s="1288"/>
      <c r="H27" s="1289">
        <f t="shared" si="0"/>
        <v>0</v>
      </c>
      <c r="I27" s="1285"/>
      <c r="J27" s="1285"/>
      <c r="K27" s="1285"/>
    </row>
    <row r="28" spans="1:11" s="1205" customFormat="1" x14ac:dyDescent="0.2">
      <c r="A28" s="1205">
        <v>19</v>
      </c>
      <c r="B28" s="1285"/>
      <c r="C28" s="1286"/>
      <c r="D28" s="1287"/>
      <c r="E28" s="1287"/>
      <c r="F28" s="1287"/>
      <c r="G28" s="1288"/>
      <c r="H28" s="1289">
        <f t="shared" si="0"/>
        <v>0</v>
      </c>
      <c r="I28" s="1285"/>
      <c r="J28" s="1285"/>
      <c r="K28" s="1285"/>
    </row>
    <row r="29" spans="1:11" s="1205" customFormat="1" ht="13.8" thickBot="1" x14ac:dyDescent="0.25">
      <c r="A29" s="1205">
        <v>20</v>
      </c>
      <c r="B29" s="1285"/>
      <c r="C29" s="1286"/>
      <c r="D29" s="1287"/>
      <c r="E29" s="1287"/>
      <c r="F29" s="1287"/>
      <c r="G29" s="1288"/>
      <c r="H29" s="1289">
        <f t="shared" si="0"/>
        <v>0</v>
      </c>
      <c r="I29" s="1285"/>
      <c r="J29" s="1285"/>
      <c r="K29" s="1285"/>
    </row>
    <row r="30" spans="1:11" s="1205" customFormat="1" ht="13.5" customHeight="1" thickBot="1" x14ac:dyDescent="0.25">
      <c r="B30" s="1239"/>
      <c r="C30" s="1239"/>
      <c r="D30" s="1239"/>
      <c r="E30" s="1239"/>
      <c r="F30" s="1240"/>
      <c r="G30" s="1240" t="s">
        <v>1326</v>
      </c>
      <c r="H30" s="1250">
        <f>SUM(H10:H29)</f>
        <v>0</v>
      </c>
      <c r="I30" s="1241"/>
    </row>
    <row r="31" spans="1:11" s="1205" customFormat="1" x14ac:dyDescent="0.2"/>
    <row r="32" spans="1:11" s="1205" customFormat="1" x14ac:dyDescent="0.2">
      <c r="A32" s="1224" t="s">
        <v>1327</v>
      </c>
    </row>
    <row r="33" spans="1:7" s="1205" customFormat="1" x14ac:dyDescent="0.2">
      <c r="B33" s="1224" t="s">
        <v>1328</v>
      </c>
    </row>
    <row r="34" spans="1:7" s="1205" customFormat="1" x14ac:dyDescent="0.2">
      <c r="C34" s="1211" t="s">
        <v>2</v>
      </c>
      <c r="E34" s="1211"/>
    </row>
    <row r="35" spans="1:7" s="1205" customFormat="1" ht="52.5" customHeight="1" x14ac:dyDescent="0.2">
      <c r="B35" s="1212" t="s">
        <v>3335</v>
      </c>
      <c r="C35" s="1213" t="s">
        <v>3330</v>
      </c>
      <c r="D35" s="1212" t="s">
        <v>3331</v>
      </c>
      <c r="E35" s="1213" t="s">
        <v>3332</v>
      </c>
      <c r="F35" s="1212" t="s">
        <v>3304</v>
      </c>
      <c r="G35" s="1212" t="s">
        <v>1440</v>
      </c>
    </row>
    <row r="36" spans="1:7" s="1205" customFormat="1" ht="13.5" customHeight="1" x14ac:dyDescent="0.2">
      <c r="A36" s="1205">
        <v>1</v>
      </c>
      <c r="B36" s="1285"/>
      <c r="C36" s="1290"/>
      <c r="D36" s="1291"/>
      <c r="E36" s="1285"/>
      <c r="F36" s="1285"/>
      <c r="G36" s="1285"/>
    </row>
    <row r="37" spans="1:7" s="1205" customFormat="1" ht="13.5" customHeight="1" x14ac:dyDescent="0.2">
      <c r="A37" s="1205">
        <v>2</v>
      </c>
      <c r="B37" s="1285"/>
      <c r="C37" s="1290"/>
      <c r="D37" s="1291"/>
      <c r="E37" s="1285"/>
      <c r="F37" s="1285"/>
      <c r="G37" s="1285"/>
    </row>
    <row r="38" spans="1:7" s="1205" customFormat="1" ht="13.5" customHeight="1" x14ac:dyDescent="0.2">
      <c r="A38" s="1205">
        <v>3</v>
      </c>
      <c r="B38" s="1285"/>
      <c r="C38" s="1290"/>
      <c r="D38" s="1291"/>
      <c r="E38" s="1285"/>
      <c r="F38" s="1285"/>
      <c r="G38" s="1285"/>
    </row>
    <row r="39" spans="1:7" s="1205" customFormat="1" ht="13.5" customHeight="1" x14ac:dyDescent="0.2">
      <c r="A39" s="1205">
        <v>4</v>
      </c>
      <c r="B39" s="1285"/>
      <c r="C39" s="1290"/>
      <c r="D39" s="1291"/>
      <c r="E39" s="1285"/>
      <c r="F39" s="1285"/>
      <c r="G39" s="1285"/>
    </row>
    <row r="40" spans="1:7" s="1205" customFormat="1" ht="13.5" customHeight="1" x14ac:dyDescent="0.2">
      <c r="A40" s="1205">
        <v>5</v>
      </c>
      <c r="B40" s="1285"/>
      <c r="C40" s="1290"/>
      <c r="D40" s="1291"/>
      <c r="E40" s="1285"/>
      <c r="F40" s="1285"/>
      <c r="G40" s="1285"/>
    </row>
    <row r="41" spans="1:7" s="1205" customFormat="1" ht="13.5" customHeight="1" x14ac:dyDescent="0.2">
      <c r="A41" s="1205">
        <v>6</v>
      </c>
      <c r="B41" s="1285"/>
      <c r="C41" s="1290"/>
      <c r="D41" s="1291"/>
      <c r="E41" s="1285"/>
      <c r="F41" s="1285"/>
      <c r="G41" s="1285"/>
    </row>
    <row r="42" spans="1:7" s="1205" customFormat="1" ht="13.5" customHeight="1" x14ac:dyDescent="0.2">
      <c r="A42" s="1205">
        <v>7</v>
      </c>
      <c r="B42" s="1285"/>
      <c r="C42" s="1290"/>
      <c r="D42" s="1291"/>
      <c r="E42" s="1285"/>
      <c r="F42" s="1285"/>
      <c r="G42" s="1285"/>
    </row>
    <row r="43" spans="1:7" s="1205" customFormat="1" ht="13.5" customHeight="1" x14ac:dyDescent="0.2">
      <c r="A43" s="1205">
        <v>8</v>
      </c>
      <c r="B43" s="1285"/>
      <c r="C43" s="1290"/>
      <c r="D43" s="1291"/>
      <c r="E43" s="1285"/>
      <c r="F43" s="1285"/>
      <c r="G43" s="1285"/>
    </row>
    <row r="44" spans="1:7" s="1205" customFormat="1" ht="13.5" customHeight="1" x14ac:dyDescent="0.2">
      <c r="A44" s="1205">
        <v>9</v>
      </c>
      <c r="B44" s="1285"/>
      <c r="C44" s="1290"/>
      <c r="D44" s="1291"/>
      <c r="E44" s="1285"/>
      <c r="F44" s="1285"/>
      <c r="G44" s="1285"/>
    </row>
    <row r="45" spans="1:7" s="1205" customFormat="1" ht="13.5" customHeight="1" x14ac:dyDescent="0.2">
      <c r="A45" s="1205">
        <v>10</v>
      </c>
      <c r="B45" s="1285"/>
      <c r="C45" s="1290"/>
      <c r="D45" s="1291"/>
      <c r="E45" s="1285"/>
      <c r="F45" s="1285"/>
      <c r="G45" s="1285"/>
    </row>
    <row r="46" spans="1:7" s="1205" customFormat="1" ht="13.5" customHeight="1" x14ac:dyDescent="0.2">
      <c r="A46" s="1205">
        <v>11</v>
      </c>
      <c r="B46" s="1285"/>
      <c r="C46" s="1290"/>
      <c r="D46" s="1291"/>
      <c r="E46" s="1285"/>
      <c r="F46" s="1285"/>
      <c r="G46" s="1285"/>
    </row>
    <row r="47" spans="1:7" s="1205" customFormat="1" ht="13.5" customHeight="1" x14ac:dyDescent="0.2">
      <c r="A47" s="1205">
        <v>12</v>
      </c>
      <c r="B47" s="1285"/>
      <c r="C47" s="1290"/>
      <c r="D47" s="1291"/>
      <c r="E47" s="1285"/>
      <c r="F47" s="1285"/>
      <c r="G47" s="1285"/>
    </row>
    <row r="48" spans="1:7" s="1205" customFormat="1" ht="13.5" customHeight="1" x14ac:dyDescent="0.2">
      <c r="A48" s="1205">
        <v>13</v>
      </c>
      <c r="B48" s="1285"/>
      <c r="C48" s="1290"/>
      <c r="D48" s="1291"/>
      <c r="E48" s="1285"/>
      <c r="F48" s="1285"/>
      <c r="G48" s="1285"/>
    </row>
    <row r="49" spans="1:7" s="1205" customFormat="1" ht="13.5" customHeight="1" x14ac:dyDescent="0.2">
      <c r="A49" s="1205">
        <v>14</v>
      </c>
      <c r="B49" s="1285"/>
      <c r="C49" s="1290"/>
      <c r="D49" s="1291"/>
      <c r="E49" s="1285"/>
      <c r="F49" s="1285"/>
      <c r="G49" s="1285"/>
    </row>
    <row r="50" spans="1:7" s="1205" customFormat="1" ht="13.5" customHeight="1" x14ac:dyDescent="0.2">
      <c r="A50" s="1205">
        <v>15</v>
      </c>
      <c r="B50" s="1285"/>
      <c r="C50" s="1290"/>
      <c r="D50" s="1291"/>
      <c r="E50" s="1285"/>
      <c r="F50" s="1285"/>
      <c r="G50" s="1285"/>
    </row>
    <row r="51" spans="1:7" s="1205" customFormat="1" ht="13.5" customHeight="1" x14ac:dyDescent="0.2">
      <c r="A51" s="1205">
        <v>16</v>
      </c>
      <c r="B51" s="1285"/>
      <c r="C51" s="1290"/>
      <c r="D51" s="1291"/>
      <c r="E51" s="1285"/>
      <c r="F51" s="1285"/>
      <c r="G51" s="1285"/>
    </row>
    <row r="52" spans="1:7" s="1205" customFormat="1" ht="13.5" customHeight="1" x14ac:dyDescent="0.2">
      <c r="A52" s="1205">
        <v>17</v>
      </c>
      <c r="B52" s="1285"/>
      <c r="C52" s="1290"/>
      <c r="D52" s="1291"/>
      <c r="E52" s="1285"/>
      <c r="F52" s="1285"/>
      <c r="G52" s="1285"/>
    </row>
    <row r="53" spans="1:7" s="1205" customFormat="1" ht="13.5" customHeight="1" x14ac:dyDescent="0.2">
      <c r="A53" s="1205">
        <v>18</v>
      </c>
      <c r="B53" s="1285"/>
      <c r="C53" s="1290"/>
      <c r="D53" s="1291"/>
      <c r="E53" s="1285"/>
      <c r="F53" s="1285"/>
      <c r="G53" s="1285"/>
    </row>
    <row r="54" spans="1:7" s="1205" customFormat="1" ht="13.5" customHeight="1" x14ac:dyDescent="0.2">
      <c r="A54" s="1205">
        <v>19</v>
      </c>
      <c r="B54" s="1285"/>
      <c r="C54" s="1290"/>
      <c r="D54" s="1291"/>
      <c r="E54" s="1285"/>
      <c r="F54" s="1285"/>
      <c r="G54" s="1285"/>
    </row>
    <row r="55" spans="1:7" s="1205" customFormat="1" ht="13.5" customHeight="1" thickBot="1" x14ac:dyDescent="0.25">
      <c r="A55" s="1205">
        <v>20</v>
      </c>
      <c r="B55" s="1285"/>
      <c r="C55" s="1290"/>
      <c r="D55" s="1291"/>
      <c r="E55" s="1285"/>
      <c r="F55" s="1285"/>
      <c r="G55" s="1285"/>
    </row>
    <row r="56" spans="1:7" s="1205" customFormat="1" ht="13.5" customHeight="1" thickBot="1" x14ac:dyDescent="0.25">
      <c r="B56" s="1242" t="s">
        <v>1330</v>
      </c>
      <c r="C56" s="1251">
        <f>SUM(C36:C55)</f>
        <v>0</v>
      </c>
    </row>
    <row r="57" spans="1:7" s="1205" customFormat="1" x14ac:dyDescent="0.2">
      <c r="B57" s="1243" t="s">
        <v>1331</v>
      </c>
      <c r="C57" s="1223"/>
    </row>
    <row r="58" spans="1:7" s="1205" customFormat="1" x14ac:dyDescent="0.2">
      <c r="B58" s="1243" t="s">
        <v>1332</v>
      </c>
      <c r="C58" s="1223"/>
    </row>
    <row r="59" spans="1:7" s="1205" customFormat="1" x14ac:dyDescent="0.2">
      <c r="B59" s="1243" t="s">
        <v>3334</v>
      </c>
      <c r="C59" s="1223"/>
    </row>
    <row r="60" spans="1:7" s="1205" customFormat="1" x14ac:dyDescent="0.2">
      <c r="B60" s="1222"/>
      <c r="C60" s="1223"/>
    </row>
    <row r="61" spans="1:7" s="1205" customFormat="1" x14ac:dyDescent="0.2">
      <c r="B61" s="1224" t="s">
        <v>1334</v>
      </c>
    </row>
    <row r="62" spans="1:7" s="1205" customFormat="1" x14ac:dyDescent="0.2">
      <c r="C62" s="1211" t="s">
        <v>2</v>
      </c>
    </row>
    <row r="63" spans="1:7" s="1205" customFormat="1" ht="52.5" customHeight="1" x14ac:dyDescent="0.2">
      <c r="B63" s="1212" t="s">
        <v>3335</v>
      </c>
      <c r="C63" s="1213" t="s">
        <v>3336</v>
      </c>
      <c r="D63" s="1212" t="s">
        <v>3331</v>
      </c>
      <c r="E63" s="1213" t="s">
        <v>3332</v>
      </c>
      <c r="F63" s="1212" t="s">
        <v>3304</v>
      </c>
      <c r="G63" s="1212" t="s">
        <v>1440</v>
      </c>
    </row>
    <row r="64" spans="1:7" s="1205" customFormat="1" ht="13.5" customHeight="1" x14ac:dyDescent="0.2">
      <c r="A64" s="1205">
        <v>1</v>
      </c>
      <c r="B64" s="1285"/>
      <c r="C64" s="1290"/>
      <c r="D64" s="1291"/>
      <c r="E64" s="1285"/>
      <c r="F64" s="1285"/>
      <c r="G64" s="1285"/>
    </row>
    <row r="65" spans="1:7" s="1205" customFormat="1" ht="13.5" customHeight="1" x14ac:dyDescent="0.2">
      <c r="A65" s="1205">
        <v>2</v>
      </c>
      <c r="B65" s="1285"/>
      <c r="C65" s="1290"/>
      <c r="D65" s="1291"/>
      <c r="E65" s="1285"/>
      <c r="F65" s="1285"/>
      <c r="G65" s="1285"/>
    </row>
    <row r="66" spans="1:7" s="1205" customFormat="1" ht="13.5" customHeight="1" x14ac:dyDescent="0.2">
      <c r="A66" s="1205">
        <v>3</v>
      </c>
      <c r="B66" s="1285"/>
      <c r="C66" s="1290"/>
      <c r="D66" s="1291"/>
      <c r="E66" s="1285"/>
      <c r="F66" s="1285"/>
      <c r="G66" s="1285"/>
    </row>
    <row r="67" spans="1:7" s="1205" customFormat="1" ht="13.5" customHeight="1" x14ac:dyDescent="0.2">
      <c r="A67" s="1205">
        <v>4</v>
      </c>
      <c r="B67" s="1285"/>
      <c r="C67" s="1290"/>
      <c r="D67" s="1291"/>
      <c r="E67" s="1285"/>
      <c r="F67" s="1285"/>
      <c r="G67" s="1285"/>
    </row>
    <row r="68" spans="1:7" s="1205" customFormat="1" ht="13.5" customHeight="1" x14ac:dyDescent="0.2">
      <c r="A68" s="1205">
        <v>5</v>
      </c>
      <c r="B68" s="1285"/>
      <c r="C68" s="1290"/>
      <c r="D68" s="1291"/>
      <c r="E68" s="1285"/>
      <c r="F68" s="1285"/>
      <c r="G68" s="1285"/>
    </row>
    <row r="69" spans="1:7" s="1205" customFormat="1" ht="13.5" customHeight="1" x14ac:dyDescent="0.2">
      <c r="A69" s="1205">
        <v>6</v>
      </c>
      <c r="B69" s="1285"/>
      <c r="C69" s="1290"/>
      <c r="D69" s="1291"/>
      <c r="E69" s="1285"/>
      <c r="F69" s="1285"/>
      <c r="G69" s="1285"/>
    </row>
    <row r="70" spans="1:7" s="1205" customFormat="1" ht="13.5" customHeight="1" x14ac:dyDescent="0.2">
      <c r="A70" s="1205">
        <v>7</v>
      </c>
      <c r="B70" s="1285"/>
      <c r="C70" s="1290"/>
      <c r="D70" s="1291"/>
      <c r="E70" s="1285"/>
      <c r="F70" s="1285"/>
      <c r="G70" s="1285"/>
    </row>
    <row r="71" spans="1:7" s="1205" customFormat="1" ht="13.5" customHeight="1" x14ac:dyDescent="0.2">
      <c r="A71" s="1205">
        <v>8</v>
      </c>
      <c r="B71" s="1285"/>
      <c r="C71" s="1290"/>
      <c r="D71" s="1291"/>
      <c r="E71" s="1285"/>
      <c r="F71" s="1285"/>
      <c r="G71" s="1285"/>
    </row>
    <row r="72" spans="1:7" s="1205" customFormat="1" ht="13.5" customHeight="1" x14ac:dyDescent="0.2">
      <c r="A72" s="1205">
        <v>9</v>
      </c>
      <c r="B72" s="1285"/>
      <c r="C72" s="1290"/>
      <c r="D72" s="1291"/>
      <c r="E72" s="1285"/>
      <c r="F72" s="1285"/>
      <c r="G72" s="1285"/>
    </row>
    <row r="73" spans="1:7" s="1205" customFormat="1" ht="13.5" customHeight="1" x14ac:dyDescent="0.2">
      <c r="A73" s="1205">
        <v>10</v>
      </c>
      <c r="B73" s="1285"/>
      <c r="C73" s="1290"/>
      <c r="D73" s="1291"/>
      <c r="E73" s="1285"/>
      <c r="F73" s="1285"/>
      <c r="G73" s="1285"/>
    </row>
    <row r="74" spans="1:7" s="1205" customFormat="1" ht="13.5" customHeight="1" x14ac:dyDescent="0.2">
      <c r="A74" s="1205">
        <v>11</v>
      </c>
      <c r="B74" s="1285"/>
      <c r="C74" s="1290"/>
      <c r="D74" s="1291"/>
      <c r="E74" s="1285"/>
      <c r="F74" s="1285"/>
      <c r="G74" s="1285"/>
    </row>
    <row r="75" spans="1:7" s="1205" customFormat="1" ht="13.5" customHeight="1" x14ac:dyDescent="0.2">
      <c r="A75" s="1205">
        <v>12</v>
      </c>
      <c r="B75" s="1285"/>
      <c r="C75" s="1290"/>
      <c r="D75" s="1291"/>
      <c r="E75" s="1285"/>
      <c r="F75" s="1285"/>
      <c r="G75" s="1285"/>
    </row>
    <row r="76" spans="1:7" s="1205" customFormat="1" ht="13.5" customHeight="1" x14ac:dyDescent="0.2">
      <c r="A76" s="1205">
        <v>13</v>
      </c>
      <c r="B76" s="1285"/>
      <c r="C76" s="1290"/>
      <c r="D76" s="1291"/>
      <c r="E76" s="1285"/>
      <c r="F76" s="1285"/>
      <c r="G76" s="1285"/>
    </row>
    <row r="77" spans="1:7" s="1205" customFormat="1" ht="13.5" customHeight="1" x14ac:dyDescent="0.2">
      <c r="A77" s="1205">
        <v>14</v>
      </c>
      <c r="B77" s="1285"/>
      <c r="C77" s="1290"/>
      <c r="D77" s="1291"/>
      <c r="E77" s="1285"/>
      <c r="F77" s="1285"/>
      <c r="G77" s="1285"/>
    </row>
    <row r="78" spans="1:7" s="1205" customFormat="1" ht="13.5" customHeight="1" x14ac:dyDescent="0.2">
      <c r="A78" s="1205">
        <v>15</v>
      </c>
      <c r="B78" s="1285"/>
      <c r="C78" s="1290"/>
      <c r="D78" s="1291"/>
      <c r="E78" s="1285"/>
      <c r="F78" s="1285"/>
      <c r="G78" s="1285"/>
    </row>
    <row r="79" spans="1:7" s="1205" customFormat="1" ht="13.5" customHeight="1" x14ac:dyDescent="0.2">
      <c r="A79" s="1205">
        <v>16</v>
      </c>
      <c r="B79" s="1285"/>
      <c r="C79" s="1290"/>
      <c r="D79" s="1291"/>
      <c r="E79" s="1285"/>
      <c r="F79" s="1285"/>
      <c r="G79" s="1285"/>
    </row>
    <row r="80" spans="1:7" s="1205" customFormat="1" ht="13.5" customHeight="1" x14ac:dyDescent="0.2">
      <c r="A80" s="1205">
        <v>17</v>
      </c>
      <c r="B80" s="1285"/>
      <c r="C80" s="1290"/>
      <c r="D80" s="1291"/>
      <c r="E80" s="1285"/>
      <c r="F80" s="1285"/>
      <c r="G80" s="1285"/>
    </row>
    <row r="81" spans="1:11" s="1205" customFormat="1" ht="13.5" customHeight="1" x14ac:dyDescent="0.2">
      <c r="A81" s="1205">
        <v>18</v>
      </c>
      <c r="B81" s="1285"/>
      <c r="C81" s="1290"/>
      <c r="D81" s="1291"/>
      <c r="E81" s="1285"/>
      <c r="F81" s="1285"/>
      <c r="G81" s="1285"/>
    </row>
    <row r="82" spans="1:11" s="1205" customFormat="1" ht="13.5" customHeight="1" x14ac:dyDescent="0.2">
      <c r="A82" s="1205">
        <v>19</v>
      </c>
      <c r="B82" s="1285"/>
      <c r="C82" s="1290"/>
      <c r="D82" s="1291"/>
      <c r="E82" s="1285"/>
      <c r="F82" s="1285"/>
      <c r="G82" s="1285"/>
    </row>
    <row r="83" spans="1:11" s="1205" customFormat="1" ht="13.5" customHeight="1" thickBot="1" x14ac:dyDescent="0.25">
      <c r="A83" s="1205">
        <v>20</v>
      </c>
      <c r="B83" s="1285"/>
      <c r="C83" s="1290"/>
      <c r="D83" s="1291"/>
      <c r="E83" s="1285"/>
      <c r="F83" s="1285"/>
      <c r="G83" s="1285"/>
    </row>
    <row r="84" spans="1:11" s="1205" customFormat="1" ht="13.5" customHeight="1" thickBot="1" x14ac:dyDescent="0.25">
      <c r="B84" s="1242" t="s">
        <v>1335</v>
      </c>
      <c r="C84" s="1251">
        <f>SUM(C64:C83)</f>
        <v>0</v>
      </c>
    </row>
    <row r="85" spans="1:11" s="1205" customFormat="1" x14ac:dyDescent="0.2">
      <c r="B85" s="1243" t="s">
        <v>3315</v>
      </c>
      <c r="C85" s="1223"/>
    </row>
    <row r="86" spans="1:11" s="1205" customFormat="1" x14ac:dyDescent="0.2">
      <c r="B86" s="1243"/>
      <c r="C86" s="1223"/>
    </row>
    <row r="87" spans="1:11" s="1239" customFormat="1" ht="13.5" customHeight="1" x14ac:dyDescent="0.2">
      <c r="B87" s="1244"/>
      <c r="D87" s="1240"/>
      <c r="E87" s="1245"/>
    </row>
    <row r="88" spans="1:11" s="1205" customFormat="1" x14ac:dyDescent="0.2">
      <c r="A88" s="1224" t="s">
        <v>3278</v>
      </c>
    </row>
    <row r="89" spans="1:11" s="1205" customFormat="1" x14ac:dyDescent="0.2">
      <c r="A89" s="1224"/>
    </row>
    <row r="90" spans="1:11" s="1205" customFormat="1" x14ac:dyDescent="0.2">
      <c r="F90" s="1211"/>
      <c r="G90" s="1211" t="s">
        <v>2</v>
      </c>
    </row>
    <row r="91" spans="1:11" s="1205" customFormat="1" ht="64.2" customHeight="1" x14ac:dyDescent="0.2">
      <c r="B91" s="1246" t="s">
        <v>3277</v>
      </c>
      <c r="C91" s="1247" t="s">
        <v>3337</v>
      </c>
      <c r="D91" s="1248" t="s">
        <v>3276</v>
      </c>
      <c r="E91" s="1213" t="s">
        <v>3305</v>
      </c>
      <c r="F91" s="1213" t="s">
        <v>3275</v>
      </c>
      <c r="G91" s="1213" t="s">
        <v>3338</v>
      </c>
      <c r="H91" s="1213" t="s">
        <v>3332</v>
      </c>
      <c r="I91" s="1212" t="s">
        <v>3304</v>
      </c>
      <c r="J91" s="1977" t="s">
        <v>1440</v>
      </c>
      <c r="K91" s="1977"/>
    </row>
    <row r="92" spans="1:11" s="1205" customFormat="1" x14ac:dyDescent="0.2">
      <c r="A92" s="1205">
        <v>1</v>
      </c>
      <c r="B92" s="1285"/>
      <c r="C92" s="1344"/>
      <c r="D92" s="1291"/>
      <c r="E92" s="1289">
        <f>+C92-D92</f>
        <v>0</v>
      </c>
      <c r="F92" s="1288"/>
      <c r="G92" s="1289">
        <f>ROUND(E92*F92,0)</f>
        <v>0</v>
      </c>
      <c r="H92" s="1285"/>
      <c r="I92" s="1285"/>
      <c r="J92" s="1976"/>
      <c r="K92" s="1976"/>
    </row>
    <row r="93" spans="1:11" s="1205" customFormat="1" x14ac:dyDescent="0.2">
      <c r="A93" s="1205">
        <v>2</v>
      </c>
      <c r="B93" s="1285"/>
      <c r="C93" s="1344"/>
      <c r="D93" s="1291"/>
      <c r="E93" s="1289">
        <f t="shared" ref="E93:E111" si="1">+C93-D93</f>
        <v>0</v>
      </c>
      <c r="F93" s="1288"/>
      <c r="G93" s="1289">
        <f t="shared" ref="G93:G111" si="2">ROUND(E93*F93,0)</f>
        <v>0</v>
      </c>
      <c r="H93" s="1285"/>
      <c r="I93" s="1285"/>
      <c r="J93" s="1976"/>
      <c r="K93" s="1976"/>
    </row>
    <row r="94" spans="1:11" s="1205" customFormat="1" x14ac:dyDescent="0.2">
      <c r="A94" s="1205">
        <v>3</v>
      </c>
      <c r="B94" s="1285"/>
      <c r="C94" s="1344"/>
      <c r="D94" s="1291"/>
      <c r="E94" s="1289">
        <f t="shared" si="1"/>
        <v>0</v>
      </c>
      <c r="F94" s="1288"/>
      <c r="G94" s="1289">
        <f t="shared" si="2"/>
        <v>0</v>
      </c>
      <c r="H94" s="1285"/>
      <c r="I94" s="1285"/>
      <c r="J94" s="1976"/>
      <c r="K94" s="1976"/>
    </row>
    <row r="95" spans="1:11" s="1205" customFormat="1" x14ac:dyDescent="0.2">
      <c r="A95" s="1205">
        <v>4</v>
      </c>
      <c r="B95" s="1285"/>
      <c r="C95" s="1344"/>
      <c r="D95" s="1291"/>
      <c r="E95" s="1289">
        <f t="shared" si="1"/>
        <v>0</v>
      </c>
      <c r="F95" s="1288"/>
      <c r="G95" s="1289">
        <f t="shared" si="2"/>
        <v>0</v>
      </c>
      <c r="H95" s="1285"/>
      <c r="I95" s="1285"/>
      <c r="J95" s="1976"/>
      <c r="K95" s="1976"/>
    </row>
    <row r="96" spans="1:11" s="1205" customFormat="1" x14ac:dyDescent="0.2">
      <c r="A96" s="1205">
        <v>5</v>
      </c>
      <c r="B96" s="1285"/>
      <c r="C96" s="1344"/>
      <c r="D96" s="1291"/>
      <c r="E96" s="1289">
        <f t="shared" si="1"/>
        <v>0</v>
      </c>
      <c r="F96" s="1288"/>
      <c r="G96" s="1289">
        <f t="shared" si="2"/>
        <v>0</v>
      </c>
      <c r="H96" s="1285"/>
      <c r="I96" s="1285"/>
      <c r="J96" s="1976"/>
      <c r="K96" s="1976"/>
    </row>
    <row r="97" spans="1:11" s="1205" customFormat="1" x14ac:dyDescent="0.2">
      <c r="A97" s="1205">
        <v>6</v>
      </c>
      <c r="B97" s="1285"/>
      <c r="C97" s="1344"/>
      <c r="D97" s="1291"/>
      <c r="E97" s="1289">
        <f t="shared" si="1"/>
        <v>0</v>
      </c>
      <c r="F97" s="1288"/>
      <c r="G97" s="1289">
        <f t="shared" si="2"/>
        <v>0</v>
      </c>
      <c r="H97" s="1285"/>
      <c r="I97" s="1285"/>
      <c r="J97" s="1976"/>
      <c r="K97" s="1976"/>
    </row>
    <row r="98" spans="1:11" s="1205" customFormat="1" x14ac:dyDescent="0.2">
      <c r="A98" s="1205">
        <v>7</v>
      </c>
      <c r="B98" s="1285"/>
      <c r="C98" s="1344"/>
      <c r="D98" s="1291"/>
      <c r="E98" s="1289">
        <f t="shared" si="1"/>
        <v>0</v>
      </c>
      <c r="F98" s="1288"/>
      <c r="G98" s="1289">
        <f t="shared" si="2"/>
        <v>0</v>
      </c>
      <c r="H98" s="1285"/>
      <c r="I98" s="1285"/>
      <c r="J98" s="1976"/>
      <c r="K98" s="1976"/>
    </row>
    <row r="99" spans="1:11" s="1205" customFormat="1" x14ac:dyDescent="0.2">
      <c r="A99" s="1205">
        <v>8</v>
      </c>
      <c r="B99" s="1285"/>
      <c r="C99" s="1344"/>
      <c r="D99" s="1291"/>
      <c r="E99" s="1289">
        <f t="shared" si="1"/>
        <v>0</v>
      </c>
      <c r="F99" s="1288"/>
      <c r="G99" s="1289">
        <f t="shared" si="2"/>
        <v>0</v>
      </c>
      <c r="H99" s="1285"/>
      <c r="I99" s="1285"/>
      <c r="J99" s="1976"/>
      <c r="K99" s="1976"/>
    </row>
    <row r="100" spans="1:11" s="1205" customFormat="1" x14ac:dyDescent="0.2">
      <c r="A100" s="1205">
        <v>9</v>
      </c>
      <c r="B100" s="1285"/>
      <c r="C100" s="1344"/>
      <c r="D100" s="1291"/>
      <c r="E100" s="1289">
        <f t="shared" si="1"/>
        <v>0</v>
      </c>
      <c r="F100" s="1288"/>
      <c r="G100" s="1289">
        <f t="shared" si="2"/>
        <v>0</v>
      </c>
      <c r="H100" s="1285"/>
      <c r="I100" s="1285"/>
      <c r="J100" s="1976"/>
      <c r="K100" s="1976"/>
    </row>
    <row r="101" spans="1:11" s="1205" customFormat="1" x14ac:dyDescent="0.2">
      <c r="A101" s="1205">
        <v>10</v>
      </c>
      <c r="B101" s="1285"/>
      <c r="C101" s="1344"/>
      <c r="D101" s="1291"/>
      <c r="E101" s="1289">
        <f t="shared" si="1"/>
        <v>0</v>
      </c>
      <c r="F101" s="1288"/>
      <c r="G101" s="1289">
        <f t="shared" si="2"/>
        <v>0</v>
      </c>
      <c r="H101" s="1285"/>
      <c r="I101" s="1285"/>
      <c r="J101" s="1976"/>
      <c r="K101" s="1976"/>
    </row>
    <row r="102" spans="1:11" s="1205" customFormat="1" x14ac:dyDescent="0.2">
      <c r="A102" s="1205">
        <v>11</v>
      </c>
      <c r="B102" s="1285"/>
      <c r="C102" s="1344"/>
      <c r="D102" s="1291"/>
      <c r="E102" s="1289">
        <f t="shared" si="1"/>
        <v>0</v>
      </c>
      <c r="F102" s="1288"/>
      <c r="G102" s="1289">
        <f t="shared" si="2"/>
        <v>0</v>
      </c>
      <c r="H102" s="1285"/>
      <c r="I102" s="1285"/>
      <c r="J102" s="1976"/>
      <c r="K102" s="1976"/>
    </row>
    <row r="103" spans="1:11" s="1205" customFormat="1" x14ac:dyDescent="0.2">
      <c r="A103" s="1205">
        <v>12</v>
      </c>
      <c r="B103" s="1285"/>
      <c r="C103" s="1344"/>
      <c r="D103" s="1291"/>
      <c r="E103" s="1289">
        <f t="shared" si="1"/>
        <v>0</v>
      </c>
      <c r="F103" s="1288"/>
      <c r="G103" s="1289">
        <f t="shared" si="2"/>
        <v>0</v>
      </c>
      <c r="H103" s="1285"/>
      <c r="I103" s="1285"/>
      <c r="J103" s="1976"/>
      <c r="K103" s="1976"/>
    </row>
    <row r="104" spans="1:11" s="1205" customFormat="1" x14ac:dyDescent="0.2">
      <c r="A104" s="1205">
        <v>13</v>
      </c>
      <c r="B104" s="1285"/>
      <c r="C104" s="1344"/>
      <c r="D104" s="1291"/>
      <c r="E104" s="1289">
        <f t="shared" si="1"/>
        <v>0</v>
      </c>
      <c r="F104" s="1288"/>
      <c r="G104" s="1289">
        <f t="shared" si="2"/>
        <v>0</v>
      </c>
      <c r="H104" s="1285"/>
      <c r="I104" s="1285"/>
      <c r="J104" s="1976"/>
      <c r="K104" s="1976"/>
    </row>
    <row r="105" spans="1:11" s="1205" customFormat="1" x14ac:dyDescent="0.2">
      <c r="A105" s="1205">
        <v>14</v>
      </c>
      <c r="B105" s="1285"/>
      <c r="C105" s="1344"/>
      <c r="D105" s="1291"/>
      <c r="E105" s="1289">
        <f t="shared" si="1"/>
        <v>0</v>
      </c>
      <c r="F105" s="1288"/>
      <c r="G105" s="1289">
        <f t="shared" si="2"/>
        <v>0</v>
      </c>
      <c r="H105" s="1285"/>
      <c r="I105" s="1285"/>
      <c r="J105" s="1976"/>
      <c r="K105" s="1976"/>
    </row>
    <row r="106" spans="1:11" s="1205" customFormat="1" x14ac:dyDescent="0.2">
      <c r="A106" s="1205">
        <v>15</v>
      </c>
      <c r="B106" s="1285"/>
      <c r="C106" s="1344"/>
      <c r="D106" s="1291"/>
      <c r="E106" s="1289">
        <f t="shared" si="1"/>
        <v>0</v>
      </c>
      <c r="F106" s="1288"/>
      <c r="G106" s="1289">
        <f t="shared" si="2"/>
        <v>0</v>
      </c>
      <c r="H106" s="1285"/>
      <c r="I106" s="1285"/>
      <c r="J106" s="1976"/>
      <c r="K106" s="1976"/>
    </row>
    <row r="107" spans="1:11" s="1205" customFormat="1" x14ac:dyDescent="0.2">
      <c r="A107" s="1205">
        <v>16</v>
      </c>
      <c r="B107" s="1285"/>
      <c r="C107" s="1344"/>
      <c r="D107" s="1291"/>
      <c r="E107" s="1289">
        <f t="shared" si="1"/>
        <v>0</v>
      </c>
      <c r="F107" s="1288"/>
      <c r="G107" s="1289">
        <f t="shared" si="2"/>
        <v>0</v>
      </c>
      <c r="H107" s="1285"/>
      <c r="I107" s="1285"/>
      <c r="J107" s="1976"/>
      <c r="K107" s="1976"/>
    </row>
    <row r="108" spans="1:11" s="1205" customFormat="1" x14ac:dyDescent="0.2">
      <c r="A108" s="1205">
        <v>17</v>
      </c>
      <c r="B108" s="1285"/>
      <c r="C108" s="1344"/>
      <c r="D108" s="1291"/>
      <c r="E108" s="1289">
        <f t="shared" si="1"/>
        <v>0</v>
      </c>
      <c r="F108" s="1288"/>
      <c r="G108" s="1289">
        <f t="shared" si="2"/>
        <v>0</v>
      </c>
      <c r="H108" s="1285"/>
      <c r="I108" s="1285"/>
      <c r="J108" s="1976"/>
      <c r="K108" s="1976"/>
    </row>
    <row r="109" spans="1:11" s="1205" customFormat="1" x14ac:dyDescent="0.2">
      <c r="A109" s="1205">
        <v>18</v>
      </c>
      <c r="B109" s="1285"/>
      <c r="C109" s="1344"/>
      <c r="D109" s="1291"/>
      <c r="E109" s="1289">
        <f t="shared" si="1"/>
        <v>0</v>
      </c>
      <c r="F109" s="1288"/>
      <c r="G109" s="1289">
        <f t="shared" si="2"/>
        <v>0</v>
      </c>
      <c r="H109" s="1285"/>
      <c r="I109" s="1285"/>
      <c r="J109" s="1976"/>
      <c r="K109" s="1976"/>
    </row>
    <row r="110" spans="1:11" s="1205" customFormat="1" x14ac:dyDescent="0.2">
      <c r="A110" s="1205">
        <v>19</v>
      </c>
      <c r="B110" s="1285"/>
      <c r="C110" s="1344"/>
      <c r="D110" s="1291"/>
      <c r="E110" s="1289">
        <f t="shared" si="1"/>
        <v>0</v>
      </c>
      <c r="F110" s="1288"/>
      <c r="G110" s="1289">
        <f t="shared" si="2"/>
        <v>0</v>
      </c>
      <c r="H110" s="1285"/>
      <c r="I110" s="1285"/>
      <c r="J110" s="1976"/>
      <c r="K110" s="1976"/>
    </row>
    <row r="111" spans="1:11" s="1205" customFormat="1" ht="13.8" thickBot="1" x14ac:dyDescent="0.25">
      <c r="A111" s="1205">
        <v>20</v>
      </c>
      <c r="B111" s="1285"/>
      <c r="C111" s="1344"/>
      <c r="D111" s="1291"/>
      <c r="E111" s="1289">
        <f t="shared" si="1"/>
        <v>0</v>
      </c>
      <c r="F111" s="1288"/>
      <c r="G111" s="1289">
        <f t="shared" si="2"/>
        <v>0</v>
      </c>
      <c r="H111" s="1285"/>
      <c r="I111" s="1285"/>
      <c r="J111" s="1976"/>
      <c r="K111" s="1976"/>
    </row>
    <row r="112" spans="1:11" s="1205" customFormat="1" ht="13.5" customHeight="1" thickBot="1" x14ac:dyDescent="0.25">
      <c r="F112" s="1242" t="s">
        <v>1338</v>
      </c>
      <c r="G112" s="1250">
        <f>SUM(G92:G111)</f>
        <v>0</v>
      </c>
    </row>
    <row r="113" spans="1:7" s="1205" customFormat="1" ht="13.5" customHeight="1" x14ac:dyDescent="0.2">
      <c r="B113" s="1208"/>
      <c r="E113" s="1242"/>
      <c r="F113" s="1245"/>
    </row>
    <row r="114" spans="1:7" s="1205" customFormat="1" x14ac:dyDescent="0.2"/>
    <row r="115" spans="1:7" s="1205" customFormat="1" x14ac:dyDescent="0.2">
      <c r="A115" s="1224" t="s">
        <v>3274</v>
      </c>
    </row>
    <row r="116" spans="1:7" s="1205" customFormat="1" x14ac:dyDescent="0.2">
      <c r="C116" s="1211" t="s">
        <v>2</v>
      </c>
    </row>
    <row r="117" spans="1:7" s="1205" customFormat="1" ht="52.5" customHeight="1" x14ac:dyDescent="0.2">
      <c r="B117" s="1212" t="s">
        <v>1320</v>
      </c>
      <c r="C117" s="1213" t="s">
        <v>3336</v>
      </c>
      <c r="D117" s="1212" t="s">
        <v>3331</v>
      </c>
      <c r="E117" s="1213" t="s">
        <v>3332</v>
      </c>
      <c r="F117" s="1212" t="s">
        <v>3304</v>
      </c>
      <c r="G117" s="1212" t="s">
        <v>1440</v>
      </c>
    </row>
    <row r="118" spans="1:7" s="1205" customFormat="1" ht="13.5" customHeight="1" x14ac:dyDescent="0.2">
      <c r="A118" s="1205">
        <v>1</v>
      </c>
      <c r="B118" s="1285"/>
      <c r="C118" s="1290"/>
      <c r="D118" s="1291"/>
      <c r="E118" s="1285"/>
      <c r="F118" s="1285"/>
      <c r="G118" s="1285"/>
    </row>
    <row r="119" spans="1:7" s="1205" customFormat="1" ht="13.5" customHeight="1" x14ac:dyDescent="0.2">
      <c r="A119" s="1205">
        <v>2</v>
      </c>
      <c r="B119" s="1285"/>
      <c r="C119" s="1290"/>
      <c r="D119" s="1291"/>
      <c r="E119" s="1285"/>
      <c r="F119" s="1285"/>
      <c r="G119" s="1285"/>
    </row>
    <row r="120" spans="1:7" s="1205" customFormat="1" ht="13.5" customHeight="1" x14ac:dyDescent="0.2">
      <c r="A120" s="1205">
        <v>3</v>
      </c>
      <c r="B120" s="1285"/>
      <c r="C120" s="1290"/>
      <c r="D120" s="1291"/>
      <c r="E120" s="1285"/>
      <c r="F120" s="1285"/>
      <c r="G120" s="1285"/>
    </row>
    <row r="121" spans="1:7" s="1205" customFormat="1" ht="13.5" customHeight="1" x14ac:dyDescent="0.2">
      <c r="A121" s="1205">
        <v>4</v>
      </c>
      <c r="B121" s="1285"/>
      <c r="C121" s="1290"/>
      <c r="D121" s="1291"/>
      <c r="E121" s="1285"/>
      <c r="F121" s="1285"/>
      <c r="G121" s="1285"/>
    </row>
    <row r="122" spans="1:7" s="1205" customFormat="1" ht="13.5" customHeight="1" x14ac:dyDescent="0.2">
      <c r="A122" s="1205">
        <v>5</v>
      </c>
      <c r="B122" s="1285"/>
      <c r="C122" s="1290"/>
      <c r="D122" s="1291"/>
      <c r="E122" s="1285"/>
      <c r="F122" s="1285"/>
      <c r="G122" s="1285"/>
    </row>
    <row r="123" spans="1:7" s="1205" customFormat="1" ht="13.5" customHeight="1" x14ac:dyDescent="0.2">
      <c r="A123" s="1205">
        <v>6</v>
      </c>
      <c r="B123" s="1285"/>
      <c r="C123" s="1290"/>
      <c r="D123" s="1291"/>
      <c r="E123" s="1285"/>
      <c r="F123" s="1285"/>
      <c r="G123" s="1285"/>
    </row>
    <row r="124" spans="1:7" s="1205" customFormat="1" ht="13.5" customHeight="1" x14ac:dyDescent="0.2">
      <c r="A124" s="1205">
        <v>7</v>
      </c>
      <c r="B124" s="1285"/>
      <c r="C124" s="1290"/>
      <c r="D124" s="1291"/>
      <c r="E124" s="1285"/>
      <c r="F124" s="1285"/>
      <c r="G124" s="1285"/>
    </row>
    <row r="125" spans="1:7" s="1205" customFormat="1" ht="13.5" customHeight="1" x14ac:dyDescent="0.2">
      <c r="A125" s="1205">
        <v>8</v>
      </c>
      <c r="B125" s="1285"/>
      <c r="C125" s="1290"/>
      <c r="D125" s="1291"/>
      <c r="E125" s="1285"/>
      <c r="F125" s="1285"/>
      <c r="G125" s="1285"/>
    </row>
    <row r="126" spans="1:7" s="1205" customFormat="1" ht="13.5" customHeight="1" x14ac:dyDescent="0.2">
      <c r="A126" s="1205">
        <v>9</v>
      </c>
      <c r="B126" s="1285"/>
      <c r="C126" s="1290"/>
      <c r="D126" s="1291"/>
      <c r="E126" s="1285"/>
      <c r="F126" s="1285"/>
      <c r="G126" s="1285"/>
    </row>
    <row r="127" spans="1:7" s="1205" customFormat="1" ht="13.5" customHeight="1" x14ac:dyDescent="0.2">
      <c r="A127" s="1205">
        <v>10</v>
      </c>
      <c r="B127" s="1285"/>
      <c r="C127" s="1290"/>
      <c r="D127" s="1291"/>
      <c r="E127" s="1285"/>
      <c r="F127" s="1285"/>
      <c r="G127" s="1285"/>
    </row>
    <row r="128" spans="1:7" s="1205" customFormat="1" ht="13.5" customHeight="1" x14ac:dyDescent="0.2">
      <c r="A128" s="1205">
        <v>11</v>
      </c>
      <c r="B128" s="1285"/>
      <c r="C128" s="1290"/>
      <c r="D128" s="1291"/>
      <c r="E128" s="1285"/>
      <c r="F128" s="1285"/>
      <c r="G128" s="1285"/>
    </row>
    <row r="129" spans="1:7" s="1205" customFormat="1" ht="13.5" customHeight="1" x14ac:dyDescent="0.2">
      <c r="A129" s="1205">
        <v>12</v>
      </c>
      <c r="B129" s="1285"/>
      <c r="C129" s="1290"/>
      <c r="D129" s="1291"/>
      <c r="E129" s="1285"/>
      <c r="F129" s="1285"/>
      <c r="G129" s="1285"/>
    </row>
    <row r="130" spans="1:7" s="1205" customFormat="1" ht="13.5" customHeight="1" x14ac:dyDescent="0.2">
      <c r="A130" s="1205">
        <v>13</v>
      </c>
      <c r="B130" s="1285"/>
      <c r="C130" s="1290"/>
      <c r="D130" s="1291"/>
      <c r="E130" s="1285"/>
      <c r="F130" s="1285"/>
      <c r="G130" s="1285"/>
    </row>
    <row r="131" spans="1:7" s="1205" customFormat="1" ht="13.5" customHeight="1" x14ac:dyDescent="0.2">
      <c r="A131" s="1205">
        <v>14</v>
      </c>
      <c r="B131" s="1285"/>
      <c r="C131" s="1290"/>
      <c r="D131" s="1291"/>
      <c r="E131" s="1285"/>
      <c r="F131" s="1285"/>
      <c r="G131" s="1285"/>
    </row>
    <row r="132" spans="1:7" s="1205" customFormat="1" ht="13.5" customHeight="1" x14ac:dyDescent="0.2">
      <c r="A132" s="1205">
        <v>15</v>
      </c>
      <c r="B132" s="1285"/>
      <c r="C132" s="1290"/>
      <c r="D132" s="1291"/>
      <c r="E132" s="1285"/>
      <c r="F132" s="1285"/>
      <c r="G132" s="1285"/>
    </row>
    <row r="133" spans="1:7" s="1205" customFormat="1" ht="13.5" customHeight="1" x14ac:dyDescent="0.2">
      <c r="A133" s="1205">
        <v>16</v>
      </c>
      <c r="B133" s="1285"/>
      <c r="C133" s="1290"/>
      <c r="D133" s="1291"/>
      <c r="E133" s="1285"/>
      <c r="F133" s="1285"/>
      <c r="G133" s="1285"/>
    </row>
    <row r="134" spans="1:7" s="1205" customFormat="1" ht="13.5" customHeight="1" x14ac:dyDescent="0.2">
      <c r="A134" s="1205">
        <v>17</v>
      </c>
      <c r="B134" s="1285"/>
      <c r="C134" s="1290"/>
      <c r="D134" s="1291"/>
      <c r="E134" s="1285"/>
      <c r="F134" s="1285"/>
      <c r="G134" s="1285"/>
    </row>
    <row r="135" spans="1:7" s="1205" customFormat="1" ht="13.5" customHeight="1" x14ac:dyDescent="0.2">
      <c r="A135" s="1205">
        <v>18</v>
      </c>
      <c r="B135" s="1285"/>
      <c r="C135" s="1290"/>
      <c r="D135" s="1291"/>
      <c r="E135" s="1285"/>
      <c r="F135" s="1285"/>
      <c r="G135" s="1285"/>
    </row>
    <row r="136" spans="1:7" s="1205" customFormat="1" ht="13.5" customHeight="1" x14ac:dyDescent="0.2">
      <c r="A136" s="1205">
        <v>19</v>
      </c>
      <c r="B136" s="1285"/>
      <c r="C136" s="1290"/>
      <c r="D136" s="1291"/>
      <c r="E136" s="1285"/>
      <c r="F136" s="1285"/>
      <c r="G136" s="1285"/>
    </row>
    <row r="137" spans="1:7" s="1205" customFormat="1" ht="13.5" customHeight="1" thickBot="1" x14ac:dyDescent="0.25">
      <c r="A137" s="1205">
        <v>20</v>
      </c>
      <c r="B137" s="1285"/>
      <c r="C137" s="1290"/>
      <c r="D137" s="1291"/>
      <c r="E137" s="1285"/>
      <c r="F137" s="1285"/>
      <c r="G137" s="1285"/>
    </row>
    <row r="138" spans="1:7" s="1205" customFormat="1" ht="13.5" customHeight="1" thickBot="1" x14ac:dyDescent="0.25">
      <c r="B138" s="1242" t="s">
        <v>1346</v>
      </c>
      <c r="C138" s="1251">
        <f>SUM(C118:C137)</f>
        <v>0</v>
      </c>
      <c r="D138" s="1249"/>
    </row>
    <row r="139" spans="1:7" s="1205" customFormat="1" ht="13.5" customHeight="1" x14ac:dyDescent="0.2">
      <c r="B139" s="1243" t="s">
        <v>3339</v>
      </c>
      <c r="C139" s="1245"/>
    </row>
    <row r="140" spans="1:7" s="1205" customFormat="1" x14ac:dyDescent="0.2">
      <c r="B140" s="1243" t="s">
        <v>3340</v>
      </c>
      <c r="C140" s="1223"/>
    </row>
    <row r="141" spans="1:7" s="1205" customFormat="1" x14ac:dyDescent="0.2"/>
    <row r="142" spans="1:7" s="1205" customFormat="1" x14ac:dyDescent="0.2">
      <c r="A142" s="1224" t="s">
        <v>3273</v>
      </c>
    </row>
    <row r="143" spans="1:7" s="1205" customFormat="1" ht="13.8" thickBot="1" x14ac:dyDescent="0.25">
      <c r="C143" s="1211" t="s">
        <v>2</v>
      </c>
    </row>
    <row r="144" spans="1:7" s="1205" customFormat="1" ht="24" customHeight="1" thickTop="1" thickBot="1" x14ac:dyDescent="0.25">
      <c r="B144" s="1235">
        <f>SUM(H30,C56,C84,G112,C138)</f>
        <v>0</v>
      </c>
      <c r="C144" s="1236"/>
    </row>
    <row r="145" spans="1:11" ht="13.8" thickTop="1" x14ac:dyDescent="0.2"/>
    <row r="146" spans="1:11" ht="14.4" x14ac:dyDescent="0.2">
      <c r="A146" s="1228"/>
      <c r="B146" s="1229"/>
      <c r="C146" s="1229"/>
      <c r="D146" s="1229"/>
      <c r="E146" s="1229"/>
      <c r="F146" s="1229"/>
      <c r="G146" s="1229"/>
      <c r="H146" s="1229"/>
      <c r="I146" s="1229"/>
      <c r="J146" s="1229"/>
      <c r="K146" s="1229"/>
    </row>
    <row r="147" spans="1:11" ht="14.25" customHeight="1" x14ac:dyDescent="0.2">
      <c r="A147" s="1230"/>
      <c r="B147" s="1973"/>
      <c r="C147" s="1973"/>
      <c r="D147" s="1973"/>
      <c r="E147" s="1973"/>
      <c r="F147" s="1973"/>
      <c r="G147" s="1973"/>
      <c r="H147" s="1973"/>
      <c r="I147" s="1973"/>
      <c r="J147" s="1973"/>
      <c r="K147" s="1973"/>
    </row>
    <row r="148" spans="1:11" ht="14.4" x14ac:dyDescent="0.2">
      <c r="A148" s="1231"/>
      <c r="B148" s="1973"/>
      <c r="C148" s="1973"/>
      <c r="D148" s="1973"/>
      <c r="E148" s="1973"/>
      <c r="F148" s="1973"/>
      <c r="G148" s="1973"/>
      <c r="H148" s="1973"/>
      <c r="I148" s="1973"/>
      <c r="J148" s="1973"/>
      <c r="K148" s="1973"/>
    </row>
    <row r="149" spans="1:11" ht="14.25" customHeight="1" x14ac:dyDescent="0.2">
      <c r="A149" s="1231"/>
      <c r="B149" s="1973"/>
      <c r="C149" s="1973"/>
      <c r="D149" s="1973"/>
      <c r="E149" s="1973"/>
      <c r="F149" s="1973"/>
      <c r="G149" s="1973"/>
      <c r="H149" s="1973"/>
      <c r="I149" s="1973"/>
      <c r="J149" s="1973"/>
      <c r="K149" s="1973"/>
    </row>
    <row r="150" spans="1:11" ht="14.4" x14ac:dyDescent="0.2">
      <c r="A150" s="1231"/>
      <c r="B150" s="1232"/>
      <c r="C150" s="1232"/>
      <c r="D150" s="1232"/>
      <c r="E150" s="1232"/>
      <c r="F150" s="1232"/>
      <c r="G150" s="1232"/>
      <c r="H150" s="1232"/>
      <c r="I150" s="1232"/>
      <c r="J150" s="1232"/>
      <c r="K150" s="1229"/>
    </row>
  </sheetData>
  <sheetProtection algorithmName="SHA-512" hashValue="d3/3dWzqzVk1opvL+sIswts7IKFGaHK7f2a9D+XmRjUDrNhiabkN3nvc4ZKH7wd3uROp4utb20niFMGmPnpJgg==" saltValue="lYJdpDa8qMHKZbS2is7Z6A==" spinCount="100000" sheet="1" objects="1" scenarios="1"/>
  <mergeCells count="25">
    <mergeCell ref="G1:G2"/>
    <mergeCell ref="H1:H2"/>
    <mergeCell ref="J106:K106"/>
    <mergeCell ref="J107:K107"/>
    <mergeCell ref="J108:K108"/>
    <mergeCell ref="J97:K97"/>
    <mergeCell ref="J98:K98"/>
    <mergeCell ref="J99:K99"/>
    <mergeCell ref="J100:K100"/>
    <mergeCell ref="J101:K101"/>
    <mergeCell ref="J102:K102"/>
    <mergeCell ref="J91:K91"/>
    <mergeCell ref="J92:K92"/>
    <mergeCell ref="J93:K93"/>
    <mergeCell ref="J103:K103"/>
    <mergeCell ref="J104:K104"/>
    <mergeCell ref="J94:K94"/>
    <mergeCell ref="J95:K95"/>
    <mergeCell ref="J96:K96"/>
    <mergeCell ref="B147:K147"/>
    <mergeCell ref="B148:K149"/>
    <mergeCell ref="J109:K109"/>
    <mergeCell ref="J110:K110"/>
    <mergeCell ref="J111:K111"/>
    <mergeCell ref="J105:K105"/>
  </mergeCells>
  <phoneticPr fontId="2"/>
  <conditionalFormatting sqref="C10">
    <cfRule type="expression" dxfId="1" priority="2" stopIfTrue="1">
      <formula>$P10=2</formula>
    </cfRule>
  </conditionalFormatting>
  <conditionalFormatting sqref="C11:C29">
    <cfRule type="expression" dxfId="0" priority="1" stopIfTrue="1">
      <formula>$P11=2</formula>
    </cfRule>
  </conditionalFormatting>
  <printOptions horizontalCentered="1"/>
  <pageMargins left="0.19685039370078741" right="0.19685039370078741" top="0.19685039370078741" bottom="0.19685039370078741" header="0" footer="0"/>
  <pageSetup paperSize="9" scale="68" fitToHeight="0" orientation="landscape" r:id="rId1"/>
  <rowBreaks count="2" manualBreakCount="2">
    <brk id="59" max="10" man="1"/>
    <brk id="113" max="10"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filterMode="1">
    <tabColor rgb="FFFFC000"/>
    <pageSetUpPr fitToPage="1"/>
  </sheetPr>
  <dimension ref="A1:AG651"/>
  <sheetViews>
    <sheetView view="pageBreakPreview" zoomScale="85" zoomScaleNormal="85" zoomScaleSheetLayoutView="85" workbookViewId="0">
      <selection activeCell="I6" sqref="I6:J15"/>
    </sheetView>
  </sheetViews>
  <sheetFormatPr defaultColWidth="9" defaultRowHeight="12" x14ac:dyDescent="0.2"/>
  <cols>
    <col min="1" max="2" width="2.88671875" style="224" customWidth="1"/>
    <col min="3" max="10" width="9.6640625" style="217" customWidth="1"/>
    <col min="11" max="11" width="16.6640625" style="217" customWidth="1"/>
    <col min="12" max="13" width="12.6640625" style="217" customWidth="1"/>
    <col min="14" max="15" width="8.6640625" style="217" customWidth="1"/>
    <col min="16" max="22" width="9.6640625" style="217" customWidth="1"/>
    <col min="23" max="23" width="7.6640625" style="217" customWidth="1"/>
    <col min="24" max="25" width="10.6640625" style="217" customWidth="1"/>
    <col min="26" max="29" width="7.6640625" style="217" customWidth="1"/>
    <col min="30" max="33" width="11.109375" style="217" bestFit="1" customWidth="1"/>
    <col min="34" max="35" width="9" style="217"/>
    <col min="36" max="37" width="11.109375" style="217" bestFit="1" customWidth="1"/>
    <col min="38" max="16384" width="9" style="217"/>
  </cols>
  <sheetData>
    <row r="1" spans="1:33" ht="12.6" thickBot="1" x14ac:dyDescent="0.25"/>
    <row r="2" spans="1:33" ht="24.9" customHeight="1" thickBot="1" x14ac:dyDescent="0.2">
      <c r="A2" s="224">
        <v>1</v>
      </c>
      <c r="C2" s="215"/>
      <c r="D2" s="215"/>
      <c r="E2" s="215"/>
      <c r="F2" s="215"/>
      <c r="G2" s="215"/>
      <c r="H2" s="216"/>
      <c r="I2" s="216"/>
      <c r="J2" s="216"/>
      <c r="K2" s="1193" t="str">
        <f>総括表①!E3</f>
        <v>Ver.03.00</v>
      </c>
      <c r="L2" s="216"/>
      <c r="M2" s="216"/>
      <c r="N2" s="216"/>
      <c r="O2" s="216"/>
      <c r="P2" s="216"/>
      <c r="Q2" s="216"/>
      <c r="R2" s="216"/>
      <c r="S2" s="343" t="s">
        <v>1256</v>
      </c>
      <c r="T2" s="2110" t="str">
        <f>IF(総括表①!$D$10="-",総括表①!$C$10,総括表①!$C$10&amp;総括表①!$D$10)</f>
        <v/>
      </c>
      <c r="U2" s="2111" t="str">
        <f>IF(総括表①!$D$10="-",総括表①!$C$10,総括表①!$C$10&amp;総括表①!$D$10)</f>
        <v/>
      </c>
      <c r="V2" s="2112" t="str">
        <f>IF(総括表①!$D$10="-",総括表①!$C$10,総括表①!$C$10&amp;総括表①!$D$10)</f>
        <v/>
      </c>
    </row>
    <row r="3" spans="1:33" ht="20.25" customHeight="1" x14ac:dyDescent="0.2">
      <c r="A3" s="224">
        <v>1</v>
      </c>
      <c r="C3" s="218"/>
      <c r="D3" s="218"/>
      <c r="E3" s="218"/>
      <c r="F3" s="216"/>
      <c r="G3" s="216"/>
      <c r="H3" s="216"/>
      <c r="I3" s="216"/>
      <c r="K3" s="219"/>
      <c r="L3" s="219"/>
      <c r="M3" s="219"/>
      <c r="N3" s="219"/>
      <c r="O3" s="219"/>
      <c r="P3" s="219"/>
      <c r="Q3" s="219"/>
      <c r="R3" s="220"/>
      <c r="S3" s="220"/>
      <c r="T3" s="221"/>
      <c r="U3" s="221"/>
      <c r="V3" s="221"/>
    </row>
    <row r="4" spans="1:33" ht="23.25" customHeight="1" x14ac:dyDescent="0.15">
      <c r="A4" s="224">
        <v>1</v>
      </c>
      <c r="B4" s="841" t="s">
        <v>3248</v>
      </c>
      <c r="C4" s="216"/>
      <c r="D4" s="218"/>
      <c r="E4" s="218"/>
      <c r="F4" s="216"/>
      <c r="G4" s="216"/>
      <c r="H4" s="216"/>
      <c r="I4" s="216"/>
      <c r="J4" s="216"/>
      <c r="K4" s="219"/>
      <c r="L4" s="219"/>
      <c r="M4" s="219"/>
      <c r="N4" s="219"/>
      <c r="O4" s="219"/>
      <c r="P4" s="219"/>
      <c r="Q4" s="219"/>
      <c r="R4" s="221"/>
      <c r="S4" s="842" t="s">
        <v>2</v>
      </c>
      <c r="T4" s="221"/>
      <c r="U4" s="221"/>
      <c r="V4" s="222"/>
    </row>
    <row r="5" spans="1:33" ht="35.1" customHeight="1" thickBot="1" x14ac:dyDescent="0.25">
      <c r="A5" s="224">
        <v>1</v>
      </c>
      <c r="B5" s="2043" t="s">
        <v>3244</v>
      </c>
      <c r="C5" s="2044"/>
      <c r="D5" s="2045"/>
      <c r="E5" s="2087" t="s">
        <v>57</v>
      </c>
      <c r="F5" s="2087"/>
      <c r="G5" s="2088" t="s">
        <v>58</v>
      </c>
      <c r="H5" s="2088"/>
      <c r="I5" s="2088" t="s">
        <v>59</v>
      </c>
      <c r="J5" s="2088"/>
      <c r="K5" s="2087" t="s">
        <v>1286</v>
      </c>
      <c r="L5" s="2087"/>
      <c r="M5" s="2087"/>
      <c r="N5" s="2087"/>
      <c r="O5" s="2087"/>
      <c r="P5" s="2087" t="s">
        <v>301</v>
      </c>
      <c r="Q5" s="2087"/>
      <c r="R5" s="2088" t="s">
        <v>302</v>
      </c>
      <c r="S5" s="2088"/>
      <c r="T5" s="2088" t="s">
        <v>60</v>
      </c>
      <c r="U5" s="2088"/>
      <c r="V5" s="2088"/>
      <c r="W5" s="843" t="s">
        <v>332</v>
      </c>
      <c r="AA5" s="843" t="s">
        <v>332</v>
      </c>
      <c r="AF5" s="844" t="s">
        <v>71</v>
      </c>
      <c r="AG5" s="844" t="s">
        <v>72</v>
      </c>
    </row>
    <row r="6" spans="1:33" ht="15.9" customHeight="1" thickTop="1" x14ac:dyDescent="0.2">
      <c r="A6" s="224">
        <v>1</v>
      </c>
      <c r="B6" s="2077">
        <v>1</v>
      </c>
      <c r="C6" s="2080"/>
      <c r="D6" s="2081"/>
      <c r="E6" s="2082"/>
      <c r="F6" s="2083"/>
      <c r="G6" s="2084"/>
      <c r="H6" s="2084"/>
      <c r="I6" s="2055">
        <f>IF(SUM(G6:H15)&gt;=0,0,-1*SUM(G6:H15))</f>
        <v>0</v>
      </c>
      <c r="J6" s="2056"/>
      <c r="K6" s="2085"/>
      <c r="L6" s="2085"/>
      <c r="M6" s="2085"/>
      <c r="N6" s="2085"/>
      <c r="O6" s="2086"/>
      <c r="P6" s="2090"/>
      <c r="Q6" s="2090"/>
      <c r="R6" s="2090"/>
      <c r="S6" s="2090"/>
      <c r="T6" s="2089"/>
      <c r="U6" s="2085"/>
      <c r="V6" s="2086"/>
      <c r="W6" s="845" t="str">
        <f t="shared" ref="W6:W37" si="0">IF(G6="","",IF(SIGN(G6)=SIGN(P6),"！(3)と(6)の符号が逆になっていません。",""))</f>
        <v/>
      </c>
      <c r="AA6" s="845" t="str">
        <f t="shared" ref="AA6:AA37" si="1">IF(G6="","",IF(SIGN(G6)=SIGN(R6),"！(3)と(7)の符号が逆になっていません。",""))</f>
        <v/>
      </c>
      <c r="AF6" s="846">
        <f>IF(AND(I6&gt;0,SUM(P6:Q15)&lt;=0)=TRUE,0,SUM(P6:Q15))</f>
        <v>0</v>
      </c>
      <c r="AG6" s="846">
        <f>IF(AND(I6&gt;0,SUM(R6:S15)&lt;=0)=TRUE,0,SUM(R6:S15))</f>
        <v>0</v>
      </c>
    </row>
    <row r="7" spans="1:33" ht="15.9" customHeight="1" x14ac:dyDescent="0.2">
      <c r="A7" s="224">
        <v>1</v>
      </c>
      <c r="B7" s="1986"/>
      <c r="C7" s="1990"/>
      <c r="D7" s="1991"/>
      <c r="E7" s="1978"/>
      <c r="F7" s="1979"/>
      <c r="G7" s="1996"/>
      <c r="H7" s="1996"/>
      <c r="I7" s="2007"/>
      <c r="J7" s="2008"/>
      <c r="K7" s="2068"/>
      <c r="L7" s="2068"/>
      <c r="M7" s="2068"/>
      <c r="N7" s="2068"/>
      <c r="O7" s="2069"/>
      <c r="P7" s="1997"/>
      <c r="Q7" s="1997"/>
      <c r="R7" s="1997"/>
      <c r="S7" s="1997"/>
      <c r="T7" s="2067"/>
      <c r="U7" s="2068"/>
      <c r="V7" s="2069"/>
      <c r="W7" s="845" t="str">
        <f t="shared" si="0"/>
        <v/>
      </c>
      <c r="AA7" s="845" t="str">
        <f t="shared" si="1"/>
        <v/>
      </c>
      <c r="AF7" s="846"/>
      <c r="AG7" s="846"/>
    </row>
    <row r="8" spans="1:33" ht="15.9" customHeight="1" x14ac:dyDescent="0.2">
      <c r="A8" s="224">
        <v>1</v>
      </c>
      <c r="B8" s="1986"/>
      <c r="C8" s="1990"/>
      <c r="D8" s="1991"/>
      <c r="E8" s="1978"/>
      <c r="F8" s="1979"/>
      <c r="G8" s="1996"/>
      <c r="H8" s="1996"/>
      <c r="I8" s="2007"/>
      <c r="J8" s="2008"/>
      <c r="K8" s="2068"/>
      <c r="L8" s="2068"/>
      <c r="M8" s="2068"/>
      <c r="N8" s="2068"/>
      <c r="O8" s="2069"/>
      <c r="P8" s="1997"/>
      <c r="Q8" s="1997"/>
      <c r="R8" s="1997"/>
      <c r="S8" s="1997"/>
      <c r="T8" s="2067"/>
      <c r="U8" s="2068"/>
      <c r="V8" s="2069"/>
      <c r="W8" s="845" t="str">
        <f t="shared" si="0"/>
        <v/>
      </c>
      <c r="AA8" s="845" t="str">
        <f t="shared" si="1"/>
        <v/>
      </c>
      <c r="AF8" s="846"/>
      <c r="AG8" s="846"/>
    </row>
    <row r="9" spans="1:33" ht="15.9" customHeight="1" x14ac:dyDescent="0.2">
      <c r="A9" s="224">
        <v>1</v>
      </c>
      <c r="B9" s="1986"/>
      <c r="C9" s="1990"/>
      <c r="D9" s="1991"/>
      <c r="E9" s="1978"/>
      <c r="F9" s="1979"/>
      <c r="G9" s="1996"/>
      <c r="H9" s="1996"/>
      <c r="I9" s="2007"/>
      <c r="J9" s="2008"/>
      <c r="K9" s="2068"/>
      <c r="L9" s="2068"/>
      <c r="M9" s="2068"/>
      <c r="N9" s="2068"/>
      <c r="O9" s="2069"/>
      <c r="P9" s="1997"/>
      <c r="Q9" s="1997"/>
      <c r="R9" s="1997"/>
      <c r="S9" s="1997"/>
      <c r="T9" s="2067"/>
      <c r="U9" s="2068"/>
      <c r="V9" s="2069"/>
      <c r="W9" s="845" t="str">
        <f t="shared" si="0"/>
        <v/>
      </c>
      <c r="AA9" s="845" t="str">
        <f t="shared" si="1"/>
        <v/>
      </c>
      <c r="AF9" s="846"/>
      <c r="AG9" s="846"/>
    </row>
    <row r="10" spans="1:33" ht="15.9" customHeight="1" x14ac:dyDescent="0.2">
      <c r="A10" s="224">
        <v>1</v>
      </c>
      <c r="B10" s="1986"/>
      <c r="C10" s="1990"/>
      <c r="D10" s="1991"/>
      <c r="E10" s="1978"/>
      <c r="F10" s="1979"/>
      <c r="G10" s="1996"/>
      <c r="H10" s="1996"/>
      <c r="I10" s="2007"/>
      <c r="J10" s="2008"/>
      <c r="K10" s="2068"/>
      <c r="L10" s="2068"/>
      <c r="M10" s="2068"/>
      <c r="N10" s="2068"/>
      <c r="O10" s="2069"/>
      <c r="P10" s="1997"/>
      <c r="Q10" s="1997"/>
      <c r="R10" s="1997"/>
      <c r="S10" s="1997"/>
      <c r="T10" s="2067"/>
      <c r="U10" s="2068"/>
      <c r="V10" s="2069"/>
      <c r="W10" s="845" t="str">
        <f t="shared" si="0"/>
        <v/>
      </c>
      <c r="AA10" s="845" t="str">
        <f t="shared" si="1"/>
        <v/>
      </c>
      <c r="AF10" s="846"/>
      <c r="AG10" s="846"/>
    </row>
    <row r="11" spans="1:33" ht="15.9" hidden="1" customHeight="1" x14ac:dyDescent="0.2">
      <c r="B11" s="1986"/>
      <c r="C11" s="1990"/>
      <c r="D11" s="1991"/>
      <c r="E11" s="1978"/>
      <c r="F11" s="1979"/>
      <c r="G11" s="1996"/>
      <c r="H11" s="1996"/>
      <c r="I11" s="2007"/>
      <c r="J11" s="2008"/>
      <c r="K11" s="2068"/>
      <c r="L11" s="2068"/>
      <c r="M11" s="2068"/>
      <c r="N11" s="2068"/>
      <c r="O11" s="2069"/>
      <c r="P11" s="1997"/>
      <c r="Q11" s="1997"/>
      <c r="R11" s="1997"/>
      <c r="S11" s="1997"/>
      <c r="T11" s="2067"/>
      <c r="U11" s="2068"/>
      <c r="V11" s="2069"/>
      <c r="W11" s="845" t="str">
        <f t="shared" si="0"/>
        <v/>
      </c>
      <c r="AA11" s="845" t="str">
        <f t="shared" si="1"/>
        <v/>
      </c>
      <c r="AF11" s="846"/>
      <c r="AG11" s="846"/>
    </row>
    <row r="12" spans="1:33" ht="15.9" hidden="1" customHeight="1" x14ac:dyDescent="0.2">
      <c r="B12" s="1986"/>
      <c r="C12" s="1990"/>
      <c r="D12" s="1991"/>
      <c r="E12" s="1978"/>
      <c r="F12" s="1979"/>
      <c r="G12" s="1996"/>
      <c r="H12" s="1996"/>
      <c r="I12" s="2007"/>
      <c r="J12" s="2008"/>
      <c r="K12" s="2068"/>
      <c r="L12" s="2068"/>
      <c r="M12" s="2068"/>
      <c r="N12" s="2068"/>
      <c r="O12" s="2069"/>
      <c r="P12" s="1997"/>
      <c r="Q12" s="1997"/>
      <c r="R12" s="1997"/>
      <c r="S12" s="1997"/>
      <c r="T12" s="2067"/>
      <c r="U12" s="2068"/>
      <c r="V12" s="2069"/>
      <c r="W12" s="845" t="str">
        <f t="shared" si="0"/>
        <v/>
      </c>
      <c r="AA12" s="845" t="str">
        <f t="shared" si="1"/>
        <v/>
      </c>
      <c r="AF12" s="846"/>
      <c r="AG12" s="846"/>
    </row>
    <row r="13" spans="1:33" ht="15.9" hidden="1" customHeight="1" x14ac:dyDescent="0.2">
      <c r="B13" s="1986"/>
      <c r="C13" s="1990"/>
      <c r="D13" s="1991"/>
      <c r="E13" s="1978"/>
      <c r="F13" s="1979"/>
      <c r="G13" s="1996"/>
      <c r="H13" s="1996"/>
      <c r="I13" s="2007"/>
      <c r="J13" s="2008"/>
      <c r="K13" s="2068"/>
      <c r="L13" s="2068"/>
      <c r="M13" s="2068"/>
      <c r="N13" s="2068"/>
      <c r="O13" s="2069"/>
      <c r="P13" s="1997"/>
      <c r="Q13" s="1997"/>
      <c r="R13" s="1997"/>
      <c r="S13" s="1997"/>
      <c r="T13" s="2067"/>
      <c r="U13" s="2068"/>
      <c r="V13" s="2069"/>
      <c r="W13" s="845" t="str">
        <f t="shared" si="0"/>
        <v/>
      </c>
      <c r="AA13" s="845" t="str">
        <f t="shared" si="1"/>
        <v/>
      </c>
      <c r="AF13" s="846"/>
      <c r="AG13" s="846"/>
    </row>
    <row r="14" spans="1:33" ht="15.9" hidden="1" customHeight="1" x14ac:dyDescent="0.2">
      <c r="B14" s="1986"/>
      <c r="C14" s="1990"/>
      <c r="D14" s="1991"/>
      <c r="E14" s="1978"/>
      <c r="F14" s="1979"/>
      <c r="G14" s="1996"/>
      <c r="H14" s="1996"/>
      <c r="I14" s="2007"/>
      <c r="J14" s="2008"/>
      <c r="K14" s="2068"/>
      <c r="L14" s="2068"/>
      <c r="M14" s="2068"/>
      <c r="N14" s="2068"/>
      <c r="O14" s="2069"/>
      <c r="P14" s="1997"/>
      <c r="Q14" s="1997"/>
      <c r="R14" s="1997"/>
      <c r="S14" s="1997"/>
      <c r="T14" s="2067"/>
      <c r="U14" s="2068"/>
      <c r="V14" s="2069"/>
      <c r="W14" s="845" t="str">
        <f t="shared" si="0"/>
        <v/>
      </c>
      <c r="AA14" s="845" t="str">
        <f t="shared" si="1"/>
        <v/>
      </c>
      <c r="AF14" s="846"/>
      <c r="AG14" s="846"/>
    </row>
    <row r="15" spans="1:33" ht="15.9" hidden="1" customHeight="1" x14ac:dyDescent="0.2">
      <c r="B15" s="1987"/>
      <c r="C15" s="1990"/>
      <c r="D15" s="1991"/>
      <c r="E15" s="2061"/>
      <c r="F15" s="2062"/>
      <c r="G15" s="2078"/>
      <c r="H15" s="2078"/>
      <c r="I15" s="2009"/>
      <c r="J15" s="2010"/>
      <c r="K15" s="2071"/>
      <c r="L15" s="2071"/>
      <c r="M15" s="2071"/>
      <c r="N15" s="2071"/>
      <c r="O15" s="2072"/>
      <c r="P15" s="2079"/>
      <c r="Q15" s="2079"/>
      <c r="R15" s="2079"/>
      <c r="S15" s="2079"/>
      <c r="T15" s="2070"/>
      <c r="U15" s="2071"/>
      <c r="V15" s="2072"/>
      <c r="W15" s="845" t="str">
        <f t="shared" si="0"/>
        <v/>
      </c>
      <c r="AA15" s="845" t="str">
        <f t="shared" si="1"/>
        <v/>
      </c>
      <c r="AF15" s="847"/>
      <c r="AG15" s="847"/>
    </row>
    <row r="16" spans="1:33" ht="15.9" customHeight="1" x14ac:dyDescent="0.2">
      <c r="A16" s="224">
        <v>1</v>
      </c>
      <c r="B16" s="1985">
        <v>2</v>
      </c>
      <c r="C16" s="1988"/>
      <c r="D16" s="1989"/>
      <c r="E16" s="2073"/>
      <c r="F16" s="2074"/>
      <c r="G16" s="2075"/>
      <c r="H16" s="2075"/>
      <c r="I16" s="2005">
        <f>IF(SUM(G16:H25)&gt;=0,0,-1*SUM(G16:H25))</f>
        <v>0</v>
      </c>
      <c r="J16" s="2006"/>
      <c r="K16" s="2065"/>
      <c r="L16" s="2065"/>
      <c r="M16" s="2065"/>
      <c r="N16" s="2065"/>
      <c r="O16" s="2066"/>
      <c r="P16" s="2048"/>
      <c r="Q16" s="2049"/>
      <c r="R16" s="2076"/>
      <c r="S16" s="2076"/>
      <c r="T16" s="2064"/>
      <c r="U16" s="2065"/>
      <c r="V16" s="2066"/>
      <c r="W16" s="845" t="str">
        <f t="shared" si="0"/>
        <v/>
      </c>
      <c r="AA16" s="845" t="str">
        <f t="shared" si="1"/>
        <v/>
      </c>
      <c r="AF16" s="846">
        <f>IF(AND(I16&gt;0,SUM(P16:Q25)&lt;=0)=TRUE,0,SUM(P16:Q25))</f>
        <v>0</v>
      </c>
      <c r="AG16" s="846">
        <f>IF(AND(I16&gt;0,SUM(R16:S25)&lt;=0)=TRUE,0,SUM(R16:S25))</f>
        <v>0</v>
      </c>
    </row>
    <row r="17" spans="1:33" ht="15.9" customHeight="1" x14ac:dyDescent="0.2">
      <c r="A17" s="224">
        <v>1</v>
      </c>
      <c r="B17" s="1986"/>
      <c r="C17" s="1990"/>
      <c r="D17" s="1991"/>
      <c r="E17" s="1978"/>
      <c r="F17" s="1979"/>
      <c r="G17" s="1996"/>
      <c r="H17" s="1996"/>
      <c r="I17" s="2007"/>
      <c r="J17" s="2008"/>
      <c r="K17" s="2068"/>
      <c r="L17" s="2068"/>
      <c r="M17" s="2068"/>
      <c r="N17" s="2068"/>
      <c r="O17" s="2069"/>
      <c r="P17" s="2020"/>
      <c r="Q17" s="2021"/>
      <c r="R17" s="1997"/>
      <c r="S17" s="1997"/>
      <c r="T17" s="2067"/>
      <c r="U17" s="2068"/>
      <c r="V17" s="2069"/>
      <c r="W17" s="845" t="str">
        <f t="shared" si="0"/>
        <v/>
      </c>
      <c r="AA17" s="845" t="str">
        <f t="shared" si="1"/>
        <v/>
      </c>
      <c r="AF17" s="846"/>
      <c r="AG17" s="846"/>
    </row>
    <row r="18" spans="1:33" ht="15.9" customHeight="1" x14ac:dyDescent="0.2">
      <c r="A18" s="224">
        <v>1</v>
      </c>
      <c r="B18" s="1986"/>
      <c r="C18" s="1990"/>
      <c r="D18" s="1991"/>
      <c r="E18" s="1978"/>
      <c r="F18" s="1979"/>
      <c r="G18" s="1996"/>
      <c r="H18" s="1996"/>
      <c r="I18" s="2007"/>
      <c r="J18" s="2008"/>
      <c r="K18" s="2068"/>
      <c r="L18" s="2068"/>
      <c r="M18" s="2068"/>
      <c r="N18" s="2068"/>
      <c r="O18" s="2069"/>
      <c r="P18" s="2020"/>
      <c r="Q18" s="2021"/>
      <c r="R18" s="1997"/>
      <c r="S18" s="1997"/>
      <c r="T18" s="2067"/>
      <c r="U18" s="2068"/>
      <c r="V18" s="2069"/>
      <c r="W18" s="845" t="str">
        <f t="shared" si="0"/>
        <v/>
      </c>
      <c r="AA18" s="845" t="str">
        <f t="shared" si="1"/>
        <v/>
      </c>
      <c r="AF18" s="846"/>
      <c r="AG18" s="846"/>
    </row>
    <row r="19" spans="1:33" ht="15.9" customHeight="1" x14ac:dyDescent="0.2">
      <c r="A19" s="224">
        <v>1</v>
      </c>
      <c r="B19" s="1986"/>
      <c r="C19" s="1990"/>
      <c r="D19" s="1991"/>
      <c r="E19" s="1978"/>
      <c r="F19" s="1979"/>
      <c r="G19" s="1996"/>
      <c r="H19" s="1996"/>
      <c r="I19" s="2007"/>
      <c r="J19" s="2008"/>
      <c r="K19" s="2068"/>
      <c r="L19" s="2068"/>
      <c r="M19" s="2068"/>
      <c r="N19" s="2068"/>
      <c r="O19" s="2069"/>
      <c r="P19" s="2020"/>
      <c r="Q19" s="2021"/>
      <c r="R19" s="1997"/>
      <c r="S19" s="1997"/>
      <c r="T19" s="2067"/>
      <c r="U19" s="2068"/>
      <c r="V19" s="2069"/>
      <c r="W19" s="845" t="str">
        <f t="shared" si="0"/>
        <v/>
      </c>
      <c r="AA19" s="845" t="str">
        <f t="shared" si="1"/>
        <v/>
      </c>
      <c r="AF19" s="846"/>
      <c r="AG19" s="846"/>
    </row>
    <row r="20" spans="1:33" ht="15.9" customHeight="1" x14ac:dyDescent="0.2">
      <c r="A20" s="224">
        <v>1</v>
      </c>
      <c r="B20" s="1986"/>
      <c r="C20" s="1990"/>
      <c r="D20" s="1991"/>
      <c r="E20" s="1978"/>
      <c r="F20" s="1979"/>
      <c r="G20" s="1996"/>
      <c r="H20" s="1996"/>
      <c r="I20" s="2007"/>
      <c r="J20" s="2008"/>
      <c r="K20" s="2068"/>
      <c r="L20" s="2068"/>
      <c r="M20" s="2068"/>
      <c r="N20" s="2068"/>
      <c r="O20" s="2069"/>
      <c r="P20" s="2020"/>
      <c r="Q20" s="2021"/>
      <c r="R20" s="1997"/>
      <c r="S20" s="1997"/>
      <c r="T20" s="2067"/>
      <c r="U20" s="2068"/>
      <c r="V20" s="2069"/>
      <c r="W20" s="845" t="str">
        <f t="shared" si="0"/>
        <v/>
      </c>
      <c r="AA20" s="845" t="str">
        <f t="shared" si="1"/>
        <v/>
      </c>
      <c r="AF20" s="846"/>
      <c r="AG20" s="846"/>
    </row>
    <row r="21" spans="1:33" ht="15.9" hidden="1" customHeight="1" x14ac:dyDescent="0.2">
      <c r="B21" s="1986"/>
      <c r="C21" s="1990"/>
      <c r="D21" s="1991"/>
      <c r="E21" s="1978"/>
      <c r="F21" s="1979"/>
      <c r="G21" s="1996"/>
      <c r="H21" s="1996"/>
      <c r="I21" s="2007"/>
      <c r="J21" s="2008"/>
      <c r="K21" s="2068"/>
      <c r="L21" s="2068"/>
      <c r="M21" s="2068"/>
      <c r="N21" s="2068"/>
      <c r="O21" s="2069"/>
      <c r="P21" s="2020"/>
      <c r="Q21" s="2021"/>
      <c r="R21" s="1997"/>
      <c r="S21" s="1997"/>
      <c r="T21" s="2067"/>
      <c r="U21" s="2068"/>
      <c r="V21" s="2069"/>
      <c r="W21" s="845" t="str">
        <f t="shared" si="0"/>
        <v/>
      </c>
      <c r="AA21" s="845" t="str">
        <f t="shared" si="1"/>
        <v/>
      </c>
      <c r="AF21" s="846"/>
      <c r="AG21" s="846"/>
    </row>
    <row r="22" spans="1:33" ht="15.9" hidden="1" customHeight="1" x14ac:dyDescent="0.2">
      <c r="B22" s="1986"/>
      <c r="C22" s="1990"/>
      <c r="D22" s="1991"/>
      <c r="E22" s="1978"/>
      <c r="F22" s="1979"/>
      <c r="G22" s="1996"/>
      <c r="H22" s="1996"/>
      <c r="I22" s="2007"/>
      <c r="J22" s="2008"/>
      <c r="K22" s="2068"/>
      <c r="L22" s="2068"/>
      <c r="M22" s="2068"/>
      <c r="N22" s="2068"/>
      <c r="O22" s="2069"/>
      <c r="P22" s="2020"/>
      <c r="Q22" s="2021"/>
      <c r="R22" s="1997"/>
      <c r="S22" s="1997"/>
      <c r="T22" s="2067"/>
      <c r="U22" s="2068"/>
      <c r="V22" s="2069"/>
      <c r="W22" s="845" t="str">
        <f t="shared" si="0"/>
        <v/>
      </c>
      <c r="AA22" s="845" t="str">
        <f t="shared" si="1"/>
        <v/>
      </c>
      <c r="AF22" s="846"/>
      <c r="AG22" s="846"/>
    </row>
    <row r="23" spans="1:33" ht="15.9" hidden="1" customHeight="1" x14ac:dyDescent="0.2">
      <c r="B23" s="1986"/>
      <c r="C23" s="1990"/>
      <c r="D23" s="1991"/>
      <c r="E23" s="1978"/>
      <c r="F23" s="1979"/>
      <c r="G23" s="1996"/>
      <c r="H23" s="1996"/>
      <c r="I23" s="2007"/>
      <c r="J23" s="2008"/>
      <c r="K23" s="2068"/>
      <c r="L23" s="2068"/>
      <c r="M23" s="2068"/>
      <c r="N23" s="2068"/>
      <c r="O23" s="2069"/>
      <c r="P23" s="2020"/>
      <c r="Q23" s="2021"/>
      <c r="R23" s="1997"/>
      <c r="S23" s="1997"/>
      <c r="T23" s="2067"/>
      <c r="U23" s="2068"/>
      <c r="V23" s="2069"/>
      <c r="W23" s="845" t="str">
        <f t="shared" si="0"/>
        <v/>
      </c>
      <c r="AA23" s="845" t="str">
        <f t="shared" si="1"/>
        <v/>
      </c>
      <c r="AF23" s="846"/>
      <c r="AG23" s="846"/>
    </row>
    <row r="24" spans="1:33" ht="15.9" hidden="1" customHeight="1" x14ac:dyDescent="0.2">
      <c r="B24" s="1986"/>
      <c r="C24" s="1990"/>
      <c r="D24" s="1991"/>
      <c r="E24" s="1978"/>
      <c r="F24" s="1979"/>
      <c r="G24" s="1996"/>
      <c r="H24" s="1996"/>
      <c r="I24" s="2007"/>
      <c r="J24" s="2008"/>
      <c r="K24" s="2068"/>
      <c r="L24" s="2068"/>
      <c r="M24" s="2068"/>
      <c r="N24" s="2068"/>
      <c r="O24" s="2069"/>
      <c r="P24" s="2020"/>
      <c r="Q24" s="2021"/>
      <c r="R24" s="1997"/>
      <c r="S24" s="1997"/>
      <c r="T24" s="2067"/>
      <c r="U24" s="2068"/>
      <c r="V24" s="2069"/>
      <c r="W24" s="845" t="str">
        <f t="shared" si="0"/>
        <v/>
      </c>
      <c r="AA24" s="845" t="str">
        <f t="shared" si="1"/>
        <v/>
      </c>
      <c r="AF24" s="846"/>
      <c r="AG24" s="846"/>
    </row>
    <row r="25" spans="1:33" ht="15.9" hidden="1" customHeight="1" x14ac:dyDescent="0.2">
      <c r="B25" s="1987"/>
      <c r="C25" s="1992"/>
      <c r="D25" s="1993"/>
      <c r="E25" s="2061"/>
      <c r="F25" s="2062"/>
      <c r="G25" s="2034"/>
      <c r="H25" s="2034"/>
      <c r="I25" s="2009"/>
      <c r="J25" s="2010"/>
      <c r="K25" s="2071"/>
      <c r="L25" s="2071"/>
      <c r="M25" s="2071"/>
      <c r="N25" s="2071"/>
      <c r="O25" s="2072"/>
      <c r="P25" s="2022"/>
      <c r="Q25" s="2023"/>
      <c r="R25" s="2001"/>
      <c r="S25" s="2001"/>
      <c r="T25" s="2070"/>
      <c r="U25" s="2071"/>
      <c r="V25" s="2072"/>
      <c r="W25" s="845" t="str">
        <f t="shared" si="0"/>
        <v/>
      </c>
      <c r="AA25" s="845" t="str">
        <f t="shared" si="1"/>
        <v/>
      </c>
      <c r="AF25" s="847"/>
      <c r="AG25" s="847"/>
    </row>
    <row r="26" spans="1:33" ht="15.9" hidden="1" customHeight="1" x14ac:dyDescent="0.2">
      <c r="B26" s="1985">
        <v>3</v>
      </c>
      <c r="C26" s="1988"/>
      <c r="D26" s="1989"/>
      <c r="E26" s="2073"/>
      <c r="F26" s="2074"/>
      <c r="G26" s="2075"/>
      <c r="H26" s="2075"/>
      <c r="I26" s="2005">
        <f>IF(SUM(G26:H35)&gt;=0,0,-1*SUM(G26:H35))</f>
        <v>0</v>
      </c>
      <c r="J26" s="2006"/>
      <c r="K26" s="2065"/>
      <c r="L26" s="2065"/>
      <c r="M26" s="2065"/>
      <c r="N26" s="2065"/>
      <c r="O26" s="2066"/>
      <c r="P26" s="2048"/>
      <c r="Q26" s="2049"/>
      <c r="R26" s="2076"/>
      <c r="S26" s="2076"/>
      <c r="T26" s="2064"/>
      <c r="U26" s="2065"/>
      <c r="V26" s="2066"/>
      <c r="W26" s="845" t="str">
        <f t="shared" si="0"/>
        <v/>
      </c>
      <c r="AA26" s="845" t="str">
        <f t="shared" si="1"/>
        <v/>
      </c>
      <c r="AF26" s="846">
        <f>IF(AND(I26&gt;0,SUM(P26:Q35)&lt;=0)=TRUE,0,SUM(P26:Q35))</f>
        <v>0</v>
      </c>
      <c r="AG26" s="846">
        <f>IF(AND(I26&gt;0,SUM(R26:S35)&lt;=0)=TRUE,0,SUM(R26:S35))</f>
        <v>0</v>
      </c>
    </row>
    <row r="27" spans="1:33" ht="15.9" hidden="1" customHeight="1" x14ac:dyDescent="0.2">
      <c r="B27" s="1986"/>
      <c r="C27" s="1990"/>
      <c r="D27" s="1991"/>
      <c r="E27" s="1978"/>
      <c r="F27" s="1979"/>
      <c r="G27" s="1996"/>
      <c r="H27" s="1996"/>
      <c r="I27" s="2007"/>
      <c r="J27" s="2008"/>
      <c r="K27" s="2068"/>
      <c r="L27" s="2068"/>
      <c r="M27" s="2068"/>
      <c r="N27" s="2068"/>
      <c r="O27" s="2069"/>
      <c r="P27" s="2020"/>
      <c r="Q27" s="2021"/>
      <c r="R27" s="1997"/>
      <c r="S27" s="1997"/>
      <c r="T27" s="2067"/>
      <c r="U27" s="2068"/>
      <c r="V27" s="2069"/>
      <c r="W27" s="845" t="str">
        <f t="shared" si="0"/>
        <v/>
      </c>
      <c r="AA27" s="845" t="str">
        <f t="shared" si="1"/>
        <v/>
      </c>
      <c r="AF27" s="846"/>
      <c r="AG27" s="846"/>
    </row>
    <row r="28" spans="1:33" ht="15.9" hidden="1" customHeight="1" x14ac:dyDescent="0.2">
      <c r="B28" s="1986"/>
      <c r="C28" s="1990"/>
      <c r="D28" s="1991"/>
      <c r="E28" s="1978"/>
      <c r="F28" s="1979"/>
      <c r="G28" s="1996"/>
      <c r="H28" s="1996"/>
      <c r="I28" s="2007"/>
      <c r="J28" s="2008"/>
      <c r="K28" s="2068"/>
      <c r="L28" s="2068"/>
      <c r="M28" s="2068"/>
      <c r="N28" s="2068"/>
      <c r="O28" s="2069"/>
      <c r="P28" s="2020"/>
      <c r="Q28" s="2021"/>
      <c r="R28" s="1997"/>
      <c r="S28" s="1997"/>
      <c r="T28" s="2067"/>
      <c r="U28" s="2068"/>
      <c r="V28" s="2069"/>
      <c r="W28" s="845" t="str">
        <f t="shared" si="0"/>
        <v/>
      </c>
      <c r="AA28" s="845" t="str">
        <f t="shared" si="1"/>
        <v/>
      </c>
      <c r="AF28" s="846"/>
      <c r="AG28" s="846"/>
    </row>
    <row r="29" spans="1:33" ht="15.9" hidden="1" customHeight="1" x14ac:dyDescent="0.2">
      <c r="B29" s="1986"/>
      <c r="C29" s="1990"/>
      <c r="D29" s="1991"/>
      <c r="E29" s="1978"/>
      <c r="F29" s="1979"/>
      <c r="G29" s="1996"/>
      <c r="H29" s="1996"/>
      <c r="I29" s="2007"/>
      <c r="J29" s="2008"/>
      <c r="K29" s="2068"/>
      <c r="L29" s="2068"/>
      <c r="M29" s="2068"/>
      <c r="N29" s="2068"/>
      <c r="O29" s="2069"/>
      <c r="P29" s="2020"/>
      <c r="Q29" s="2021"/>
      <c r="R29" s="1997"/>
      <c r="S29" s="1997"/>
      <c r="T29" s="2067"/>
      <c r="U29" s="2068"/>
      <c r="V29" s="2069"/>
      <c r="W29" s="845" t="str">
        <f t="shared" si="0"/>
        <v/>
      </c>
      <c r="AA29" s="845" t="str">
        <f t="shared" si="1"/>
        <v/>
      </c>
      <c r="AF29" s="846"/>
      <c r="AG29" s="846"/>
    </row>
    <row r="30" spans="1:33" ht="15.9" hidden="1" customHeight="1" x14ac:dyDescent="0.2">
      <c r="B30" s="1986"/>
      <c r="C30" s="1990"/>
      <c r="D30" s="1991"/>
      <c r="E30" s="1978"/>
      <c r="F30" s="1979"/>
      <c r="G30" s="1996"/>
      <c r="H30" s="1996"/>
      <c r="I30" s="2007"/>
      <c r="J30" s="2008"/>
      <c r="K30" s="2068"/>
      <c r="L30" s="2068"/>
      <c r="M30" s="2068"/>
      <c r="N30" s="2068"/>
      <c r="O30" s="2069"/>
      <c r="P30" s="2020"/>
      <c r="Q30" s="2021"/>
      <c r="R30" s="1997"/>
      <c r="S30" s="1997"/>
      <c r="T30" s="2067"/>
      <c r="U30" s="2068"/>
      <c r="V30" s="2069"/>
      <c r="W30" s="845" t="str">
        <f t="shared" si="0"/>
        <v/>
      </c>
      <c r="AA30" s="845" t="str">
        <f t="shared" si="1"/>
        <v/>
      </c>
      <c r="AF30" s="846"/>
      <c r="AG30" s="846"/>
    </row>
    <row r="31" spans="1:33" ht="15.9" hidden="1" customHeight="1" x14ac:dyDescent="0.2">
      <c r="B31" s="1986"/>
      <c r="C31" s="1990"/>
      <c r="D31" s="1991"/>
      <c r="E31" s="1978"/>
      <c r="F31" s="1979"/>
      <c r="G31" s="1996"/>
      <c r="H31" s="1996"/>
      <c r="I31" s="2007"/>
      <c r="J31" s="2008"/>
      <c r="K31" s="2068"/>
      <c r="L31" s="2068"/>
      <c r="M31" s="2068"/>
      <c r="N31" s="2068"/>
      <c r="O31" s="2069"/>
      <c r="P31" s="2020"/>
      <c r="Q31" s="2021"/>
      <c r="R31" s="1997"/>
      <c r="S31" s="1997"/>
      <c r="T31" s="2067"/>
      <c r="U31" s="2068"/>
      <c r="V31" s="2069"/>
      <c r="W31" s="845" t="str">
        <f t="shared" si="0"/>
        <v/>
      </c>
      <c r="AA31" s="845" t="str">
        <f t="shared" si="1"/>
        <v/>
      </c>
      <c r="AF31" s="846"/>
      <c r="AG31" s="846"/>
    </row>
    <row r="32" spans="1:33" ht="15.9" hidden="1" customHeight="1" x14ac:dyDescent="0.2">
      <c r="B32" s="1986"/>
      <c r="C32" s="1990"/>
      <c r="D32" s="1991"/>
      <c r="E32" s="1978"/>
      <c r="F32" s="1979"/>
      <c r="G32" s="1996"/>
      <c r="H32" s="1996"/>
      <c r="I32" s="2007"/>
      <c r="J32" s="2008"/>
      <c r="K32" s="2068"/>
      <c r="L32" s="2068"/>
      <c r="M32" s="2068"/>
      <c r="N32" s="2068"/>
      <c r="O32" s="2069"/>
      <c r="P32" s="2020"/>
      <c r="Q32" s="2021"/>
      <c r="R32" s="1997"/>
      <c r="S32" s="1997"/>
      <c r="T32" s="2067"/>
      <c r="U32" s="2068"/>
      <c r="V32" s="2069"/>
      <c r="W32" s="845" t="str">
        <f t="shared" si="0"/>
        <v/>
      </c>
      <c r="AA32" s="845" t="str">
        <f t="shared" si="1"/>
        <v/>
      </c>
      <c r="AF32" s="846"/>
      <c r="AG32" s="846"/>
    </row>
    <row r="33" spans="2:33" ht="15.9" hidden="1" customHeight="1" x14ac:dyDescent="0.2">
      <c r="B33" s="1986"/>
      <c r="C33" s="1990"/>
      <c r="D33" s="1991"/>
      <c r="E33" s="1978"/>
      <c r="F33" s="1979"/>
      <c r="G33" s="1996"/>
      <c r="H33" s="1996"/>
      <c r="I33" s="2007"/>
      <c r="J33" s="2008"/>
      <c r="K33" s="2068"/>
      <c r="L33" s="2068"/>
      <c r="M33" s="2068"/>
      <c r="N33" s="2068"/>
      <c r="O33" s="2069"/>
      <c r="P33" s="2020"/>
      <c r="Q33" s="2021"/>
      <c r="R33" s="1997"/>
      <c r="S33" s="1997"/>
      <c r="T33" s="2067"/>
      <c r="U33" s="2068"/>
      <c r="V33" s="2069"/>
      <c r="W33" s="845" t="str">
        <f t="shared" si="0"/>
        <v/>
      </c>
      <c r="AA33" s="845" t="str">
        <f t="shared" si="1"/>
        <v/>
      </c>
      <c r="AF33" s="846"/>
      <c r="AG33" s="846"/>
    </row>
    <row r="34" spans="2:33" ht="15.9" hidden="1" customHeight="1" x14ac:dyDescent="0.2">
      <c r="B34" s="1986"/>
      <c r="C34" s="1990"/>
      <c r="D34" s="1991"/>
      <c r="E34" s="1978"/>
      <c r="F34" s="1979"/>
      <c r="G34" s="1996"/>
      <c r="H34" s="1996"/>
      <c r="I34" s="2007"/>
      <c r="J34" s="2008"/>
      <c r="K34" s="2068"/>
      <c r="L34" s="2068"/>
      <c r="M34" s="2068"/>
      <c r="N34" s="2068"/>
      <c r="O34" s="2069"/>
      <c r="P34" s="2020"/>
      <c r="Q34" s="2021"/>
      <c r="R34" s="1997"/>
      <c r="S34" s="1997"/>
      <c r="T34" s="2067"/>
      <c r="U34" s="2068"/>
      <c r="V34" s="2069"/>
      <c r="W34" s="845" t="str">
        <f t="shared" si="0"/>
        <v/>
      </c>
      <c r="AA34" s="845" t="str">
        <f t="shared" si="1"/>
        <v/>
      </c>
      <c r="AF34" s="846"/>
      <c r="AG34" s="846"/>
    </row>
    <row r="35" spans="2:33" ht="15.9" hidden="1" customHeight="1" x14ac:dyDescent="0.2">
      <c r="B35" s="1987"/>
      <c r="C35" s="1992"/>
      <c r="D35" s="1993"/>
      <c r="E35" s="2061"/>
      <c r="F35" s="2062"/>
      <c r="G35" s="2034"/>
      <c r="H35" s="2034"/>
      <c r="I35" s="2009"/>
      <c r="J35" s="2010"/>
      <c r="K35" s="2071"/>
      <c r="L35" s="2071"/>
      <c r="M35" s="2071"/>
      <c r="N35" s="2071"/>
      <c r="O35" s="2072"/>
      <c r="P35" s="2022"/>
      <c r="Q35" s="2023"/>
      <c r="R35" s="2001"/>
      <c r="S35" s="2001"/>
      <c r="T35" s="2070"/>
      <c r="U35" s="2071"/>
      <c r="V35" s="2072"/>
      <c r="W35" s="845" t="str">
        <f t="shared" si="0"/>
        <v/>
      </c>
      <c r="AA35" s="845" t="str">
        <f t="shared" si="1"/>
        <v/>
      </c>
      <c r="AF35" s="847"/>
      <c r="AG35" s="847"/>
    </row>
    <row r="36" spans="2:33" ht="15.9" hidden="1" customHeight="1" x14ac:dyDescent="0.2">
      <c r="B36" s="1985">
        <v>4</v>
      </c>
      <c r="C36" s="1988"/>
      <c r="D36" s="1989"/>
      <c r="E36" s="2073"/>
      <c r="F36" s="2074"/>
      <c r="G36" s="2075"/>
      <c r="H36" s="2075"/>
      <c r="I36" s="2005">
        <f>IF(SUM(G36:H45)&gt;=0,0,-1*SUM(G36:H45))</f>
        <v>0</v>
      </c>
      <c r="J36" s="2006"/>
      <c r="K36" s="2065"/>
      <c r="L36" s="2065"/>
      <c r="M36" s="2065"/>
      <c r="N36" s="2065"/>
      <c r="O36" s="2066"/>
      <c r="P36" s="2048"/>
      <c r="Q36" s="2049"/>
      <c r="R36" s="2076"/>
      <c r="S36" s="2076"/>
      <c r="T36" s="2064"/>
      <c r="U36" s="2065"/>
      <c r="V36" s="2066"/>
      <c r="W36" s="845" t="str">
        <f t="shared" si="0"/>
        <v/>
      </c>
      <c r="AA36" s="845" t="str">
        <f t="shared" si="1"/>
        <v/>
      </c>
      <c r="AF36" s="846">
        <f>IF(AND(I36&gt;0,SUM(P36:Q45)&lt;=0)=TRUE,0,SUM(P36:Q45))</f>
        <v>0</v>
      </c>
      <c r="AG36" s="846">
        <f>IF(AND(I36&gt;0,SUM(R36:S45)&lt;=0)=TRUE,0,SUM(R36:S45))</f>
        <v>0</v>
      </c>
    </row>
    <row r="37" spans="2:33" ht="15.9" hidden="1" customHeight="1" x14ac:dyDescent="0.2">
      <c r="B37" s="1986"/>
      <c r="C37" s="1990"/>
      <c r="D37" s="1991"/>
      <c r="E37" s="1978"/>
      <c r="F37" s="1979"/>
      <c r="G37" s="1996"/>
      <c r="H37" s="1996"/>
      <c r="I37" s="2007"/>
      <c r="J37" s="2008"/>
      <c r="K37" s="2068"/>
      <c r="L37" s="2068"/>
      <c r="M37" s="2068"/>
      <c r="N37" s="2068"/>
      <c r="O37" s="2069"/>
      <c r="P37" s="2020"/>
      <c r="Q37" s="2021"/>
      <c r="R37" s="1997"/>
      <c r="S37" s="1997"/>
      <c r="T37" s="2067"/>
      <c r="U37" s="2068"/>
      <c r="V37" s="2069"/>
      <c r="W37" s="845" t="str">
        <f t="shared" si="0"/>
        <v/>
      </c>
      <c r="AA37" s="845" t="str">
        <f t="shared" si="1"/>
        <v/>
      </c>
      <c r="AF37" s="846"/>
      <c r="AG37" s="846"/>
    </row>
    <row r="38" spans="2:33" ht="15.9" hidden="1" customHeight="1" x14ac:dyDescent="0.2">
      <c r="B38" s="1986"/>
      <c r="C38" s="1990"/>
      <c r="D38" s="1991"/>
      <c r="E38" s="1978"/>
      <c r="F38" s="1979"/>
      <c r="G38" s="1996"/>
      <c r="H38" s="1996"/>
      <c r="I38" s="2007"/>
      <c r="J38" s="2008"/>
      <c r="K38" s="2068"/>
      <c r="L38" s="2068"/>
      <c r="M38" s="2068"/>
      <c r="N38" s="2068"/>
      <c r="O38" s="2069"/>
      <c r="P38" s="2020"/>
      <c r="Q38" s="2021"/>
      <c r="R38" s="1997"/>
      <c r="S38" s="1997"/>
      <c r="T38" s="2067"/>
      <c r="U38" s="2068"/>
      <c r="V38" s="2069"/>
      <c r="W38" s="845" t="str">
        <f t="shared" ref="W38:W69" si="2">IF(G38="","",IF(SIGN(G38)=SIGN(P38),"！(3)と(6)の符号が逆になっていません。",""))</f>
        <v/>
      </c>
      <c r="AA38" s="845" t="str">
        <f t="shared" ref="AA38:AA69" si="3">IF(G38="","",IF(SIGN(G38)=SIGN(R38),"！(3)と(7)の符号が逆になっていません。",""))</f>
        <v/>
      </c>
      <c r="AF38" s="846"/>
      <c r="AG38" s="846"/>
    </row>
    <row r="39" spans="2:33" ht="15.9" hidden="1" customHeight="1" x14ac:dyDescent="0.2">
      <c r="B39" s="1986"/>
      <c r="C39" s="1990"/>
      <c r="D39" s="1991"/>
      <c r="E39" s="1978"/>
      <c r="F39" s="1979"/>
      <c r="G39" s="1996"/>
      <c r="H39" s="1996"/>
      <c r="I39" s="2007"/>
      <c r="J39" s="2008"/>
      <c r="K39" s="2068"/>
      <c r="L39" s="2068"/>
      <c r="M39" s="2068"/>
      <c r="N39" s="2068"/>
      <c r="O39" s="2069"/>
      <c r="P39" s="2020"/>
      <c r="Q39" s="2021"/>
      <c r="R39" s="1997"/>
      <c r="S39" s="1997"/>
      <c r="T39" s="2067"/>
      <c r="U39" s="2068"/>
      <c r="V39" s="2069"/>
      <c r="W39" s="845" t="str">
        <f t="shared" si="2"/>
        <v/>
      </c>
      <c r="AA39" s="845" t="str">
        <f t="shared" si="3"/>
        <v/>
      </c>
      <c r="AF39" s="846"/>
      <c r="AG39" s="846"/>
    </row>
    <row r="40" spans="2:33" ht="15.9" hidden="1" customHeight="1" x14ac:dyDescent="0.2">
      <c r="B40" s="1986"/>
      <c r="C40" s="1990"/>
      <c r="D40" s="1991"/>
      <c r="E40" s="1978"/>
      <c r="F40" s="1979"/>
      <c r="G40" s="1996"/>
      <c r="H40" s="1996"/>
      <c r="I40" s="2007"/>
      <c r="J40" s="2008"/>
      <c r="K40" s="2068"/>
      <c r="L40" s="2068"/>
      <c r="M40" s="2068"/>
      <c r="N40" s="2068"/>
      <c r="O40" s="2069"/>
      <c r="P40" s="2020"/>
      <c r="Q40" s="2021"/>
      <c r="R40" s="1997"/>
      <c r="S40" s="1997"/>
      <c r="T40" s="2067"/>
      <c r="U40" s="2068"/>
      <c r="V40" s="2069"/>
      <c r="W40" s="845" t="str">
        <f t="shared" si="2"/>
        <v/>
      </c>
      <c r="AA40" s="845" t="str">
        <f t="shared" si="3"/>
        <v/>
      </c>
      <c r="AF40" s="846"/>
      <c r="AG40" s="846"/>
    </row>
    <row r="41" spans="2:33" ht="15.9" hidden="1" customHeight="1" x14ac:dyDescent="0.2">
      <c r="B41" s="1986"/>
      <c r="C41" s="1990"/>
      <c r="D41" s="1991"/>
      <c r="E41" s="1978"/>
      <c r="F41" s="1979"/>
      <c r="G41" s="1996"/>
      <c r="H41" s="1996"/>
      <c r="I41" s="2007"/>
      <c r="J41" s="2008"/>
      <c r="K41" s="2068"/>
      <c r="L41" s="2068"/>
      <c r="M41" s="2068"/>
      <c r="N41" s="2068"/>
      <c r="O41" s="2069"/>
      <c r="P41" s="2020"/>
      <c r="Q41" s="2021"/>
      <c r="R41" s="1997"/>
      <c r="S41" s="1997"/>
      <c r="T41" s="2067"/>
      <c r="U41" s="2068"/>
      <c r="V41" s="2069"/>
      <c r="W41" s="845" t="str">
        <f t="shared" si="2"/>
        <v/>
      </c>
      <c r="AA41" s="845" t="str">
        <f t="shared" si="3"/>
        <v/>
      </c>
      <c r="AF41" s="846"/>
      <c r="AG41" s="846"/>
    </row>
    <row r="42" spans="2:33" ht="15.9" hidden="1" customHeight="1" x14ac:dyDescent="0.2">
      <c r="B42" s="1986"/>
      <c r="C42" s="1990"/>
      <c r="D42" s="1991"/>
      <c r="E42" s="1978"/>
      <c r="F42" s="1979"/>
      <c r="G42" s="1996"/>
      <c r="H42" s="1996"/>
      <c r="I42" s="2007"/>
      <c r="J42" s="2008"/>
      <c r="K42" s="2068"/>
      <c r="L42" s="2068"/>
      <c r="M42" s="2068"/>
      <c r="N42" s="2068"/>
      <c r="O42" s="2069"/>
      <c r="P42" s="2020"/>
      <c r="Q42" s="2021"/>
      <c r="R42" s="1997"/>
      <c r="S42" s="1997"/>
      <c r="T42" s="2067"/>
      <c r="U42" s="2068"/>
      <c r="V42" s="2069"/>
      <c r="W42" s="845" t="str">
        <f t="shared" si="2"/>
        <v/>
      </c>
      <c r="AA42" s="845" t="str">
        <f t="shared" si="3"/>
        <v/>
      </c>
      <c r="AF42" s="846"/>
      <c r="AG42" s="846"/>
    </row>
    <row r="43" spans="2:33" ht="15.9" hidden="1" customHeight="1" x14ac:dyDescent="0.2">
      <c r="B43" s="1986"/>
      <c r="C43" s="1990"/>
      <c r="D43" s="1991"/>
      <c r="E43" s="1978"/>
      <c r="F43" s="1979"/>
      <c r="G43" s="1996"/>
      <c r="H43" s="1996"/>
      <c r="I43" s="2007"/>
      <c r="J43" s="2008"/>
      <c r="K43" s="2068"/>
      <c r="L43" s="2068"/>
      <c r="M43" s="2068"/>
      <c r="N43" s="2068"/>
      <c r="O43" s="2069"/>
      <c r="P43" s="2020"/>
      <c r="Q43" s="2021"/>
      <c r="R43" s="1997"/>
      <c r="S43" s="1997"/>
      <c r="T43" s="2067"/>
      <c r="U43" s="2068"/>
      <c r="V43" s="2069"/>
      <c r="W43" s="845" t="str">
        <f t="shared" si="2"/>
        <v/>
      </c>
      <c r="AA43" s="845" t="str">
        <f t="shared" si="3"/>
        <v/>
      </c>
      <c r="AF43" s="846"/>
      <c r="AG43" s="846"/>
    </row>
    <row r="44" spans="2:33" ht="15.9" hidden="1" customHeight="1" x14ac:dyDescent="0.2">
      <c r="B44" s="1986"/>
      <c r="C44" s="1990"/>
      <c r="D44" s="1991"/>
      <c r="E44" s="1978"/>
      <c r="F44" s="1979"/>
      <c r="G44" s="1996"/>
      <c r="H44" s="1996"/>
      <c r="I44" s="2007"/>
      <c r="J44" s="2008"/>
      <c r="K44" s="2068"/>
      <c r="L44" s="2068"/>
      <c r="M44" s="2068"/>
      <c r="N44" s="2068"/>
      <c r="O44" s="2069"/>
      <c r="P44" s="2020"/>
      <c r="Q44" s="2021"/>
      <c r="R44" s="1997"/>
      <c r="S44" s="1997"/>
      <c r="T44" s="2067"/>
      <c r="U44" s="2068"/>
      <c r="V44" s="2069"/>
      <c r="W44" s="845" t="str">
        <f t="shared" si="2"/>
        <v/>
      </c>
      <c r="AA44" s="845" t="str">
        <f t="shared" si="3"/>
        <v/>
      </c>
      <c r="AF44" s="846"/>
      <c r="AG44" s="846"/>
    </row>
    <row r="45" spans="2:33" ht="15.9" hidden="1" customHeight="1" x14ac:dyDescent="0.2">
      <c r="B45" s="1987"/>
      <c r="C45" s="1992"/>
      <c r="D45" s="1993"/>
      <c r="E45" s="2061"/>
      <c r="F45" s="2062"/>
      <c r="G45" s="2034"/>
      <c r="H45" s="2034"/>
      <c r="I45" s="2009"/>
      <c r="J45" s="2010"/>
      <c r="K45" s="2071"/>
      <c r="L45" s="2071"/>
      <c r="M45" s="2071"/>
      <c r="N45" s="2071"/>
      <c r="O45" s="2072"/>
      <c r="P45" s="2022"/>
      <c r="Q45" s="2023"/>
      <c r="R45" s="2001"/>
      <c r="S45" s="2001"/>
      <c r="T45" s="2070"/>
      <c r="U45" s="2071"/>
      <c r="V45" s="2072"/>
      <c r="W45" s="845" t="str">
        <f t="shared" si="2"/>
        <v/>
      </c>
      <c r="AA45" s="845" t="str">
        <f t="shared" si="3"/>
        <v/>
      </c>
      <c r="AF45" s="847"/>
      <c r="AG45" s="847"/>
    </row>
    <row r="46" spans="2:33" ht="15.9" hidden="1" customHeight="1" x14ac:dyDescent="0.2">
      <c r="B46" s="1985">
        <v>5</v>
      </c>
      <c r="C46" s="1988"/>
      <c r="D46" s="1989"/>
      <c r="E46" s="2073"/>
      <c r="F46" s="2074"/>
      <c r="G46" s="2075"/>
      <c r="H46" s="2075"/>
      <c r="I46" s="2005">
        <f>IF(SUM(G46:H55)&gt;=0,0,-1*SUM(G46:H55))</f>
        <v>0</v>
      </c>
      <c r="J46" s="2006"/>
      <c r="K46" s="2065"/>
      <c r="L46" s="2065"/>
      <c r="M46" s="2065"/>
      <c r="N46" s="2065"/>
      <c r="O46" s="2066"/>
      <c r="P46" s="2048"/>
      <c r="Q46" s="2049"/>
      <c r="R46" s="2076"/>
      <c r="S46" s="2076"/>
      <c r="T46" s="2064"/>
      <c r="U46" s="2065"/>
      <c r="V46" s="2066"/>
      <c r="W46" s="845" t="str">
        <f t="shared" si="2"/>
        <v/>
      </c>
      <c r="AA46" s="845" t="str">
        <f t="shared" si="3"/>
        <v/>
      </c>
      <c r="AF46" s="846">
        <f>IF(AND(I46&gt;0,SUM(P46:Q55)&lt;=0)=TRUE,0,SUM(P46:Q55))</f>
        <v>0</v>
      </c>
      <c r="AG46" s="846">
        <f>IF(AND(I46&gt;0,SUM(R46:S55)&lt;=0)=TRUE,0,SUM(R46:S55))</f>
        <v>0</v>
      </c>
    </row>
    <row r="47" spans="2:33" ht="15.9" hidden="1" customHeight="1" x14ac:dyDescent="0.2">
      <c r="B47" s="1986"/>
      <c r="C47" s="1990"/>
      <c r="D47" s="1991"/>
      <c r="E47" s="1978"/>
      <c r="F47" s="1979"/>
      <c r="G47" s="1996"/>
      <c r="H47" s="1996"/>
      <c r="I47" s="2007"/>
      <c r="J47" s="2008"/>
      <c r="K47" s="2068"/>
      <c r="L47" s="2068"/>
      <c r="M47" s="2068"/>
      <c r="N47" s="2068"/>
      <c r="O47" s="2069"/>
      <c r="P47" s="2020"/>
      <c r="Q47" s="2021"/>
      <c r="R47" s="1997"/>
      <c r="S47" s="1997"/>
      <c r="T47" s="2067"/>
      <c r="U47" s="2068"/>
      <c r="V47" s="2069"/>
      <c r="W47" s="845" t="str">
        <f t="shared" si="2"/>
        <v/>
      </c>
      <c r="AA47" s="845" t="str">
        <f t="shared" si="3"/>
        <v/>
      </c>
      <c r="AF47" s="846"/>
      <c r="AG47" s="846"/>
    </row>
    <row r="48" spans="2:33" ht="15.9" hidden="1" customHeight="1" x14ac:dyDescent="0.2">
      <c r="B48" s="1986"/>
      <c r="C48" s="1990"/>
      <c r="D48" s="1991"/>
      <c r="E48" s="1978"/>
      <c r="F48" s="1979"/>
      <c r="G48" s="1996"/>
      <c r="H48" s="1996"/>
      <c r="I48" s="2007"/>
      <c r="J48" s="2008"/>
      <c r="K48" s="2068"/>
      <c r="L48" s="2068"/>
      <c r="M48" s="2068"/>
      <c r="N48" s="2068"/>
      <c r="O48" s="2069"/>
      <c r="P48" s="2020"/>
      <c r="Q48" s="2021"/>
      <c r="R48" s="1997"/>
      <c r="S48" s="1997"/>
      <c r="T48" s="2067"/>
      <c r="U48" s="2068"/>
      <c r="V48" s="2069"/>
      <c r="W48" s="845" t="str">
        <f t="shared" si="2"/>
        <v/>
      </c>
      <c r="AA48" s="845" t="str">
        <f t="shared" si="3"/>
        <v/>
      </c>
      <c r="AF48" s="846"/>
      <c r="AG48" s="846"/>
    </row>
    <row r="49" spans="2:33" ht="15.9" hidden="1" customHeight="1" x14ac:dyDescent="0.2">
      <c r="B49" s="1986"/>
      <c r="C49" s="1990"/>
      <c r="D49" s="1991"/>
      <c r="E49" s="1978"/>
      <c r="F49" s="1979"/>
      <c r="G49" s="1996"/>
      <c r="H49" s="1996"/>
      <c r="I49" s="2007"/>
      <c r="J49" s="2008"/>
      <c r="K49" s="2068"/>
      <c r="L49" s="2068"/>
      <c r="M49" s="2068"/>
      <c r="N49" s="2068"/>
      <c r="O49" s="2069"/>
      <c r="P49" s="2020"/>
      <c r="Q49" s="2021"/>
      <c r="R49" s="1997"/>
      <c r="S49" s="1997"/>
      <c r="T49" s="2067"/>
      <c r="U49" s="2068"/>
      <c r="V49" s="2069"/>
      <c r="W49" s="845" t="str">
        <f t="shared" si="2"/>
        <v/>
      </c>
      <c r="AA49" s="845" t="str">
        <f t="shared" si="3"/>
        <v/>
      </c>
      <c r="AF49" s="846"/>
      <c r="AG49" s="846"/>
    </row>
    <row r="50" spans="2:33" ht="15.9" hidden="1" customHeight="1" x14ac:dyDescent="0.2">
      <c r="B50" s="1986"/>
      <c r="C50" s="1990"/>
      <c r="D50" s="1991"/>
      <c r="E50" s="1978"/>
      <c r="F50" s="1979"/>
      <c r="G50" s="1996"/>
      <c r="H50" s="1996"/>
      <c r="I50" s="2007"/>
      <c r="J50" s="2008"/>
      <c r="K50" s="2068"/>
      <c r="L50" s="2068"/>
      <c r="M50" s="2068"/>
      <c r="N50" s="2068"/>
      <c r="O50" s="2069"/>
      <c r="P50" s="2020"/>
      <c r="Q50" s="2021"/>
      <c r="R50" s="1997"/>
      <c r="S50" s="1997"/>
      <c r="T50" s="2067"/>
      <c r="U50" s="2068"/>
      <c r="V50" s="2069"/>
      <c r="W50" s="845" t="str">
        <f t="shared" si="2"/>
        <v/>
      </c>
      <c r="AA50" s="845" t="str">
        <f t="shared" si="3"/>
        <v/>
      </c>
      <c r="AF50" s="846"/>
      <c r="AG50" s="846"/>
    </row>
    <row r="51" spans="2:33" ht="15.9" hidden="1" customHeight="1" x14ac:dyDescent="0.2">
      <c r="B51" s="1986"/>
      <c r="C51" s="1990"/>
      <c r="D51" s="1991"/>
      <c r="E51" s="1978"/>
      <c r="F51" s="1979"/>
      <c r="G51" s="1996"/>
      <c r="H51" s="1996"/>
      <c r="I51" s="2007"/>
      <c r="J51" s="2008"/>
      <c r="K51" s="2068"/>
      <c r="L51" s="2068"/>
      <c r="M51" s="2068"/>
      <c r="N51" s="2068"/>
      <c r="O51" s="2069"/>
      <c r="P51" s="2020"/>
      <c r="Q51" s="2021"/>
      <c r="R51" s="1997"/>
      <c r="S51" s="1997"/>
      <c r="T51" s="2067"/>
      <c r="U51" s="2068"/>
      <c r="V51" s="2069"/>
      <c r="W51" s="845" t="str">
        <f t="shared" si="2"/>
        <v/>
      </c>
      <c r="AA51" s="845" t="str">
        <f t="shared" si="3"/>
        <v/>
      </c>
      <c r="AF51" s="846"/>
      <c r="AG51" s="846"/>
    </row>
    <row r="52" spans="2:33" ht="15.9" hidden="1" customHeight="1" x14ac:dyDescent="0.2">
      <c r="B52" s="1986"/>
      <c r="C52" s="1990"/>
      <c r="D52" s="1991"/>
      <c r="E52" s="1978"/>
      <c r="F52" s="1979"/>
      <c r="G52" s="1996"/>
      <c r="H52" s="1996"/>
      <c r="I52" s="2007"/>
      <c r="J52" s="2008"/>
      <c r="K52" s="2068"/>
      <c r="L52" s="2068"/>
      <c r="M52" s="2068"/>
      <c r="N52" s="2068"/>
      <c r="O52" s="2069"/>
      <c r="P52" s="2020"/>
      <c r="Q52" s="2021"/>
      <c r="R52" s="1997"/>
      <c r="S52" s="1997"/>
      <c r="T52" s="2067"/>
      <c r="U52" s="2068"/>
      <c r="V52" s="2069"/>
      <c r="W52" s="845" t="str">
        <f t="shared" si="2"/>
        <v/>
      </c>
      <c r="AA52" s="845" t="str">
        <f t="shared" si="3"/>
        <v/>
      </c>
      <c r="AF52" s="846"/>
      <c r="AG52" s="846"/>
    </row>
    <row r="53" spans="2:33" ht="15.9" hidden="1" customHeight="1" x14ac:dyDescent="0.2">
      <c r="B53" s="1986"/>
      <c r="C53" s="1990"/>
      <c r="D53" s="1991"/>
      <c r="E53" s="1978"/>
      <c r="F53" s="1979"/>
      <c r="G53" s="1996"/>
      <c r="H53" s="1996"/>
      <c r="I53" s="2007"/>
      <c r="J53" s="2008"/>
      <c r="K53" s="2068"/>
      <c r="L53" s="2068"/>
      <c r="M53" s="2068"/>
      <c r="N53" s="2068"/>
      <c r="O53" s="2069"/>
      <c r="P53" s="2020"/>
      <c r="Q53" s="2021"/>
      <c r="R53" s="1997"/>
      <c r="S53" s="1997"/>
      <c r="T53" s="2067"/>
      <c r="U53" s="2068"/>
      <c r="V53" s="2069"/>
      <c r="W53" s="845" t="str">
        <f t="shared" si="2"/>
        <v/>
      </c>
      <c r="AA53" s="845" t="str">
        <f t="shared" si="3"/>
        <v/>
      </c>
      <c r="AF53" s="846"/>
      <c r="AG53" s="846"/>
    </row>
    <row r="54" spans="2:33" ht="15.9" hidden="1" customHeight="1" x14ac:dyDescent="0.2">
      <c r="B54" s="1986"/>
      <c r="C54" s="1990"/>
      <c r="D54" s="1991"/>
      <c r="E54" s="1978"/>
      <c r="F54" s="1979"/>
      <c r="G54" s="1996"/>
      <c r="H54" s="1996"/>
      <c r="I54" s="2007"/>
      <c r="J54" s="2008"/>
      <c r="K54" s="2068"/>
      <c r="L54" s="2068"/>
      <c r="M54" s="2068"/>
      <c r="N54" s="2068"/>
      <c r="O54" s="2069"/>
      <c r="P54" s="2020"/>
      <c r="Q54" s="2021"/>
      <c r="R54" s="1997"/>
      <c r="S54" s="1997"/>
      <c r="T54" s="2067"/>
      <c r="U54" s="2068"/>
      <c r="V54" s="2069"/>
      <c r="W54" s="845" t="str">
        <f t="shared" si="2"/>
        <v/>
      </c>
      <c r="AA54" s="845" t="str">
        <f t="shared" si="3"/>
        <v/>
      </c>
      <c r="AF54" s="846"/>
      <c r="AG54" s="846"/>
    </row>
    <row r="55" spans="2:33" ht="15.9" hidden="1" customHeight="1" x14ac:dyDescent="0.2">
      <c r="B55" s="1987"/>
      <c r="C55" s="1992"/>
      <c r="D55" s="1993"/>
      <c r="E55" s="2061"/>
      <c r="F55" s="2062"/>
      <c r="G55" s="2034"/>
      <c r="H55" s="2034"/>
      <c r="I55" s="2009"/>
      <c r="J55" s="2010"/>
      <c r="K55" s="2071"/>
      <c r="L55" s="2071"/>
      <c r="M55" s="2071"/>
      <c r="N55" s="2071"/>
      <c r="O55" s="2072"/>
      <c r="P55" s="2022"/>
      <c r="Q55" s="2023"/>
      <c r="R55" s="2001"/>
      <c r="S55" s="2001"/>
      <c r="T55" s="2070"/>
      <c r="U55" s="2071"/>
      <c r="V55" s="2072"/>
      <c r="W55" s="845" t="str">
        <f t="shared" si="2"/>
        <v/>
      </c>
      <c r="AA55" s="845" t="str">
        <f t="shared" si="3"/>
        <v/>
      </c>
      <c r="AF55" s="847"/>
      <c r="AG55" s="847"/>
    </row>
    <row r="56" spans="2:33" ht="15.9" hidden="1" customHeight="1" x14ac:dyDescent="0.2">
      <c r="B56" s="1985">
        <v>6</v>
      </c>
      <c r="C56" s="1988"/>
      <c r="D56" s="1989"/>
      <c r="E56" s="2073"/>
      <c r="F56" s="2074"/>
      <c r="G56" s="2075"/>
      <c r="H56" s="2075"/>
      <c r="I56" s="2005">
        <f>IF(SUM(G56:H65)&gt;=0,0,-1*SUM(G56:H65))</f>
        <v>0</v>
      </c>
      <c r="J56" s="2006"/>
      <c r="K56" s="2065"/>
      <c r="L56" s="2065"/>
      <c r="M56" s="2065"/>
      <c r="N56" s="2065"/>
      <c r="O56" s="2066"/>
      <c r="P56" s="2048"/>
      <c r="Q56" s="2049"/>
      <c r="R56" s="2076"/>
      <c r="S56" s="2076"/>
      <c r="T56" s="2064"/>
      <c r="U56" s="2065"/>
      <c r="V56" s="2066"/>
      <c r="W56" s="845" t="str">
        <f t="shared" si="2"/>
        <v/>
      </c>
      <c r="AA56" s="845" t="str">
        <f t="shared" si="3"/>
        <v/>
      </c>
      <c r="AF56" s="846">
        <f>IF(AND(I56&gt;0,SUM(P56:Q65)&lt;=0)=TRUE,0,SUM(P56:Q65))</f>
        <v>0</v>
      </c>
      <c r="AG56" s="846">
        <f>IF(AND(I56&gt;0,SUM(R56:S65)&lt;=0)=TRUE,0,SUM(R56:S65))</f>
        <v>0</v>
      </c>
    </row>
    <row r="57" spans="2:33" ht="15.9" hidden="1" customHeight="1" x14ac:dyDescent="0.2">
      <c r="B57" s="1986"/>
      <c r="C57" s="1990"/>
      <c r="D57" s="1991"/>
      <c r="E57" s="1978"/>
      <c r="F57" s="1979"/>
      <c r="G57" s="1996"/>
      <c r="H57" s="1996"/>
      <c r="I57" s="2007"/>
      <c r="J57" s="2008"/>
      <c r="K57" s="2068"/>
      <c r="L57" s="2068"/>
      <c r="M57" s="2068"/>
      <c r="N57" s="2068"/>
      <c r="O57" s="2069"/>
      <c r="P57" s="2020"/>
      <c r="Q57" s="2021"/>
      <c r="R57" s="1997"/>
      <c r="S57" s="1997"/>
      <c r="T57" s="2067"/>
      <c r="U57" s="2068"/>
      <c r="V57" s="2069"/>
      <c r="W57" s="845" t="str">
        <f t="shared" si="2"/>
        <v/>
      </c>
      <c r="AA57" s="845" t="str">
        <f t="shared" si="3"/>
        <v/>
      </c>
      <c r="AF57" s="846"/>
      <c r="AG57" s="846"/>
    </row>
    <row r="58" spans="2:33" ht="15.9" hidden="1" customHeight="1" x14ac:dyDescent="0.2">
      <c r="B58" s="1986"/>
      <c r="C58" s="1990"/>
      <c r="D58" s="1991"/>
      <c r="E58" s="1978"/>
      <c r="F58" s="1979"/>
      <c r="G58" s="1996"/>
      <c r="H58" s="1996"/>
      <c r="I58" s="2007"/>
      <c r="J58" s="2008"/>
      <c r="K58" s="2068"/>
      <c r="L58" s="2068"/>
      <c r="M58" s="2068"/>
      <c r="N58" s="2068"/>
      <c r="O58" s="2069"/>
      <c r="P58" s="2020"/>
      <c r="Q58" s="2021"/>
      <c r="R58" s="1997"/>
      <c r="S58" s="1997"/>
      <c r="T58" s="2067"/>
      <c r="U58" s="2068"/>
      <c r="V58" s="2069"/>
      <c r="W58" s="845" t="str">
        <f t="shared" si="2"/>
        <v/>
      </c>
      <c r="AA58" s="845" t="str">
        <f t="shared" si="3"/>
        <v/>
      </c>
      <c r="AF58" s="846"/>
      <c r="AG58" s="846"/>
    </row>
    <row r="59" spans="2:33" ht="15.9" hidden="1" customHeight="1" x14ac:dyDescent="0.2">
      <c r="B59" s="1986"/>
      <c r="C59" s="1990"/>
      <c r="D59" s="1991"/>
      <c r="E59" s="1978"/>
      <c r="F59" s="1979"/>
      <c r="G59" s="1996"/>
      <c r="H59" s="1996"/>
      <c r="I59" s="2007"/>
      <c r="J59" s="2008"/>
      <c r="K59" s="2068"/>
      <c r="L59" s="2068"/>
      <c r="M59" s="2068"/>
      <c r="N59" s="2068"/>
      <c r="O59" s="2069"/>
      <c r="P59" s="2020"/>
      <c r="Q59" s="2021"/>
      <c r="R59" s="1997"/>
      <c r="S59" s="1997"/>
      <c r="T59" s="2067"/>
      <c r="U59" s="2068"/>
      <c r="V59" s="2069"/>
      <c r="W59" s="845" t="str">
        <f t="shared" si="2"/>
        <v/>
      </c>
      <c r="AA59" s="845" t="str">
        <f t="shared" si="3"/>
        <v/>
      </c>
      <c r="AF59" s="846"/>
      <c r="AG59" s="846"/>
    </row>
    <row r="60" spans="2:33" ht="15.9" hidden="1" customHeight="1" x14ac:dyDescent="0.2">
      <c r="B60" s="1986"/>
      <c r="C60" s="1990"/>
      <c r="D60" s="1991"/>
      <c r="E60" s="1978"/>
      <c r="F60" s="1979"/>
      <c r="G60" s="1996"/>
      <c r="H60" s="1996"/>
      <c r="I60" s="2007"/>
      <c r="J60" s="2008"/>
      <c r="K60" s="2068"/>
      <c r="L60" s="2068"/>
      <c r="M60" s="2068"/>
      <c r="N60" s="2068"/>
      <c r="O60" s="2069"/>
      <c r="P60" s="2020"/>
      <c r="Q60" s="2021"/>
      <c r="R60" s="1997"/>
      <c r="S60" s="1997"/>
      <c r="T60" s="2067"/>
      <c r="U60" s="2068"/>
      <c r="V60" s="2069"/>
      <c r="W60" s="845" t="str">
        <f t="shared" si="2"/>
        <v/>
      </c>
      <c r="AA60" s="845" t="str">
        <f t="shared" si="3"/>
        <v/>
      </c>
      <c r="AF60" s="846"/>
      <c r="AG60" s="846"/>
    </row>
    <row r="61" spans="2:33" ht="15.9" hidden="1" customHeight="1" x14ac:dyDescent="0.2">
      <c r="B61" s="1986"/>
      <c r="C61" s="1990"/>
      <c r="D61" s="1991"/>
      <c r="E61" s="1978"/>
      <c r="F61" s="1979"/>
      <c r="G61" s="1996"/>
      <c r="H61" s="1996"/>
      <c r="I61" s="2007"/>
      <c r="J61" s="2008"/>
      <c r="K61" s="2068"/>
      <c r="L61" s="2068"/>
      <c r="M61" s="2068"/>
      <c r="N61" s="2068"/>
      <c r="O61" s="2069"/>
      <c r="P61" s="2020"/>
      <c r="Q61" s="2021"/>
      <c r="R61" s="1997"/>
      <c r="S61" s="1997"/>
      <c r="T61" s="2067"/>
      <c r="U61" s="2068"/>
      <c r="V61" s="2069"/>
      <c r="W61" s="845" t="str">
        <f t="shared" si="2"/>
        <v/>
      </c>
      <c r="AA61" s="845" t="str">
        <f t="shared" si="3"/>
        <v/>
      </c>
      <c r="AF61" s="846"/>
      <c r="AG61" s="846"/>
    </row>
    <row r="62" spans="2:33" ht="15.9" hidden="1" customHeight="1" x14ac:dyDescent="0.2">
      <c r="B62" s="1986"/>
      <c r="C62" s="1990"/>
      <c r="D62" s="1991"/>
      <c r="E62" s="1978"/>
      <c r="F62" s="1979"/>
      <c r="G62" s="1996"/>
      <c r="H62" s="1996"/>
      <c r="I62" s="2007"/>
      <c r="J62" s="2008"/>
      <c r="K62" s="2068"/>
      <c r="L62" s="2068"/>
      <c r="M62" s="2068"/>
      <c r="N62" s="2068"/>
      <c r="O62" s="2069"/>
      <c r="P62" s="2020"/>
      <c r="Q62" s="2021"/>
      <c r="R62" s="1997"/>
      <c r="S62" s="1997"/>
      <c r="T62" s="2067"/>
      <c r="U62" s="2068"/>
      <c r="V62" s="2069"/>
      <c r="W62" s="845" t="str">
        <f t="shared" si="2"/>
        <v/>
      </c>
      <c r="AA62" s="845" t="str">
        <f t="shared" si="3"/>
        <v/>
      </c>
      <c r="AF62" s="846"/>
      <c r="AG62" s="846"/>
    </row>
    <row r="63" spans="2:33" ht="15.9" hidden="1" customHeight="1" x14ac:dyDescent="0.2">
      <c r="B63" s="1986"/>
      <c r="C63" s="1990"/>
      <c r="D63" s="1991"/>
      <c r="E63" s="1978"/>
      <c r="F63" s="1979"/>
      <c r="G63" s="1996"/>
      <c r="H63" s="1996"/>
      <c r="I63" s="2007"/>
      <c r="J63" s="2008"/>
      <c r="K63" s="2068"/>
      <c r="L63" s="2068"/>
      <c r="M63" s="2068"/>
      <c r="N63" s="2068"/>
      <c r="O63" s="2069"/>
      <c r="P63" s="2020"/>
      <c r="Q63" s="2021"/>
      <c r="R63" s="1997"/>
      <c r="S63" s="1997"/>
      <c r="T63" s="2067"/>
      <c r="U63" s="2068"/>
      <c r="V63" s="2069"/>
      <c r="W63" s="845" t="str">
        <f t="shared" si="2"/>
        <v/>
      </c>
      <c r="AA63" s="845" t="str">
        <f t="shared" si="3"/>
        <v/>
      </c>
      <c r="AF63" s="846"/>
      <c r="AG63" s="846"/>
    </row>
    <row r="64" spans="2:33" ht="15.9" hidden="1" customHeight="1" x14ac:dyDescent="0.2">
      <c r="B64" s="1986"/>
      <c r="C64" s="1990"/>
      <c r="D64" s="1991"/>
      <c r="E64" s="1978"/>
      <c r="F64" s="1979"/>
      <c r="G64" s="1996"/>
      <c r="H64" s="1996"/>
      <c r="I64" s="2007"/>
      <c r="J64" s="2008"/>
      <c r="K64" s="2068"/>
      <c r="L64" s="2068"/>
      <c r="M64" s="2068"/>
      <c r="N64" s="2068"/>
      <c r="O64" s="2069"/>
      <c r="P64" s="2020"/>
      <c r="Q64" s="2021"/>
      <c r="R64" s="1997"/>
      <c r="S64" s="1997"/>
      <c r="T64" s="2067"/>
      <c r="U64" s="2068"/>
      <c r="V64" s="2069"/>
      <c r="W64" s="845" t="str">
        <f t="shared" si="2"/>
        <v/>
      </c>
      <c r="AA64" s="845" t="str">
        <f t="shared" si="3"/>
        <v/>
      </c>
      <c r="AF64" s="846"/>
      <c r="AG64" s="846"/>
    </row>
    <row r="65" spans="2:33" ht="15.9" hidden="1" customHeight="1" x14ac:dyDescent="0.2">
      <c r="B65" s="1987"/>
      <c r="C65" s="1992"/>
      <c r="D65" s="1993"/>
      <c r="E65" s="2061"/>
      <c r="F65" s="2062"/>
      <c r="G65" s="2034"/>
      <c r="H65" s="2034"/>
      <c r="I65" s="2009"/>
      <c r="J65" s="2010"/>
      <c r="K65" s="2071"/>
      <c r="L65" s="2071"/>
      <c r="M65" s="2071"/>
      <c r="N65" s="2071"/>
      <c r="O65" s="2072"/>
      <c r="P65" s="2022"/>
      <c r="Q65" s="2023"/>
      <c r="R65" s="2001"/>
      <c r="S65" s="2001"/>
      <c r="T65" s="2070"/>
      <c r="U65" s="2071"/>
      <c r="V65" s="2072"/>
      <c r="W65" s="845" t="str">
        <f t="shared" si="2"/>
        <v/>
      </c>
      <c r="AA65" s="845" t="str">
        <f t="shared" si="3"/>
        <v/>
      </c>
      <c r="AF65" s="847"/>
      <c r="AG65" s="847"/>
    </row>
    <row r="66" spans="2:33" ht="15.9" hidden="1" customHeight="1" x14ac:dyDescent="0.2">
      <c r="B66" s="1985">
        <v>7</v>
      </c>
      <c r="C66" s="1988"/>
      <c r="D66" s="1989"/>
      <c r="E66" s="2073"/>
      <c r="F66" s="2074"/>
      <c r="G66" s="2075"/>
      <c r="H66" s="2075"/>
      <c r="I66" s="2005">
        <f>IF(SUM(G66:H75)&gt;=0,0,-1*SUM(G66:H75))</f>
        <v>0</v>
      </c>
      <c r="J66" s="2006"/>
      <c r="K66" s="2065"/>
      <c r="L66" s="2065"/>
      <c r="M66" s="2065"/>
      <c r="N66" s="2065"/>
      <c r="O66" s="2066"/>
      <c r="P66" s="2048"/>
      <c r="Q66" s="2049"/>
      <c r="R66" s="2076"/>
      <c r="S66" s="2076"/>
      <c r="T66" s="2064"/>
      <c r="U66" s="2065"/>
      <c r="V66" s="2066"/>
      <c r="W66" s="845" t="str">
        <f t="shared" si="2"/>
        <v/>
      </c>
      <c r="AA66" s="845" t="str">
        <f t="shared" si="3"/>
        <v/>
      </c>
      <c r="AF66" s="846">
        <f>IF(AND(I66&gt;0,SUM(P66:Q75)&lt;=0)=TRUE,0,SUM(P66:Q75))</f>
        <v>0</v>
      </c>
      <c r="AG66" s="846">
        <f>IF(AND(I66&gt;0,SUM(R66:S75)&lt;=0)=TRUE,0,SUM(R66:S75))</f>
        <v>0</v>
      </c>
    </row>
    <row r="67" spans="2:33" ht="15.9" hidden="1" customHeight="1" x14ac:dyDescent="0.2">
      <c r="B67" s="1986"/>
      <c r="C67" s="1990"/>
      <c r="D67" s="1991"/>
      <c r="E67" s="1978"/>
      <c r="F67" s="1979"/>
      <c r="G67" s="1996"/>
      <c r="H67" s="1996"/>
      <c r="I67" s="2007"/>
      <c r="J67" s="2008"/>
      <c r="K67" s="2068"/>
      <c r="L67" s="2068"/>
      <c r="M67" s="2068"/>
      <c r="N67" s="2068"/>
      <c r="O67" s="2069"/>
      <c r="P67" s="2020"/>
      <c r="Q67" s="2021"/>
      <c r="R67" s="1997"/>
      <c r="S67" s="1997"/>
      <c r="T67" s="2067"/>
      <c r="U67" s="2068"/>
      <c r="V67" s="2069"/>
      <c r="W67" s="845" t="str">
        <f t="shared" si="2"/>
        <v/>
      </c>
      <c r="AA67" s="845" t="str">
        <f t="shared" si="3"/>
        <v/>
      </c>
      <c r="AF67" s="846"/>
      <c r="AG67" s="846"/>
    </row>
    <row r="68" spans="2:33" ht="15.9" hidden="1" customHeight="1" x14ac:dyDescent="0.2">
      <c r="B68" s="1986"/>
      <c r="C68" s="1990"/>
      <c r="D68" s="1991"/>
      <c r="E68" s="1978"/>
      <c r="F68" s="1979"/>
      <c r="G68" s="1996"/>
      <c r="H68" s="1996"/>
      <c r="I68" s="2007"/>
      <c r="J68" s="2008"/>
      <c r="K68" s="2068"/>
      <c r="L68" s="2068"/>
      <c r="M68" s="2068"/>
      <c r="N68" s="2068"/>
      <c r="O68" s="2069"/>
      <c r="P68" s="2020"/>
      <c r="Q68" s="2021"/>
      <c r="R68" s="1997"/>
      <c r="S68" s="1997"/>
      <c r="T68" s="2067"/>
      <c r="U68" s="2068"/>
      <c r="V68" s="2069"/>
      <c r="W68" s="845" t="str">
        <f t="shared" si="2"/>
        <v/>
      </c>
      <c r="AA68" s="845" t="str">
        <f t="shared" si="3"/>
        <v/>
      </c>
      <c r="AF68" s="846"/>
      <c r="AG68" s="846"/>
    </row>
    <row r="69" spans="2:33" ht="15.9" hidden="1" customHeight="1" x14ac:dyDescent="0.2">
      <c r="B69" s="1986"/>
      <c r="C69" s="1990"/>
      <c r="D69" s="1991"/>
      <c r="E69" s="1978"/>
      <c r="F69" s="1979"/>
      <c r="G69" s="1996"/>
      <c r="H69" s="1996"/>
      <c r="I69" s="2007"/>
      <c r="J69" s="2008"/>
      <c r="K69" s="2068"/>
      <c r="L69" s="2068"/>
      <c r="M69" s="2068"/>
      <c r="N69" s="2068"/>
      <c r="O69" s="2069"/>
      <c r="P69" s="2020"/>
      <c r="Q69" s="2021"/>
      <c r="R69" s="1997"/>
      <c r="S69" s="1997"/>
      <c r="T69" s="2067"/>
      <c r="U69" s="2068"/>
      <c r="V69" s="2069"/>
      <c r="W69" s="845" t="str">
        <f t="shared" si="2"/>
        <v/>
      </c>
      <c r="AA69" s="845" t="str">
        <f t="shared" si="3"/>
        <v/>
      </c>
      <c r="AF69" s="846"/>
      <c r="AG69" s="846"/>
    </row>
    <row r="70" spans="2:33" ht="15.9" hidden="1" customHeight="1" x14ac:dyDescent="0.2">
      <c r="B70" s="1986"/>
      <c r="C70" s="1990"/>
      <c r="D70" s="1991"/>
      <c r="E70" s="1978"/>
      <c r="F70" s="1979"/>
      <c r="G70" s="1996"/>
      <c r="H70" s="1996"/>
      <c r="I70" s="2007"/>
      <c r="J70" s="2008"/>
      <c r="K70" s="2068"/>
      <c r="L70" s="2068"/>
      <c r="M70" s="2068"/>
      <c r="N70" s="2068"/>
      <c r="O70" s="2069"/>
      <c r="P70" s="2020"/>
      <c r="Q70" s="2021"/>
      <c r="R70" s="1997"/>
      <c r="S70" s="1997"/>
      <c r="T70" s="2067"/>
      <c r="U70" s="2068"/>
      <c r="V70" s="2069"/>
      <c r="W70" s="845" t="str">
        <f t="shared" ref="W70:W101" si="4">IF(G70="","",IF(SIGN(G70)=SIGN(P70),"！(3)と(6)の符号が逆になっていません。",""))</f>
        <v/>
      </c>
      <c r="AA70" s="845" t="str">
        <f t="shared" ref="AA70:AA101" si="5">IF(G70="","",IF(SIGN(G70)=SIGN(R70),"！(3)と(7)の符号が逆になっていません。",""))</f>
        <v/>
      </c>
      <c r="AF70" s="846"/>
      <c r="AG70" s="846"/>
    </row>
    <row r="71" spans="2:33" ht="15.9" hidden="1" customHeight="1" x14ac:dyDescent="0.2">
      <c r="B71" s="1986"/>
      <c r="C71" s="1990"/>
      <c r="D71" s="1991"/>
      <c r="E71" s="1978"/>
      <c r="F71" s="1979"/>
      <c r="G71" s="1996"/>
      <c r="H71" s="1996"/>
      <c r="I71" s="2007"/>
      <c r="J71" s="2008"/>
      <c r="K71" s="2068"/>
      <c r="L71" s="2068"/>
      <c r="M71" s="2068"/>
      <c r="N71" s="2068"/>
      <c r="O71" s="2069"/>
      <c r="P71" s="2020"/>
      <c r="Q71" s="2021"/>
      <c r="R71" s="1997"/>
      <c r="S71" s="1997"/>
      <c r="T71" s="2067"/>
      <c r="U71" s="2068"/>
      <c r="V71" s="2069"/>
      <c r="W71" s="845" t="str">
        <f t="shared" si="4"/>
        <v/>
      </c>
      <c r="AA71" s="845" t="str">
        <f t="shared" si="5"/>
        <v/>
      </c>
      <c r="AF71" s="846"/>
      <c r="AG71" s="846"/>
    </row>
    <row r="72" spans="2:33" ht="15.9" hidden="1" customHeight="1" x14ac:dyDescent="0.2">
      <c r="B72" s="1986"/>
      <c r="C72" s="1990"/>
      <c r="D72" s="1991"/>
      <c r="E72" s="1978"/>
      <c r="F72" s="1979"/>
      <c r="G72" s="1996"/>
      <c r="H72" s="1996"/>
      <c r="I72" s="2007"/>
      <c r="J72" s="2008"/>
      <c r="K72" s="2068"/>
      <c r="L72" s="2068"/>
      <c r="M72" s="2068"/>
      <c r="N72" s="2068"/>
      <c r="O72" s="2069"/>
      <c r="P72" s="2020"/>
      <c r="Q72" s="2021"/>
      <c r="R72" s="1997"/>
      <c r="S72" s="1997"/>
      <c r="T72" s="2067"/>
      <c r="U72" s="2068"/>
      <c r="V72" s="2069"/>
      <c r="W72" s="845" t="str">
        <f t="shared" si="4"/>
        <v/>
      </c>
      <c r="AA72" s="845" t="str">
        <f t="shared" si="5"/>
        <v/>
      </c>
      <c r="AF72" s="846"/>
      <c r="AG72" s="846"/>
    </row>
    <row r="73" spans="2:33" ht="15.9" hidden="1" customHeight="1" x14ac:dyDescent="0.2">
      <c r="B73" s="1986"/>
      <c r="C73" s="1990"/>
      <c r="D73" s="1991"/>
      <c r="E73" s="1978"/>
      <c r="F73" s="1979"/>
      <c r="G73" s="1996"/>
      <c r="H73" s="1996"/>
      <c r="I73" s="2007"/>
      <c r="J73" s="2008"/>
      <c r="K73" s="2068"/>
      <c r="L73" s="2068"/>
      <c r="M73" s="2068"/>
      <c r="N73" s="2068"/>
      <c r="O73" s="2069"/>
      <c r="P73" s="2020"/>
      <c r="Q73" s="2021"/>
      <c r="R73" s="1997"/>
      <c r="S73" s="1997"/>
      <c r="T73" s="2067"/>
      <c r="U73" s="2068"/>
      <c r="V73" s="2069"/>
      <c r="W73" s="845" t="str">
        <f t="shared" si="4"/>
        <v/>
      </c>
      <c r="AA73" s="845" t="str">
        <f t="shared" si="5"/>
        <v/>
      </c>
      <c r="AF73" s="846"/>
      <c r="AG73" s="846"/>
    </row>
    <row r="74" spans="2:33" ht="15.9" hidden="1" customHeight="1" x14ac:dyDescent="0.2">
      <c r="B74" s="1986"/>
      <c r="C74" s="1990"/>
      <c r="D74" s="1991"/>
      <c r="E74" s="1978"/>
      <c r="F74" s="1979"/>
      <c r="G74" s="1996"/>
      <c r="H74" s="1996"/>
      <c r="I74" s="2007"/>
      <c r="J74" s="2008"/>
      <c r="K74" s="2068"/>
      <c r="L74" s="2068"/>
      <c r="M74" s="2068"/>
      <c r="N74" s="2068"/>
      <c r="O74" s="2069"/>
      <c r="P74" s="2020"/>
      <c r="Q74" s="2021"/>
      <c r="R74" s="1997"/>
      <c r="S74" s="1997"/>
      <c r="T74" s="2067"/>
      <c r="U74" s="2068"/>
      <c r="V74" s="2069"/>
      <c r="W74" s="845" t="str">
        <f t="shared" si="4"/>
        <v/>
      </c>
      <c r="AA74" s="845" t="str">
        <f t="shared" si="5"/>
        <v/>
      </c>
      <c r="AF74" s="846"/>
      <c r="AG74" s="846"/>
    </row>
    <row r="75" spans="2:33" ht="15.9" hidden="1" customHeight="1" x14ac:dyDescent="0.2">
      <c r="B75" s="1987"/>
      <c r="C75" s="1992"/>
      <c r="D75" s="1993"/>
      <c r="E75" s="2061"/>
      <c r="F75" s="2062"/>
      <c r="G75" s="2034"/>
      <c r="H75" s="2034"/>
      <c r="I75" s="2009"/>
      <c r="J75" s="2010"/>
      <c r="K75" s="2071"/>
      <c r="L75" s="2071"/>
      <c r="M75" s="2071"/>
      <c r="N75" s="2071"/>
      <c r="O75" s="2072"/>
      <c r="P75" s="2022"/>
      <c r="Q75" s="2023"/>
      <c r="R75" s="2001"/>
      <c r="S75" s="2001"/>
      <c r="T75" s="2070"/>
      <c r="U75" s="2071"/>
      <c r="V75" s="2072"/>
      <c r="W75" s="845" t="str">
        <f t="shared" si="4"/>
        <v/>
      </c>
      <c r="AA75" s="845" t="str">
        <f t="shared" si="5"/>
        <v/>
      </c>
      <c r="AF75" s="847"/>
      <c r="AG75" s="847"/>
    </row>
    <row r="76" spans="2:33" ht="15.9" hidden="1" customHeight="1" x14ac:dyDescent="0.2">
      <c r="B76" s="1985">
        <v>8</v>
      </c>
      <c r="C76" s="1988"/>
      <c r="D76" s="1989"/>
      <c r="E76" s="2073"/>
      <c r="F76" s="2074"/>
      <c r="G76" s="2075"/>
      <c r="H76" s="2075"/>
      <c r="I76" s="2005">
        <f>IF(SUM(G76:H85)&gt;=0,0,-1*SUM(G76:H85))</f>
        <v>0</v>
      </c>
      <c r="J76" s="2006"/>
      <c r="K76" s="2065"/>
      <c r="L76" s="2065"/>
      <c r="M76" s="2065"/>
      <c r="N76" s="2065"/>
      <c r="O76" s="2066"/>
      <c r="P76" s="2048"/>
      <c r="Q76" s="2049"/>
      <c r="R76" s="2076"/>
      <c r="S76" s="2076"/>
      <c r="T76" s="2064"/>
      <c r="U76" s="2065"/>
      <c r="V76" s="2066"/>
      <c r="W76" s="845" t="str">
        <f t="shared" si="4"/>
        <v/>
      </c>
      <c r="AA76" s="845" t="str">
        <f t="shared" si="5"/>
        <v/>
      </c>
      <c r="AF76" s="846">
        <f>IF(AND(I76&gt;0,SUM(P76:Q85)&lt;=0)=TRUE,0,SUM(P76:Q85))</f>
        <v>0</v>
      </c>
      <c r="AG76" s="846">
        <f>IF(AND(I76&gt;0,SUM(R76:S85)&lt;=0)=TRUE,0,SUM(R76:S85))</f>
        <v>0</v>
      </c>
    </row>
    <row r="77" spans="2:33" ht="15.9" hidden="1" customHeight="1" x14ac:dyDescent="0.2">
      <c r="B77" s="1986"/>
      <c r="C77" s="1990"/>
      <c r="D77" s="1991"/>
      <c r="E77" s="1978"/>
      <c r="F77" s="1979"/>
      <c r="G77" s="1996"/>
      <c r="H77" s="1996"/>
      <c r="I77" s="2007"/>
      <c r="J77" s="2008"/>
      <c r="K77" s="2068"/>
      <c r="L77" s="2068"/>
      <c r="M77" s="2068"/>
      <c r="N77" s="2068"/>
      <c r="O77" s="2069"/>
      <c r="P77" s="2020"/>
      <c r="Q77" s="2021"/>
      <c r="R77" s="1997"/>
      <c r="S77" s="1997"/>
      <c r="T77" s="2067"/>
      <c r="U77" s="2068"/>
      <c r="V77" s="2069"/>
      <c r="W77" s="845" t="str">
        <f t="shared" si="4"/>
        <v/>
      </c>
      <c r="AA77" s="845" t="str">
        <f t="shared" si="5"/>
        <v/>
      </c>
      <c r="AF77" s="846"/>
      <c r="AG77" s="846"/>
    </row>
    <row r="78" spans="2:33" ht="15.9" hidden="1" customHeight="1" x14ac:dyDescent="0.2">
      <c r="B78" s="1986"/>
      <c r="C78" s="1990"/>
      <c r="D78" s="1991"/>
      <c r="E78" s="1978"/>
      <c r="F78" s="1979"/>
      <c r="G78" s="1996"/>
      <c r="H78" s="1996"/>
      <c r="I78" s="2007"/>
      <c r="J78" s="2008"/>
      <c r="K78" s="2068"/>
      <c r="L78" s="2068"/>
      <c r="M78" s="2068"/>
      <c r="N78" s="2068"/>
      <c r="O78" s="2069"/>
      <c r="P78" s="2020"/>
      <c r="Q78" s="2021"/>
      <c r="R78" s="1997"/>
      <c r="S78" s="1997"/>
      <c r="T78" s="2067"/>
      <c r="U78" s="2068"/>
      <c r="V78" s="2069"/>
      <c r="W78" s="845" t="str">
        <f t="shared" si="4"/>
        <v/>
      </c>
      <c r="AA78" s="845" t="str">
        <f t="shared" si="5"/>
        <v/>
      </c>
      <c r="AF78" s="846"/>
      <c r="AG78" s="846"/>
    </row>
    <row r="79" spans="2:33" ht="15.9" hidden="1" customHeight="1" x14ac:dyDescent="0.2">
      <c r="B79" s="1986"/>
      <c r="C79" s="1990"/>
      <c r="D79" s="1991"/>
      <c r="E79" s="1978"/>
      <c r="F79" s="1979"/>
      <c r="G79" s="1996"/>
      <c r="H79" s="1996"/>
      <c r="I79" s="2007"/>
      <c r="J79" s="2008"/>
      <c r="K79" s="2068"/>
      <c r="L79" s="2068"/>
      <c r="M79" s="2068"/>
      <c r="N79" s="2068"/>
      <c r="O79" s="2069"/>
      <c r="P79" s="2020"/>
      <c r="Q79" s="2021"/>
      <c r="R79" s="1997"/>
      <c r="S79" s="1997"/>
      <c r="T79" s="2067"/>
      <c r="U79" s="2068"/>
      <c r="V79" s="2069"/>
      <c r="W79" s="845" t="str">
        <f t="shared" si="4"/>
        <v/>
      </c>
      <c r="AA79" s="845" t="str">
        <f t="shared" si="5"/>
        <v/>
      </c>
      <c r="AF79" s="846"/>
      <c r="AG79" s="846"/>
    </row>
    <row r="80" spans="2:33" ht="15.9" hidden="1" customHeight="1" x14ac:dyDescent="0.2">
      <c r="B80" s="1986"/>
      <c r="C80" s="1990"/>
      <c r="D80" s="1991"/>
      <c r="E80" s="1978"/>
      <c r="F80" s="1979"/>
      <c r="G80" s="1996"/>
      <c r="H80" s="1996"/>
      <c r="I80" s="2007"/>
      <c r="J80" s="2008"/>
      <c r="K80" s="2068"/>
      <c r="L80" s="2068"/>
      <c r="M80" s="2068"/>
      <c r="N80" s="2068"/>
      <c r="O80" s="2069"/>
      <c r="P80" s="2020"/>
      <c r="Q80" s="2021"/>
      <c r="R80" s="1997"/>
      <c r="S80" s="1997"/>
      <c r="T80" s="2067"/>
      <c r="U80" s="2068"/>
      <c r="V80" s="2069"/>
      <c r="W80" s="845" t="str">
        <f t="shared" si="4"/>
        <v/>
      </c>
      <c r="AA80" s="845" t="str">
        <f t="shared" si="5"/>
        <v/>
      </c>
      <c r="AF80" s="846"/>
      <c r="AG80" s="846"/>
    </row>
    <row r="81" spans="2:33" ht="15.9" hidden="1" customHeight="1" x14ac:dyDescent="0.2">
      <c r="B81" s="1986"/>
      <c r="C81" s="1990"/>
      <c r="D81" s="1991"/>
      <c r="E81" s="1978"/>
      <c r="F81" s="1979"/>
      <c r="G81" s="1996"/>
      <c r="H81" s="1996"/>
      <c r="I81" s="2007"/>
      <c r="J81" s="2008"/>
      <c r="K81" s="2068"/>
      <c r="L81" s="2068"/>
      <c r="M81" s="2068"/>
      <c r="N81" s="2068"/>
      <c r="O81" s="2069"/>
      <c r="P81" s="2020"/>
      <c r="Q81" s="2021"/>
      <c r="R81" s="1997"/>
      <c r="S81" s="1997"/>
      <c r="T81" s="2067"/>
      <c r="U81" s="2068"/>
      <c r="V81" s="2069"/>
      <c r="W81" s="845" t="str">
        <f t="shared" si="4"/>
        <v/>
      </c>
      <c r="AA81" s="845" t="str">
        <f t="shared" si="5"/>
        <v/>
      </c>
      <c r="AF81" s="846"/>
      <c r="AG81" s="846"/>
    </row>
    <row r="82" spans="2:33" ht="15.9" hidden="1" customHeight="1" x14ac:dyDescent="0.2">
      <c r="B82" s="1986"/>
      <c r="C82" s="1990"/>
      <c r="D82" s="1991"/>
      <c r="E82" s="1978"/>
      <c r="F82" s="1979"/>
      <c r="G82" s="1996"/>
      <c r="H82" s="1996"/>
      <c r="I82" s="2007"/>
      <c r="J82" s="2008"/>
      <c r="K82" s="2068"/>
      <c r="L82" s="2068"/>
      <c r="M82" s="2068"/>
      <c r="N82" s="2068"/>
      <c r="O82" s="2069"/>
      <c r="P82" s="2020"/>
      <c r="Q82" s="2021"/>
      <c r="R82" s="1997"/>
      <c r="S82" s="1997"/>
      <c r="T82" s="2067"/>
      <c r="U82" s="2068"/>
      <c r="V82" s="2069"/>
      <c r="W82" s="845" t="str">
        <f t="shared" si="4"/>
        <v/>
      </c>
      <c r="AA82" s="845" t="str">
        <f t="shared" si="5"/>
        <v/>
      </c>
      <c r="AF82" s="846"/>
      <c r="AG82" s="846"/>
    </row>
    <row r="83" spans="2:33" ht="15.9" hidden="1" customHeight="1" x14ac:dyDescent="0.2">
      <c r="B83" s="1986"/>
      <c r="C83" s="1990"/>
      <c r="D83" s="1991"/>
      <c r="E83" s="1978"/>
      <c r="F83" s="1979"/>
      <c r="G83" s="1996"/>
      <c r="H83" s="1996"/>
      <c r="I83" s="2007"/>
      <c r="J83" s="2008"/>
      <c r="K83" s="2068"/>
      <c r="L83" s="2068"/>
      <c r="M83" s="2068"/>
      <c r="N83" s="2068"/>
      <c r="O83" s="2069"/>
      <c r="P83" s="2020"/>
      <c r="Q83" s="2021"/>
      <c r="R83" s="1997"/>
      <c r="S83" s="1997"/>
      <c r="T83" s="2067"/>
      <c r="U83" s="2068"/>
      <c r="V83" s="2069"/>
      <c r="W83" s="845" t="str">
        <f t="shared" si="4"/>
        <v/>
      </c>
      <c r="AA83" s="845" t="str">
        <f t="shared" si="5"/>
        <v/>
      </c>
      <c r="AF83" s="846"/>
      <c r="AG83" s="846"/>
    </row>
    <row r="84" spans="2:33" ht="15.9" hidden="1" customHeight="1" x14ac:dyDescent="0.2">
      <c r="B84" s="1986"/>
      <c r="C84" s="1990"/>
      <c r="D84" s="1991"/>
      <c r="E84" s="1978"/>
      <c r="F84" s="1979"/>
      <c r="G84" s="1996"/>
      <c r="H84" s="1996"/>
      <c r="I84" s="2007"/>
      <c r="J84" s="2008"/>
      <c r="K84" s="2068"/>
      <c r="L84" s="2068"/>
      <c r="M84" s="2068"/>
      <c r="N84" s="2068"/>
      <c r="O84" s="2069"/>
      <c r="P84" s="2020"/>
      <c r="Q84" s="2021"/>
      <c r="R84" s="1997"/>
      <c r="S84" s="1997"/>
      <c r="T84" s="2067"/>
      <c r="U84" s="2068"/>
      <c r="V84" s="2069"/>
      <c r="W84" s="845" t="str">
        <f t="shared" si="4"/>
        <v/>
      </c>
      <c r="AA84" s="845" t="str">
        <f t="shared" si="5"/>
        <v/>
      </c>
      <c r="AF84" s="846"/>
      <c r="AG84" s="846"/>
    </row>
    <row r="85" spans="2:33" ht="15.9" hidden="1" customHeight="1" x14ac:dyDescent="0.2">
      <c r="B85" s="1987"/>
      <c r="C85" s="1992"/>
      <c r="D85" s="1993"/>
      <c r="E85" s="2061"/>
      <c r="F85" s="2062"/>
      <c r="G85" s="2034"/>
      <c r="H85" s="2034"/>
      <c r="I85" s="2009"/>
      <c r="J85" s="2010"/>
      <c r="K85" s="2071"/>
      <c r="L85" s="2071"/>
      <c r="M85" s="2071"/>
      <c r="N85" s="2071"/>
      <c r="O85" s="2072"/>
      <c r="P85" s="2022"/>
      <c r="Q85" s="2023"/>
      <c r="R85" s="2001"/>
      <c r="S85" s="2001"/>
      <c r="T85" s="2070"/>
      <c r="U85" s="2071"/>
      <c r="V85" s="2072"/>
      <c r="W85" s="845" t="str">
        <f t="shared" si="4"/>
        <v/>
      </c>
      <c r="AA85" s="845" t="str">
        <f t="shared" si="5"/>
        <v/>
      </c>
      <c r="AF85" s="847"/>
      <c r="AG85" s="847"/>
    </row>
    <row r="86" spans="2:33" ht="15.9" hidden="1" customHeight="1" x14ac:dyDescent="0.2">
      <c r="B86" s="1985">
        <v>9</v>
      </c>
      <c r="C86" s="1988"/>
      <c r="D86" s="1989"/>
      <c r="E86" s="2073"/>
      <c r="F86" s="2074"/>
      <c r="G86" s="2075"/>
      <c r="H86" s="2075"/>
      <c r="I86" s="2005">
        <f>IF(SUM(G86:H95)&gt;=0,0,-1*SUM(G86:H95))</f>
        <v>0</v>
      </c>
      <c r="J86" s="2006"/>
      <c r="K86" s="2065"/>
      <c r="L86" s="2065"/>
      <c r="M86" s="2065"/>
      <c r="N86" s="2065"/>
      <c r="O86" s="2066"/>
      <c r="P86" s="2048"/>
      <c r="Q86" s="2049"/>
      <c r="R86" s="2076"/>
      <c r="S86" s="2076"/>
      <c r="T86" s="2064"/>
      <c r="U86" s="2065"/>
      <c r="V86" s="2066"/>
      <c r="W86" s="845" t="str">
        <f t="shared" si="4"/>
        <v/>
      </c>
      <c r="AA86" s="845" t="str">
        <f t="shared" si="5"/>
        <v/>
      </c>
      <c r="AF86" s="846">
        <f>IF(AND(I86&gt;0,SUM(P86:Q95)&lt;=0)=TRUE,0,SUM(P86:Q95))</f>
        <v>0</v>
      </c>
      <c r="AG86" s="846">
        <f>IF(AND(I86&gt;0,SUM(R86:S95)&lt;=0)=TRUE,0,SUM(R86:S95))</f>
        <v>0</v>
      </c>
    </row>
    <row r="87" spans="2:33" ht="15.9" hidden="1" customHeight="1" x14ac:dyDescent="0.2">
      <c r="B87" s="1986"/>
      <c r="C87" s="1990"/>
      <c r="D87" s="1991"/>
      <c r="E87" s="1978"/>
      <c r="F87" s="1979"/>
      <c r="G87" s="1996"/>
      <c r="H87" s="1996"/>
      <c r="I87" s="2007"/>
      <c r="J87" s="2008"/>
      <c r="K87" s="2068"/>
      <c r="L87" s="2068"/>
      <c r="M87" s="2068"/>
      <c r="N87" s="2068"/>
      <c r="O87" s="2069"/>
      <c r="P87" s="2020"/>
      <c r="Q87" s="2021"/>
      <c r="R87" s="1997"/>
      <c r="S87" s="1997"/>
      <c r="T87" s="2067"/>
      <c r="U87" s="2068"/>
      <c r="V87" s="2069"/>
      <c r="W87" s="845" t="str">
        <f t="shared" si="4"/>
        <v/>
      </c>
      <c r="AA87" s="845" t="str">
        <f t="shared" si="5"/>
        <v/>
      </c>
      <c r="AF87" s="846"/>
      <c r="AG87" s="846"/>
    </row>
    <row r="88" spans="2:33" ht="15.9" hidden="1" customHeight="1" x14ac:dyDescent="0.2">
      <c r="B88" s="1986"/>
      <c r="C88" s="1990"/>
      <c r="D88" s="1991"/>
      <c r="E88" s="1978"/>
      <c r="F88" s="1979"/>
      <c r="G88" s="1996"/>
      <c r="H88" s="1996"/>
      <c r="I88" s="2007"/>
      <c r="J88" s="2008"/>
      <c r="K88" s="2068"/>
      <c r="L88" s="2068"/>
      <c r="M88" s="2068"/>
      <c r="N88" s="2068"/>
      <c r="O88" s="2069"/>
      <c r="P88" s="2020"/>
      <c r="Q88" s="2021"/>
      <c r="R88" s="1997"/>
      <c r="S88" s="1997"/>
      <c r="T88" s="2067"/>
      <c r="U88" s="2068"/>
      <c r="V88" s="2069"/>
      <c r="W88" s="845" t="str">
        <f t="shared" si="4"/>
        <v/>
      </c>
      <c r="AA88" s="845" t="str">
        <f t="shared" si="5"/>
        <v/>
      </c>
      <c r="AF88" s="846"/>
      <c r="AG88" s="846"/>
    </row>
    <row r="89" spans="2:33" ht="15.9" hidden="1" customHeight="1" x14ac:dyDescent="0.2">
      <c r="B89" s="1986"/>
      <c r="C89" s="1990"/>
      <c r="D89" s="1991"/>
      <c r="E89" s="1978"/>
      <c r="F89" s="1979"/>
      <c r="G89" s="1996"/>
      <c r="H89" s="1996"/>
      <c r="I89" s="2007"/>
      <c r="J89" s="2008"/>
      <c r="K89" s="2068"/>
      <c r="L89" s="2068"/>
      <c r="M89" s="2068"/>
      <c r="N89" s="2068"/>
      <c r="O89" s="2069"/>
      <c r="P89" s="2020"/>
      <c r="Q89" s="2021"/>
      <c r="R89" s="1997"/>
      <c r="S89" s="1997"/>
      <c r="T89" s="2067"/>
      <c r="U89" s="2068"/>
      <c r="V89" s="2069"/>
      <c r="W89" s="845" t="str">
        <f t="shared" si="4"/>
        <v/>
      </c>
      <c r="AA89" s="845" t="str">
        <f t="shared" si="5"/>
        <v/>
      </c>
      <c r="AF89" s="846"/>
      <c r="AG89" s="846"/>
    </row>
    <row r="90" spans="2:33" ht="15.9" hidden="1" customHeight="1" x14ac:dyDescent="0.2">
      <c r="B90" s="1986"/>
      <c r="C90" s="1990"/>
      <c r="D90" s="1991"/>
      <c r="E90" s="1978"/>
      <c r="F90" s="1979"/>
      <c r="G90" s="1996"/>
      <c r="H90" s="1996"/>
      <c r="I90" s="2007"/>
      <c r="J90" s="2008"/>
      <c r="K90" s="2068"/>
      <c r="L90" s="2068"/>
      <c r="M90" s="2068"/>
      <c r="N90" s="2068"/>
      <c r="O90" s="2069"/>
      <c r="P90" s="2020"/>
      <c r="Q90" s="2021"/>
      <c r="R90" s="1997"/>
      <c r="S90" s="1997"/>
      <c r="T90" s="2067"/>
      <c r="U90" s="2068"/>
      <c r="V90" s="2069"/>
      <c r="W90" s="845" t="str">
        <f t="shared" si="4"/>
        <v/>
      </c>
      <c r="AA90" s="845" t="str">
        <f t="shared" si="5"/>
        <v/>
      </c>
      <c r="AF90" s="846"/>
      <c r="AG90" s="846"/>
    </row>
    <row r="91" spans="2:33" ht="15.9" hidden="1" customHeight="1" x14ac:dyDescent="0.2">
      <c r="B91" s="1986"/>
      <c r="C91" s="1990"/>
      <c r="D91" s="1991"/>
      <c r="E91" s="1978"/>
      <c r="F91" s="1979"/>
      <c r="G91" s="1996"/>
      <c r="H91" s="1996"/>
      <c r="I91" s="2007"/>
      <c r="J91" s="2008"/>
      <c r="K91" s="2068"/>
      <c r="L91" s="2068"/>
      <c r="M91" s="2068"/>
      <c r="N91" s="2068"/>
      <c r="O91" s="2069"/>
      <c r="P91" s="2020"/>
      <c r="Q91" s="2021"/>
      <c r="R91" s="1997"/>
      <c r="S91" s="1997"/>
      <c r="T91" s="2067"/>
      <c r="U91" s="2068"/>
      <c r="V91" s="2069"/>
      <c r="W91" s="845" t="str">
        <f t="shared" si="4"/>
        <v/>
      </c>
      <c r="AA91" s="845" t="str">
        <f t="shared" si="5"/>
        <v/>
      </c>
      <c r="AF91" s="846"/>
      <c r="AG91" s="846"/>
    </row>
    <row r="92" spans="2:33" ht="15.9" hidden="1" customHeight="1" x14ac:dyDescent="0.2">
      <c r="B92" s="1986"/>
      <c r="C92" s="1990"/>
      <c r="D92" s="1991"/>
      <c r="E92" s="1978"/>
      <c r="F92" s="1979"/>
      <c r="G92" s="1996"/>
      <c r="H92" s="1996"/>
      <c r="I92" s="2007"/>
      <c r="J92" s="2008"/>
      <c r="K92" s="2068"/>
      <c r="L92" s="2068"/>
      <c r="M92" s="2068"/>
      <c r="N92" s="2068"/>
      <c r="O92" s="2069"/>
      <c r="P92" s="2020"/>
      <c r="Q92" s="2021"/>
      <c r="R92" s="1997"/>
      <c r="S92" s="1997"/>
      <c r="T92" s="2067"/>
      <c r="U92" s="2068"/>
      <c r="V92" s="2069"/>
      <c r="W92" s="845" t="str">
        <f t="shared" si="4"/>
        <v/>
      </c>
      <c r="AA92" s="845" t="str">
        <f t="shared" si="5"/>
        <v/>
      </c>
      <c r="AF92" s="846"/>
      <c r="AG92" s="846"/>
    </row>
    <row r="93" spans="2:33" ht="15.9" hidden="1" customHeight="1" x14ac:dyDescent="0.2">
      <c r="B93" s="1986"/>
      <c r="C93" s="1990"/>
      <c r="D93" s="1991"/>
      <c r="E93" s="1978"/>
      <c r="F93" s="1979"/>
      <c r="G93" s="1996"/>
      <c r="H93" s="1996"/>
      <c r="I93" s="2007"/>
      <c r="J93" s="2008"/>
      <c r="K93" s="2068"/>
      <c r="L93" s="2068"/>
      <c r="M93" s="2068"/>
      <c r="N93" s="2068"/>
      <c r="O93" s="2069"/>
      <c r="P93" s="2020"/>
      <c r="Q93" s="2021"/>
      <c r="R93" s="1997"/>
      <c r="S93" s="1997"/>
      <c r="T93" s="2067"/>
      <c r="U93" s="2068"/>
      <c r="V93" s="2069"/>
      <c r="W93" s="845" t="str">
        <f t="shared" si="4"/>
        <v/>
      </c>
      <c r="AA93" s="845" t="str">
        <f t="shared" si="5"/>
        <v/>
      </c>
      <c r="AF93" s="846"/>
      <c r="AG93" s="846"/>
    </row>
    <row r="94" spans="2:33" ht="15.9" hidden="1" customHeight="1" x14ac:dyDescent="0.2">
      <c r="B94" s="1986"/>
      <c r="C94" s="1990"/>
      <c r="D94" s="1991"/>
      <c r="E94" s="1978"/>
      <c r="F94" s="1979"/>
      <c r="G94" s="1996"/>
      <c r="H94" s="1996"/>
      <c r="I94" s="2007"/>
      <c r="J94" s="2008"/>
      <c r="K94" s="2068"/>
      <c r="L94" s="2068"/>
      <c r="M94" s="2068"/>
      <c r="N94" s="2068"/>
      <c r="O94" s="2069"/>
      <c r="P94" s="2020"/>
      <c r="Q94" s="2021"/>
      <c r="R94" s="1997"/>
      <c r="S94" s="1997"/>
      <c r="T94" s="2067"/>
      <c r="U94" s="2068"/>
      <c r="V94" s="2069"/>
      <c r="W94" s="845" t="str">
        <f t="shared" si="4"/>
        <v/>
      </c>
      <c r="AA94" s="845" t="str">
        <f t="shared" si="5"/>
        <v/>
      </c>
      <c r="AF94" s="846"/>
      <c r="AG94" s="846"/>
    </row>
    <row r="95" spans="2:33" ht="15.9" hidden="1" customHeight="1" x14ac:dyDescent="0.2">
      <c r="B95" s="1987"/>
      <c r="C95" s="1992"/>
      <c r="D95" s="1993"/>
      <c r="E95" s="2061"/>
      <c r="F95" s="2062"/>
      <c r="G95" s="2034"/>
      <c r="H95" s="2034"/>
      <c r="I95" s="2009"/>
      <c r="J95" s="2010"/>
      <c r="K95" s="2071"/>
      <c r="L95" s="2071"/>
      <c r="M95" s="2071"/>
      <c r="N95" s="2071"/>
      <c r="O95" s="2072"/>
      <c r="P95" s="2022"/>
      <c r="Q95" s="2023"/>
      <c r="R95" s="2001"/>
      <c r="S95" s="2001"/>
      <c r="T95" s="2070"/>
      <c r="U95" s="2071"/>
      <c r="V95" s="2072"/>
      <c r="W95" s="845" t="str">
        <f t="shared" si="4"/>
        <v/>
      </c>
      <c r="AA95" s="845" t="str">
        <f t="shared" si="5"/>
        <v/>
      </c>
      <c r="AF95" s="847"/>
      <c r="AG95" s="847"/>
    </row>
    <row r="96" spans="2:33" ht="15.9" hidden="1" customHeight="1" x14ac:dyDescent="0.2">
      <c r="B96" s="1985">
        <v>10</v>
      </c>
      <c r="C96" s="1988"/>
      <c r="D96" s="1989"/>
      <c r="E96" s="2073"/>
      <c r="F96" s="2074"/>
      <c r="G96" s="2075"/>
      <c r="H96" s="2075"/>
      <c r="I96" s="2005">
        <f>IF(SUM(G96:H105)&gt;=0,0,-1*SUM(G96:H105))</f>
        <v>0</v>
      </c>
      <c r="J96" s="2006"/>
      <c r="K96" s="2065"/>
      <c r="L96" s="2065"/>
      <c r="M96" s="2065"/>
      <c r="N96" s="2065"/>
      <c r="O96" s="2066"/>
      <c r="P96" s="2048"/>
      <c r="Q96" s="2049"/>
      <c r="R96" s="2076"/>
      <c r="S96" s="2076"/>
      <c r="T96" s="2064"/>
      <c r="U96" s="2065"/>
      <c r="V96" s="2066"/>
      <c r="W96" s="845" t="str">
        <f t="shared" si="4"/>
        <v/>
      </c>
      <c r="AA96" s="845" t="str">
        <f t="shared" si="5"/>
        <v/>
      </c>
      <c r="AF96" s="846">
        <f>IF(AND(I96&gt;0,SUM(P96:Q105)&lt;=0)=TRUE,0,SUM(P96:Q105))</f>
        <v>0</v>
      </c>
      <c r="AG96" s="846">
        <f>IF(AND(I96&gt;0,SUM(R96:S105)&lt;=0)=TRUE,0,SUM(R96:S105))</f>
        <v>0</v>
      </c>
    </row>
    <row r="97" spans="2:33" ht="15.9" hidden="1" customHeight="1" x14ac:dyDescent="0.2">
      <c r="B97" s="1986"/>
      <c r="C97" s="1990"/>
      <c r="D97" s="1991"/>
      <c r="E97" s="1978"/>
      <c r="F97" s="1979"/>
      <c r="G97" s="1996"/>
      <c r="H97" s="1996"/>
      <c r="I97" s="2007"/>
      <c r="J97" s="2008"/>
      <c r="K97" s="2068"/>
      <c r="L97" s="2068"/>
      <c r="M97" s="2068"/>
      <c r="N97" s="2068"/>
      <c r="O97" s="2069"/>
      <c r="P97" s="2020"/>
      <c r="Q97" s="2021"/>
      <c r="R97" s="1997"/>
      <c r="S97" s="1997"/>
      <c r="T97" s="2067"/>
      <c r="U97" s="2068"/>
      <c r="V97" s="2069"/>
      <c r="W97" s="845" t="str">
        <f t="shared" si="4"/>
        <v/>
      </c>
      <c r="AA97" s="845" t="str">
        <f t="shared" si="5"/>
        <v/>
      </c>
      <c r="AF97" s="846"/>
      <c r="AG97" s="846"/>
    </row>
    <row r="98" spans="2:33" ht="15.9" hidden="1" customHeight="1" x14ac:dyDescent="0.2">
      <c r="B98" s="1986"/>
      <c r="C98" s="1990"/>
      <c r="D98" s="1991"/>
      <c r="E98" s="1978"/>
      <c r="F98" s="1979"/>
      <c r="G98" s="1996"/>
      <c r="H98" s="1996"/>
      <c r="I98" s="2007"/>
      <c r="J98" s="2008"/>
      <c r="K98" s="2068"/>
      <c r="L98" s="2068"/>
      <c r="M98" s="2068"/>
      <c r="N98" s="2068"/>
      <c r="O98" s="2069"/>
      <c r="P98" s="2020"/>
      <c r="Q98" s="2021"/>
      <c r="R98" s="1997"/>
      <c r="S98" s="1997"/>
      <c r="T98" s="2067"/>
      <c r="U98" s="2068"/>
      <c r="V98" s="2069"/>
      <c r="W98" s="845" t="str">
        <f t="shared" si="4"/>
        <v/>
      </c>
      <c r="AA98" s="845" t="str">
        <f t="shared" si="5"/>
        <v/>
      </c>
      <c r="AF98" s="846"/>
      <c r="AG98" s="846"/>
    </row>
    <row r="99" spans="2:33" ht="15.9" hidden="1" customHeight="1" x14ac:dyDescent="0.2">
      <c r="B99" s="1986"/>
      <c r="C99" s="1990"/>
      <c r="D99" s="1991"/>
      <c r="E99" s="1978"/>
      <c r="F99" s="1979"/>
      <c r="G99" s="1996"/>
      <c r="H99" s="1996"/>
      <c r="I99" s="2007"/>
      <c r="J99" s="2008"/>
      <c r="K99" s="2068"/>
      <c r="L99" s="2068"/>
      <c r="M99" s="2068"/>
      <c r="N99" s="2068"/>
      <c r="O99" s="2069"/>
      <c r="P99" s="2020"/>
      <c r="Q99" s="2021"/>
      <c r="R99" s="1997"/>
      <c r="S99" s="1997"/>
      <c r="T99" s="2067"/>
      <c r="U99" s="2068"/>
      <c r="V99" s="2069"/>
      <c r="W99" s="845" t="str">
        <f t="shared" si="4"/>
        <v/>
      </c>
      <c r="AA99" s="845" t="str">
        <f t="shared" si="5"/>
        <v/>
      </c>
      <c r="AF99" s="846"/>
      <c r="AG99" s="846"/>
    </row>
    <row r="100" spans="2:33" ht="15.9" hidden="1" customHeight="1" x14ac:dyDescent="0.2">
      <c r="B100" s="1986"/>
      <c r="C100" s="1990"/>
      <c r="D100" s="1991"/>
      <c r="E100" s="1978"/>
      <c r="F100" s="1979"/>
      <c r="G100" s="1996"/>
      <c r="H100" s="1996"/>
      <c r="I100" s="2007"/>
      <c r="J100" s="2008"/>
      <c r="K100" s="2068"/>
      <c r="L100" s="2068"/>
      <c r="M100" s="2068"/>
      <c r="N100" s="2068"/>
      <c r="O100" s="2069"/>
      <c r="P100" s="2020"/>
      <c r="Q100" s="2021"/>
      <c r="R100" s="1997"/>
      <c r="S100" s="1997"/>
      <c r="T100" s="2067"/>
      <c r="U100" s="2068"/>
      <c r="V100" s="2069"/>
      <c r="W100" s="845" t="str">
        <f t="shared" si="4"/>
        <v/>
      </c>
      <c r="AA100" s="845" t="str">
        <f t="shared" si="5"/>
        <v/>
      </c>
      <c r="AF100" s="846"/>
      <c r="AG100" s="846"/>
    </row>
    <row r="101" spans="2:33" ht="15.9" hidden="1" customHeight="1" x14ac:dyDescent="0.2">
      <c r="B101" s="1986"/>
      <c r="C101" s="1990"/>
      <c r="D101" s="1991"/>
      <c r="E101" s="1978"/>
      <c r="F101" s="1979"/>
      <c r="G101" s="1996"/>
      <c r="H101" s="1996"/>
      <c r="I101" s="2007"/>
      <c r="J101" s="2008"/>
      <c r="K101" s="2068"/>
      <c r="L101" s="2068"/>
      <c r="M101" s="2068"/>
      <c r="N101" s="2068"/>
      <c r="O101" s="2069"/>
      <c r="P101" s="2020"/>
      <c r="Q101" s="2021"/>
      <c r="R101" s="1997"/>
      <c r="S101" s="1997"/>
      <c r="T101" s="2067"/>
      <c r="U101" s="2068"/>
      <c r="V101" s="2069"/>
      <c r="W101" s="845" t="str">
        <f t="shared" si="4"/>
        <v/>
      </c>
      <c r="AA101" s="845" t="str">
        <f t="shared" si="5"/>
        <v/>
      </c>
      <c r="AF101" s="846"/>
      <c r="AG101" s="846"/>
    </row>
    <row r="102" spans="2:33" ht="15.9" hidden="1" customHeight="1" x14ac:dyDescent="0.2">
      <c r="B102" s="1986"/>
      <c r="C102" s="1990"/>
      <c r="D102" s="1991"/>
      <c r="E102" s="1978"/>
      <c r="F102" s="1979"/>
      <c r="G102" s="1996"/>
      <c r="H102" s="1996"/>
      <c r="I102" s="2007"/>
      <c r="J102" s="2008"/>
      <c r="K102" s="2068"/>
      <c r="L102" s="2068"/>
      <c r="M102" s="2068"/>
      <c r="N102" s="2068"/>
      <c r="O102" s="2069"/>
      <c r="P102" s="2020"/>
      <c r="Q102" s="2021"/>
      <c r="R102" s="1997"/>
      <c r="S102" s="1997"/>
      <c r="T102" s="2067"/>
      <c r="U102" s="2068"/>
      <c r="V102" s="2069"/>
      <c r="W102" s="845" t="str">
        <f t="shared" ref="W102:W133" si="6">IF(G102="","",IF(SIGN(G102)=SIGN(P102),"！(3)と(6)の符号が逆になっていません。",""))</f>
        <v/>
      </c>
      <c r="AA102" s="845" t="str">
        <f t="shared" ref="AA102:AA133" si="7">IF(G102="","",IF(SIGN(G102)=SIGN(R102),"！(3)と(7)の符号が逆になっていません。",""))</f>
        <v/>
      </c>
      <c r="AF102" s="846"/>
      <c r="AG102" s="846"/>
    </row>
    <row r="103" spans="2:33" ht="15.9" hidden="1" customHeight="1" x14ac:dyDescent="0.2">
      <c r="B103" s="1986"/>
      <c r="C103" s="1990"/>
      <c r="D103" s="1991"/>
      <c r="E103" s="1978"/>
      <c r="F103" s="1979"/>
      <c r="G103" s="1996"/>
      <c r="H103" s="1996"/>
      <c r="I103" s="2007"/>
      <c r="J103" s="2008"/>
      <c r="K103" s="2068"/>
      <c r="L103" s="2068"/>
      <c r="M103" s="2068"/>
      <c r="N103" s="2068"/>
      <c r="O103" s="2069"/>
      <c r="P103" s="2020"/>
      <c r="Q103" s="2021"/>
      <c r="R103" s="1997"/>
      <c r="S103" s="1997"/>
      <c r="T103" s="2067"/>
      <c r="U103" s="2068"/>
      <c r="V103" s="2069"/>
      <c r="W103" s="845" t="str">
        <f t="shared" si="6"/>
        <v/>
      </c>
      <c r="AA103" s="845" t="str">
        <f t="shared" si="7"/>
        <v/>
      </c>
      <c r="AF103" s="846"/>
      <c r="AG103" s="846"/>
    </row>
    <row r="104" spans="2:33" ht="15.9" hidden="1" customHeight="1" x14ac:dyDescent="0.2">
      <c r="B104" s="1986"/>
      <c r="C104" s="1990"/>
      <c r="D104" s="1991"/>
      <c r="E104" s="1978"/>
      <c r="F104" s="1979"/>
      <c r="G104" s="1996"/>
      <c r="H104" s="1996"/>
      <c r="I104" s="2007"/>
      <c r="J104" s="2008"/>
      <c r="K104" s="2068"/>
      <c r="L104" s="2068"/>
      <c r="M104" s="2068"/>
      <c r="N104" s="2068"/>
      <c r="O104" s="2069"/>
      <c r="P104" s="2020"/>
      <c r="Q104" s="2021"/>
      <c r="R104" s="1997"/>
      <c r="S104" s="1997"/>
      <c r="T104" s="2067"/>
      <c r="U104" s="2068"/>
      <c r="V104" s="2069"/>
      <c r="W104" s="845" t="str">
        <f t="shared" si="6"/>
        <v/>
      </c>
      <c r="AA104" s="845" t="str">
        <f t="shared" si="7"/>
        <v/>
      </c>
      <c r="AF104" s="846"/>
      <c r="AG104" s="846"/>
    </row>
    <row r="105" spans="2:33" ht="15.9" hidden="1" customHeight="1" x14ac:dyDescent="0.2">
      <c r="B105" s="1987"/>
      <c r="C105" s="1992"/>
      <c r="D105" s="1993"/>
      <c r="E105" s="2061"/>
      <c r="F105" s="2062"/>
      <c r="G105" s="2034"/>
      <c r="H105" s="2034"/>
      <c r="I105" s="2009"/>
      <c r="J105" s="2010"/>
      <c r="K105" s="2071"/>
      <c r="L105" s="2071"/>
      <c r="M105" s="2071"/>
      <c r="N105" s="2071"/>
      <c r="O105" s="2072"/>
      <c r="P105" s="2022"/>
      <c r="Q105" s="2023"/>
      <c r="R105" s="2001"/>
      <c r="S105" s="2001"/>
      <c r="T105" s="2070"/>
      <c r="U105" s="2071"/>
      <c r="V105" s="2072"/>
      <c r="W105" s="845" t="str">
        <f t="shared" si="6"/>
        <v/>
      </c>
      <c r="AA105" s="845" t="str">
        <f t="shared" si="7"/>
        <v/>
      </c>
      <c r="AF105" s="847"/>
      <c r="AG105" s="847"/>
    </row>
    <row r="106" spans="2:33" ht="15.9" hidden="1" customHeight="1" x14ac:dyDescent="0.2">
      <c r="B106" s="1985">
        <v>11</v>
      </c>
      <c r="C106" s="1988"/>
      <c r="D106" s="1989"/>
      <c r="E106" s="2073"/>
      <c r="F106" s="2074"/>
      <c r="G106" s="2075"/>
      <c r="H106" s="2075"/>
      <c r="I106" s="2005">
        <f>IF(SUM(G106:H115)&gt;=0,0,-1*SUM(G106:H115))</f>
        <v>0</v>
      </c>
      <c r="J106" s="2006"/>
      <c r="K106" s="2065"/>
      <c r="L106" s="2065"/>
      <c r="M106" s="2065"/>
      <c r="N106" s="2065"/>
      <c r="O106" s="2066"/>
      <c r="P106" s="2048"/>
      <c r="Q106" s="2049"/>
      <c r="R106" s="2076"/>
      <c r="S106" s="2076"/>
      <c r="T106" s="2064"/>
      <c r="U106" s="2065"/>
      <c r="V106" s="2066"/>
      <c r="W106" s="845" t="str">
        <f t="shared" si="6"/>
        <v/>
      </c>
      <c r="AA106" s="845" t="str">
        <f t="shared" si="7"/>
        <v/>
      </c>
      <c r="AF106" s="846">
        <f>IF(AND(I106&gt;0,SUM(P106:Q115)&lt;=0)=TRUE,0,SUM(P106:Q115))</f>
        <v>0</v>
      </c>
      <c r="AG106" s="846">
        <f>IF(AND(I106&gt;0,SUM(R106:S115)&lt;=0)=TRUE,0,SUM(R106:S115))</f>
        <v>0</v>
      </c>
    </row>
    <row r="107" spans="2:33" ht="15.9" hidden="1" customHeight="1" x14ac:dyDescent="0.2">
      <c r="B107" s="1986"/>
      <c r="C107" s="1990"/>
      <c r="D107" s="1991"/>
      <c r="E107" s="1978"/>
      <c r="F107" s="1979"/>
      <c r="G107" s="1996"/>
      <c r="H107" s="1996"/>
      <c r="I107" s="2007"/>
      <c r="J107" s="2008"/>
      <c r="K107" s="2068"/>
      <c r="L107" s="2068"/>
      <c r="M107" s="2068"/>
      <c r="N107" s="2068"/>
      <c r="O107" s="2069"/>
      <c r="P107" s="2020"/>
      <c r="Q107" s="2021"/>
      <c r="R107" s="1997"/>
      <c r="S107" s="1997"/>
      <c r="T107" s="2067"/>
      <c r="U107" s="2068"/>
      <c r="V107" s="2069"/>
      <c r="W107" s="845" t="str">
        <f t="shared" si="6"/>
        <v/>
      </c>
      <c r="AA107" s="845" t="str">
        <f t="shared" si="7"/>
        <v/>
      </c>
      <c r="AF107" s="846"/>
      <c r="AG107" s="846"/>
    </row>
    <row r="108" spans="2:33" ht="15.9" hidden="1" customHeight="1" x14ac:dyDescent="0.2">
      <c r="B108" s="1986"/>
      <c r="C108" s="1990"/>
      <c r="D108" s="1991"/>
      <c r="E108" s="1978"/>
      <c r="F108" s="1979"/>
      <c r="G108" s="1996"/>
      <c r="H108" s="1996"/>
      <c r="I108" s="2007"/>
      <c r="J108" s="2008"/>
      <c r="K108" s="2068"/>
      <c r="L108" s="2068"/>
      <c r="M108" s="2068"/>
      <c r="N108" s="2068"/>
      <c r="O108" s="2069"/>
      <c r="P108" s="2020"/>
      <c r="Q108" s="2021"/>
      <c r="R108" s="1997"/>
      <c r="S108" s="1997"/>
      <c r="T108" s="2067"/>
      <c r="U108" s="2068"/>
      <c r="V108" s="2069"/>
      <c r="W108" s="845" t="str">
        <f t="shared" si="6"/>
        <v/>
      </c>
      <c r="AA108" s="845" t="str">
        <f t="shared" si="7"/>
        <v/>
      </c>
      <c r="AF108" s="846"/>
      <c r="AG108" s="846"/>
    </row>
    <row r="109" spans="2:33" ht="15.9" hidden="1" customHeight="1" x14ac:dyDescent="0.2">
      <c r="B109" s="1986"/>
      <c r="C109" s="1990"/>
      <c r="D109" s="1991"/>
      <c r="E109" s="1978"/>
      <c r="F109" s="1979"/>
      <c r="G109" s="1996"/>
      <c r="H109" s="1996"/>
      <c r="I109" s="2007"/>
      <c r="J109" s="2008"/>
      <c r="K109" s="2068"/>
      <c r="L109" s="2068"/>
      <c r="M109" s="2068"/>
      <c r="N109" s="2068"/>
      <c r="O109" s="2069"/>
      <c r="P109" s="2020"/>
      <c r="Q109" s="2021"/>
      <c r="R109" s="1997"/>
      <c r="S109" s="1997"/>
      <c r="T109" s="2067"/>
      <c r="U109" s="2068"/>
      <c r="V109" s="2069"/>
      <c r="W109" s="845" t="str">
        <f t="shared" si="6"/>
        <v/>
      </c>
      <c r="AA109" s="845" t="str">
        <f t="shared" si="7"/>
        <v/>
      </c>
      <c r="AF109" s="846"/>
      <c r="AG109" s="846"/>
    </row>
    <row r="110" spans="2:33" ht="15.9" hidden="1" customHeight="1" x14ac:dyDescent="0.2">
      <c r="B110" s="1986"/>
      <c r="C110" s="1990"/>
      <c r="D110" s="1991"/>
      <c r="E110" s="1978"/>
      <c r="F110" s="1979"/>
      <c r="G110" s="1996"/>
      <c r="H110" s="1996"/>
      <c r="I110" s="2007"/>
      <c r="J110" s="2008"/>
      <c r="K110" s="2068"/>
      <c r="L110" s="2068"/>
      <c r="M110" s="2068"/>
      <c r="N110" s="2068"/>
      <c r="O110" s="2069"/>
      <c r="P110" s="2020"/>
      <c r="Q110" s="2021"/>
      <c r="R110" s="1997"/>
      <c r="S110" s="1997"/>
      <c r="T110" s="2067"/>
      <c r="U110" s="2068"/>
      <c r="V110" s="2069"/>
      <c r="W110" s="845" t="str">
        <f t="shared" si="6"/>
        <v/>
      </c>
      <c r="AA110" s="845" t="str">
        <f t="shared" si="7"/>
        <v/>
      </c>
      <c r="AF110" s="846"/>
      <c r="AG110" s="846"/>
    </row>
    <row r="111" spans="2:33" ht="15.9" hidden="1" customHeight="1" x14ac:dyDescent="0.2">
      <c r="B111" s="1986"/>
      <c r="C111" s="1990"/>
      <c r="D111" s="1991"/>
      <c r="E111" s="1978"/>
      <c r="F111" s="1979"/>
      <c r="G111" s="1996"/>
      <c r="H111" s="1996"/>
      <c r="I111" s="2007"/>
      <c r="J111" s="2008"/>
      <c r="K111" s="2068"/>
      <c r="L111" s="2068"/>
      <c r="M111" s="2068"/>
      <c r="N111" s="2068"/>
      <c r="O111" s="2069"/>
      <c r="P111" s="2020"/>
      <c r="Q111" s="2021"/>
      <c r="R111" s="1997"/>
      <c r="S111" s="1997"/>
      <c r="T111" s="2067"/>
      <c r="U111" s="2068"/>
      <c r="V111" s="2069"/>
      <c r="W111" s="845" t="str">
        <f t="shared" si="6"/>
        <v/>
      </c>
      <c r="AA111" s="845" t="str">
        <f t="shared" si="7"/>
        <v/>
      </c>
      <c r="AF111" s="846"/>
      <c r="AG111" s="846"/>
    </row>
    <row r="112" spans="2:33" ht="15.9" hidden="1" customHeight="1" x14ac:dyDescent="0.2">
      <c r="B112" s="1986"/>
      <c r="C112" s="1990"/>
      <c r="D112" s="1991"/>
      <c r="E112" s="1978"/>
      <c r="F112" s="1979"/>
      <c r="G112" s="1996"/>
      <c r="H112" s="1996"/>
      <c r="I112" s="2007"/>
      <c r="J112" s="2008"/>
      <c r="K112" s="2068"/>
      <c r="L112" s="2068"/>
      <c r="M112" s="2068"/>
      <c r="N112" s="2068"/>
      <c r="O112" s="2069"/>
      <c r="P112" s="2020"/>
      <c r="Q112" s="2021"/>
      <c r="R112" s="1997"/>
      <c r="S112" s="1997"/>
      <c r="T112" s="2067"/>
      <c r="U112" s="2068"/>
      <c r="V112" s="2069"/>
      <c r="W112" s="845" t="str">
        <f t="shared" si="6"/>
        <v/>
      </c>
      <c r="AA112" s="845" t="str">
        <f t="shared" si="7"/>
        <v/>
      </c>
      <c r="AF112" s="846"/>
      <c r="AG112" s="846"/>
    </row>
    <row r="113" spans="2:33" ht="15.9" hidden="1" customHeight="1" x14ac:dyDescent="0.2">
      <c r="B113" s="1986"/>
      <c r="C113" s="1990"/>
      <c r="D113" s="1991"/>
      <c r="E113" s="1978"/>
      <c r="F113" s="1979"/>
      <c r="G113" s="1996"/>
      <c r="H113" s="1996"/>
      <c r="I113" s="2007"/>
      <c r="J113" s="2008"/>
      <c r="K113" s="2068"/>
      <c r="L113" s="2068"/>
      <c r="M113" s="2068"/>
      <c r="N113" s="2068"/>
      <c r="O113" s="2069"/>
      <c r="P113" s="2020"/>
      <c r="Q113" s="2021"/>
      <c r="R113" s="1997"/>
      <c r="S113" s="1997"/>
      <c r="T113" s="2067"/>
      <c r="U113" s="2068"/>
      <c r="V113" s="2069"/>
      <c r="W113" s="845" t="str">
        <f t="shared" si="6"/>
        <v/>
      </c>
      <c r="AA113" s="845" t="str">
        <f t="shared" si="7"/>
        <v/>
      </c>
      <c r="AF113" s="846"/>
      <c r="AG113" s="846"/>
    </row>
    <row r="114" spans="2:33" ht="15.9" hidden="1" customHeight="1" x14ac:dyDescent="0.2">
      <c r="B114" s="1986"/>
      <c r="C114" s="1990"/>
      <c r="D114" s="1991"/>
      <c r="E114" s="1978"/>
      <c r="F114" s="1979"/>
      <c r="G114" s="1996"/>
      <c r="H114" s="1996"/>
      <c r="I114" s="2007"/>
      <c r="J114" s="2008"/>
      <c r="K114" s="2068"/>
      <c r="L114" s="2068"/>
      <c r="M114" s="2068"/>
      <c r="N114" s="2068"/>
      <c r="O114" s="2069"/>
      <c r="P114" s="2020"/>
      <c r="Q114" s="2021"/>
      <c r="R114" s="1997"/>
      <c r="S114" s="1997"/>
      <c r="T114" s="2067"/>
      <c r="U114" s="2068"/>
      <c r="V114" s="2069"/>
      <c r="W114" s="845" t="str">
        <f t="shared" si="6"/>
        <v/>
      </c>
      <c r="AA114" s="845" t="str">
        <f t="shared" si="7"/>
        <v/>
      </c>
      <c r="AF114" s="846"/>
      <c r="AG114" s="846"/>
    </row>
    <row r="115" spans="2:33" ht="15.9" hidden="1" customHeight="1" x14ac:dyDescent="0.2">
      <c r="B115" s="1987"/>
      <c r="C115" s="1992"/>
      <c r="D115" s="1993"/>
      <c r="E115" s="2061"/>
      <c r="F115" s="2062"/>
      <c r="G115" s="2034"/>
      <c r="H115" s="2034"/>
      <c r="I115" s="2009"/>
      <c r="J115" s="2010"/>
      <c r="K115" s="2071"/>
      <c r="L115" s="2071"/>
      <c r="M115" s="2071"/>
      <c r="N115" s="2071"/>
      <c r="O115" s="2072"/>
      <c r="P115" s="2022"/>
      <c r="Q115" s="2023"/>
      <c r="R115" s="2001"/>
      <c r="S115" s="2001"/>
      <c r="T115" s="2070"/>
      <c r="U115" s="2071"/>
      <c r="V115" s="2072"/>
      <c r="W115" s="845" t="str">
        <f t="shared" si="6"/>
        <v/>
      </c>
      <c r="AA115" s="845" t="str">
        <f t="shared" si="7"/>
        <v/>
      </c>
      <c r="AF115" s="847"/>
      <c r="AG115" s="847"/>
    </row>
    <row r="116" spans="2:33" ht="15.9" hidden="1" customHeight="1" x14ac:dyDescent="0.2">
      <c r="B116" s="1985">
        <v>12</v>
      </c>
      <c r="C116" s="1988"/>
      <c r="D116" s="1989"/>
      <c r="E116" s="2073"/>
      <c r="F116" s="2074"/>
      <c r="G116" s="2075"/>
      <c r="H116" s="2075"/>
      <c r="I116" s="2005">
        <f>IF(SUM(G116:H125)&gt;=0,0,-1*SUM(G116:H125))</f>
        <v>0</v>
      </c>
      <c r="J116" s="2006"/>
      <c r="K116" s="2065"/>
      <c r="L116" s="2065"/>
      <c r="M116" s="2065"/>
      <c r="N116" s="2065"/>
      <c r="O116" s="2066"/>
      <c r="P116" s="2048"/>
      <c r="Q116" s="2049"/>
      <c r="R116" s="2076"/>
      <c r="S116" s="2076"/>
      <c r="T116" s="2064"/>
      <c r="U116" s="2065"/>
      <c r="V116" s="2066"/>
      <c r="W116" s="845" t="str">
        <f t="shared" si="6"/>
        <v/>
      </c>
      <c r="AA116" s="845" t="str">
        <f t="shared" si="7"/>
        <v/>
      </c>
      <c r="AF116" s="846">
        <f>IF(AND(I116&gt;0,SUM(P116:Q125)&lt;=0)=TRUE,0,SUM(P116:Q125))</f>
        <v>0</v>
      </c>
      <c r="AG116" s="846">
        <f>IF(AND(I116&gt;0,SUM(R116:S125)&lt;=0)=TRUE,0,SUM(R116:S125))</f>
        <v>0</v>
      </c>
    </row>
    <row r="117" spans="2:33" ht="15.9" hidden="1" customHeight="1" x14ac:dyDescent="0.2">
      <c r="B117" s="1986"/>
      <c r="C117" s="1990"/>
      <c r="D117" s="1991"/>
      <c r="E117" s="1978"/>
      <c r="F117" s="1979"/>
      <c r="G117" s="1996"/>
      <c r="H117" s="1996"/>
      <c r="I117" s="2007"/>
      <c r="J117" s="2008"/>
      <c r="K117" s="2068"/>
      <c r="L117" s="2068"/>
      <c r="M117" s="2068"/>
      <c r="N117" s="2068"/>
      <c r="O117" s="2069"/>
      <c r="P117" s="2020"/>
      <c r="Q117" s="2021"/>
      <c r="R117" s="1997"/>
      <c r="S117" s="1997"/>
      <c r="T117" s="2067"/>
      <c r="U117" s="2068"/>
      <c r="V117" s="2069"/>
      <c r="W117" s="845" t="str">
        <f t="shared" si="6"/>
        <v/>
      </c>
      <c r="AA117" s="845" t="str">
        <f t="shared" si="7"/>
        <v/>
      </c>
      <c r="AF117" s="846"/>
      <c r="AG117" s="846"/>
    </row>
    <row r="118" spans="2:33" ht="15.9" hidden="1" customHeight="1" x14ac:dyDescent="0.2">
      <c r="B118" s="1986"/>
      <c r="C118" s="1990"/>
      <c r="D118" s="1991"/>
      <c r="E118" s="1978"/>
      <c r="F118" s="1979"/>
      <c r="G118" s="1996"/>
      <c r="H118" s="1996"/>
      <c r="I118" s="2007"/>
      <c r="J118" s="2008"/>
      <c r="K118" s="2068"/>
      <c r="L118" s="2068"/>
      <c r="M118" s="2068"/>
      <c r="N118" s="2068"/>
      <c r="O118" s="2069"/>
      <c r="P118" s="2020"/>
      <c r="Q118" s="2021"/>
      <c r="R118" s="1997"/>
      <c r="S118" s="1997"/>
      <c r="T118" s="2067"/>
      <c r="U118" s="2068"/>
      <c r="V118" s="2069"/>
      <c r="W118" s="845" t="str">
        <f t="shared" si="6"/>
        <v/>
      </c>
      <c r="AA118" s="845" t="str">
        <f t="shared" si="7"/>
        <v/>
      </c>
      <c r="AF118" s="846"/>
      <c r="AG118" s="846"/>
    </row>
    <row r="119" spans="2:33" ht="15.9" hidden="1" customHeight="1" x14ac:dyDescent="0.2">
      <c r="B119" s="1986"/>
      <c r="C119" s="1990"/>
      <c r="D119" s="1991"/>
      <c r="E119" s="1978"/>
      <c r="F119" s="1979"/>
      <c r="G119" s="1996"/>
      <c r="H119" s="1996"/>
      <c r="I119" s="2007"/>
      <c r="J119" s="2008"/>
      <c r="K119" s="2068"/>
      <c r="L119" s="2068"/>
      <c r="M119" s="2068"/>
      <c r="N119" s="2068"/>
      <c r="O119" s="2069"/>
      <c r="P119" s="2020"/>
      <c r="Q119" s="2021"/>
      <c r="R119" s="1997"/>
      <c r="S119" s="1997"/>
      <c r="T119" s="2067"/>
      <c r="U119" s="2068"/>
      <c r="V119" s="2069"/>
      <c r="W119" s="845" t="str">
        <f t="shared" si="6"/>
        <v/>
      </c>
      <c r="AA119" s="845" t="str">
        <f t="shared" si="7"/>
        <v/>
      </c>
      <c r="AF119" s="846"/>
      <c r="AG119" s="846"/>
    </row>
    <row r="120" spans="2:33" ht="15.9" hidden="1" customHeight="1" x14ac:dyDescent="0.2">
      <c r="B120" s="1986"/>
      <c r="C120" s="1990"/>
      <c r="D120" s="1991"/>
      <c r="E120" s="1978"/>
      <c r="F120" s="1979"/>
      <c r="G120" s="1996"/>
      <c r="H120" s="1996"/>
      <c r="I120" s="2007"/>
      <c r="J120" s="2008"/>
      <c r="K120" s="2068"/>
      <c r="L120" s="2068"/>
      <c r="M120" s="2068"/>
      <c r="N120" s="2068"/>
      <c r="O120" s="2069"/>
      <c r="P120" s="2020"/>
      <c r="Q120" s="2021"/>
      <c r="R120" s="1997"/>
      <c r="S120" s="1997"/>
      <c r="T120" s="2067"/>
      <c r="U120" s="2068"/>
      <c r="V120" s="2069"/>
      <c r="W120" s="845" t="str">
        <f t="shared" si="6"/>
        <v/>
      </c>
      <c r="AA120" s="845" t="str">
        <f t="shared" si="7"/>
        <v/>
      </c>
      <c r="AF120" s="846"/>
      <c r="AG120" s="846"/>
    </row>
    <row r="121" spans="2:33" ht="15.9" hidden="1" customHeight="1" x14ac:dyDescent="0.2">
      <c r="B121" s="1986"/>
      <c r="C121" s="1990"/>
      <c r="D121" s="1991"/>
      <c r="E121" s="1978"/>
      <c r="F121" s="1979"/>
      <c r="G121" s="1996"/>
      <c r="H121" s="1996"/>
      <c r="I121" s="2007"/>
      <c r="J121" s="2008"/>
      <c r="K121" s="2068"/>
      <c r="L121" s="2068"/>
      <c r="M121" s="2068"/>
      <c r="N121" s="2068"/>
      <c r="O121" s="2069"/>
      <c r="P121" s="2020"/>
      <c r="Q121" s="2021"/>
      <c r="R121" s="1997"/>
      <c r="S121" s="1997"/>
      <c r="T121" s="2067"/>
      <c r="U121" s="2068"/>
      <c r="V121" s="2069"/>
      <c r="W121" s="845" t="str">
        <f t="shared" si="6"/>
        <v/>
      </c>
      <c r="AA121" s="845" t="str">
        <f t="shared" si="7"/>
        <v/>
      </c>
      <c r="AF121" s="846"/>
      <c r="AG121" s="846"/>
    </row>
    <row r="122" spans="2:33" ht="15.9" hidden="1" customHeight="1" x14ac:dyDescent="0.2">
      <c r="B122" s="1986"/>
      <c r="C122" s="1990"/>
      <c r="D122" s="1991"/>
      <c r="E122" s="1978"/>
      <c r="F122" s="1979"/>
      <c r="G122" s="1996"/>
      <c r="H122" s="1996"/>
      <c r="I122" s="2007"/>
      <c r="J122" s="2008"/>
      <c r="K122" s="2068"/>
      <c r="L122" s="2068"/>
      <c r="M122" s="2068"/>
      <c r="N122" s="2068"/>
      <c r="O122" s="2069"/>
      <c r="P122" s="2020"/>
      <c r="Q122" s="2021"/>
      <c r="R122" s="1997"/>
      <c r="S122" s="1997"/>
      <c r="T122" s="2067"/>
      <c r="U122" s="2068"/>
      <c r="V122" s="2069"/>
      <c r="W122" s="845" t="str">
        <f t="shared" si="6"/>
        <v/>
      </c>
      <c r="AA122" s="845" t="str">
        <f t="shared" si="7"/>
        <v/>
      </c>
      <c r="AF122" s="846"/>
      <c r="AG122" s="846"/>
    </row>
    <row r="123" spans="2:33" ht="15.9" hidden="1" customHeight="1" x14ac:dyDescent="0.2">
      <c r="B123" s="1986"/>
      <c r="C123" s="1990"/>
      <c r="D123" s="1991"/>
      <c r="E123" s="1978"/>
      <c r="F123" s="1979"/>
      <c r="G123" s="1996"/>
      <c r="H123" s="1996"/>
      <c r="I123" s="2007"/>
      <c r="J123" s="2008"/>
      <c r="K123" s="2068"/>
      <c r="L123" s="2068"/>
      <c r="M123" s="2068"/>
      <c r="N123" s="2068"/>
      <c r="O123" s="2069"/>
      <c r="P123" s="2020"/>
      <c r="Q123" s="2021"/>
      <c r="R123" s="1997"/>
      <c r="S123" s="1997"/>
      <c r="T123" s="2067"/>
      <c r="U123" s="2068"/>
      <c r="V123" s="2069"/>
      <c r="W123" s="845" t="str">
        <f t="shared" si="6"/>
        <v/>
      </c>
      <c r="AA123" s="845" t="str">
        <f t="shared" si="7"/>
        <v/>
      </c>
      <c r="AF123" s="846"/>
      <c r="AG123" s="846"/>
    </row>
    <row r="124" spans="2:33" ht="15.9" hidden="1" customHeight="1" x14ac:dyDescent="0.2">
      <c r="B124" s="1986"/>
      <c r="C124" s="1990"/>
      <c r="D124" s="1991"/>
      <c r="E124" s="1978"/>
      <c r="F124" s="1979"/>
      <c r="G124" s="1996"/>
      <c r="H124" s="1996"/>
      <c r="I124" s="2007"/>
      <c r="J124" s="2008"/>
      <c r="K124" s="2068"/>
      <c r="L124" s="2068"/>
      <c r="M124" s="2068"/>
      <c r="N124" s="2068"/>
      <c r="O124" s="2069"/>
      <c r="P124" s="2020"/>
      <c r="Q124" s="2021"/>
      <c r="R124" s="1997"/>
      <c r="S124" s="1997"/>
      <c r="T124" s="2067"/>
      <c r="U124" s="2068"/>
      <c r="V124" s="2069"/>
      <c r="W124" s="845" t="str">
        <f t="shared" si="6"/>
        <v/>
      </c>
      <c r="AA124" s="845" t="str">
        <f t="shared" si="7"/>
        <v/>
      </c>
      <c r="AF124" s="846"/>
      <c r="AG124" s="846"/>
    </row>
    <row r="125" spans="2:33" ht="15.9" hidden="1" customHeight="1" x14ac:dyDescent="0.2">
      <c r="B125" s="1987"/>
      <c r="C125" s="1992"/>
      <c r="D125" s="1993"/>
      <c r="E125" s="2061"/>
      <c r="F125" s="2062"/>
      <c r="G125" s="2034"/>
      <c r="H125" s="2034"/>
      <c r="I125" s="2009"/>
      <c r="J125" s="2010"/>
      <c r="K125" s="2071"/>
      <c r="L125" s="2071"/>
      <c r="M125" s="2071"/>
      <c r="N125" s="2071"/>
      <c r="O125" s="2072"/>
      <c r="P125" s="2022"/>
      <c r="Q125" s="2023"/>
      <c r="R125" s="2001"/>
      <c r="S125" s="2001"/>
      <c r="T125" s="2070"/>
      <c r="U125" s="2071"/>
      <c r="V125" s="2072"/>
      <c r="W125" s="845" t="str">
        <f t="shared" si="6"/>
        <v/>
      </c>
      <c r="AA125" s="845" t="str">
        <f t="shared" si="7"/>
        <v/>
      </c>
      <c r="AF125" s="847"/>
      <c r="AG125" s="847"/>
    </row>
    <row r="126" spans="2:33" ht="15.9" hidden="1" customHeight="1" x14ac:dyDescent="0.2">
      <c r="B126" s="1985">
        <v>13</v>
      </c>
      <c r="C126" s="1988"/>
      <c r="D126" s="1989"/>
      <c r="E126" s="2073"/>
      <c r="F126" s="2074"/>
      <c r="G126" s="2075"/>
      <c r="H126" s="2075"/>
      <c r="I126" s="2005">
        <f>IF(SUM(G126:H135)&gt;=0,0,-1*SUM(G126:H135))</f>
        <v>0</v>
      </c>
      <c r="J126" s="2006"/>
      <c r="K126" s="2065"/>
      <c r="L126" s="2065"/>
      <c r="M126" s="2065"/>
      <c r="N126" s="2065"/>
      <c r="O126" s="2066"/>
      <c r="P126" s="2048"/>
      <c r="Q126" s="2049"/>
      <c r="R126" s="2076"/>
      <c r="S126" s="2076"/>
      <c r="T126" s="2064"/>
      <c r="U126" s="2065"/>
      <c r="V126" s="2066"/>
      <c r="W126" s="845" t="str">
        <f t="shared" si="6"/>
        <v/>
      </c>
      <c r="AA126" s="845" t="str">
        <f t="shared" si="7"/>
        <v/>
      </c>
      <c r="AF126" s="846">
        <f>IF(AND(I126&gt;0,SUM(P126:Q135)&lt;=0)=TRUE,0,SUM(P126:Q135))</f>
        <v>0</v>
      </c>
      <c r="AG126" s="846">
        <f>IF(AND(I126&gt;0,SUM(R126:S135)&lt;=0)=TRUE,0,SUM(R126:S135))</f>
        <v>0</v>
      </c>
    </row>
    <row r="127" spans="2:33" ht="15.9" hidden="1" customHeight="1" x14ac:dyDescent="0.2">
      <c r="B127" s="1986"/>
      <c r="C127" s="1990"/>
      <c r="D127" s="1991"/>
      <c r="E127" s="1978"/>
      <c r="F127" s="1979"/>
      <c r="G127" s="1996"/>
      <c r="H127" s="1996"/>
      <c r="I127" s="2007"/>
      <c r="J127" s="2008"/>
      <c r="K127" s="2068"/>
      <c r="L127" s="2068"/>
      <c r="M127" s="2068"/>
      <c r="N127" s="2068"/>
      <c r="O127" s="2069"/>
      <c r="P127" s="2020"/>
      <c r="Q127" s="2021"/>
      <c r="R127" s="1997"/>
      <c r="S127" s="1997"/>
      <c r="T127" s="2067"/>
      <c r="U127" s="2068"/>
      <c r="V127" s="2069"/>
      <c r="W127" s="845" t="str">
        <f t="shared" si="6"/>
        <v/>
      </c>
      <c r="AA127" s="845" t="str">
        <f t="shared" si="7"/>
        <v/>
      </c>
      <c r="AF127" s="846"/>
      <c r="AG127" s="846"/>
    </row>
    <row r="128" spans="2:33" ht="15.9" hidden="1" customHeight="1" x14ac:dyDescent="0.2">
      <c r="B128" s="1986"/>
      <c r="C128" s="1990"/>
      <c r="D128" s="1991"/>
      <c r="E128" s="1978"/>
      <c r="F128" s="1979"/>
      <c r="G128" s="1996"/>
      <c r="H128" s="1996"/>
      <c r="I128" s="2007"/>
      <c r="J128" s="2008"/>
      <c r="K128" s="2068"/>
      <c r="L128" s="2068"/>
      <c r="M128" s="2068"/>
      <c r="N128" s="2068"/>
      <c r="O128" s="2069"/>
      <c r="P128" s="2020"/>
      <c r="Q128" s="2021"/>
      <c r="R128" s="1997"/>
      <c r="S128" s="1997"/>
      <c r="T128" s="2067"/>
      <c r="U128" s="2068"/>
      <c r="V128" s="2069"/>
      <c r="W128" s="845" t="str">
        <f t="shared" si="6"/>
        <v/>
      </c>
      <c r="AA128" s="845" t="str">
        <f t="shared" si="7"/>
        <v/>
      </c>
      <c r="AF128" s="846"/>
      <c r="AG128" s="846"/>
    </row>
    <row r="129" spans="2:33" ht="15.9" hidden="1" customHeight="1" x14ac:dyDescent="0.2">
      <c r="B129" s="1986"/>
      <c r="C129" s="1990"/>
      <c r="D129" s="1991"/>
      <c r="E129" s="1978"/>
      <c r="F129" s="1979"/>
      <c r="G129" s="1996"/>
      <c r="H129" s="1996"/>
      <c r="I129" s="2007"/>
      <c r="J129" s="2008"/>
      <c r="K129" s="2068"/>
      <c r="L129" s="2068"/>
      <c r="M129" s="2068"/>
      <c r="N129" s="2068"/>
      <c r="O129" s="2069"/>
      <c r="P129" s="2020"/>
      <c r="Q129" s="2021"/>
      <c r="R129" s="1997"/>
      <c r="S129" s="1997"/>
      <c r="T129" s="2067"/>
      <c r="U129" s="2068"/>
      <c r="V129" s="2069"/>
      <c r="W129" s="845" t="str">
        <f t="shared" si="6"/>
        <v/>
      </c>
      <c r="AA129" s="845" t="str">
        <f t="shared" si="7"/>
        <v/>
      </c>
      <c r="AF129" s="846"/>
      <c r="AG129" s="846"/>
    </row>
    <row r="130" spans="2:33" ht="15.9" hidden="1" customHeight="1" x14ac:dyDescent="0.2">
      <c r="B130" s="1986"/>
      <c r="C130" s="1990"/>
      <c r="D130" s="1991"/>
      <c r="E130" s="1978"/>
      <c r="F130" s="1979"/>
      <c r="G130" s="1996"/>
      <c r="H130" s="1996"/>
      <c r="I130" s="2007"/>
      <c r="J130" s="2008"/>
      <c r="K130" s="2068"/>
      <c r="L130" s="2068"/>
      <c r="M130" s="2068"/>
      <c r="N130" s="2068"/>
      <c r="O130" s="2069"/>
      <c r="P130" s="2020"/>
      <c r="Q130" s="2021"/>
      <c r="R130" s="1997"/>
      <c r="S130" s="1997"/>
      <c r="T130" s="2067"/>
      <c r="U130" s="2068"/>
      <c r="V130" s="2069"/>
      <c r="W130" s="845" t="str">
        <f t="shared" si="6"/>
        <v/>
      </c>
      <c r="AA130" s="845" t="str">
        <f t="shared" si="7"/>
        <v/>
      </c>
      <c r="AF130" s="846"/>
      <c r="AG130" s="846"/>
    </row>
    <row r="131" spans="2:33" ht="15.9" hidden="1" customHeight="1" x14ac:dyDescent="0.2">
      <c r="B131" s="1986"/>
      <c r="C131" s="1990"/>
      <c r="D131" s="1991"/>
      <c r="E131" s="1978"/>
      <c r="F131" s="1979"/>
      <c r="G131" s="1996"/>
      <c r="H131" s="1996"/>
      <c r="I131" s="2007"/>
      <c r="J131" s="2008"/>
      <c r="K131" s="2068"/>
      <c r="L131" s="2068"/>
      <c r="M131" s="2068"/>
      <c r="N131" s="2068"/>
      <c r="O131" s="2069"/>
      <c r="P131" s="2020"/>
      <c r="Q131" s="2021"/>
      <c r="R131" s="1997"/>
      <c r="S131" s="1997"/>
      <c r="T131" s="2067"/>
      <c r="U131" s="2068"/>
      <c r="V131" s="2069"/>
      <c r="W131" s="845" t="str">
        <f t="shared" si="6"/>
        <v/>
      </c>
      <c r="AA131" s="845" t="str">
        <f t="shared" si="7"/>
        <v/>
      </c>
      <c r="AF131" s="846"/>
      <c r="AG131" s="846"/>
    </row>
    <row r="132" spans="2:33" ht="15.9" hidden="1" customHeight="1" x14ac:dyDescent="0.2">
      <c r="B132" s="1986"/>
      <c r="C132" s="1990"/>
      <c r="D132" s="1991"/>
      <c r="E132" s="1978"/>
      <c r="F132" s="1979"/>
      <c r="G132" s="1996"/>
      <c r="H132" s="1996"/>
      <c r="I132" s="2007"/>
      <c r="J132" s="2008"/>
      <c r="K132" s="2068"/>
      <c r="L132" s="2068"/>
      <c r="M132" s="2068"/>
      <c r="N132" s="2068"/>
      <c r="O132" s="2069"/>
      <c r="P132" s="2020"/>
      <c r="Q132" s="2021"/>
      <c r="R132" s="1997"/>
      <c r="S132" s="1997"/>
      <c r="T132" s="2067"/>
      <c r="U132" s="2068"/>
      <c r="V132" s="2069"/>
      <c r="W132" s="845" t="str">
        <f t="shared" si="6"/>
        <v/>
      </c>
      <c r="AA132" s="845" t="str">
        <f t="shared" si="7"/>
        <v/>
      </c>
      <c r="AF132" s="846"/>
      <c r="AG132" s="846"/>
    </row>
    <row r="133" spans="2:33" ht="15.9" hidden="1" customHeight="1" x14ac:dyDescent="0.2">
      <c r="B133" s="1986"/>
      <c r="C133" s="1990"/>
      <c r="D133" s="1991"/>
      <c r="E133" s="1978"/>
      <c r="F133" s="1979"/>
      <c r="G133" s="1996"/>
      <c r="H133" s="1996"/>
      <c r="I133" s="2007"/>
      <c r="J133" s="2008"/>
      <c r="K133" s="2068"/>
      <c r="L133" s="2068"/>
      <c r="M133" s="2068"/>
      <c r="N133" s="2068"/>
      <c r="O133" s="2069"/>
      <c r="P133" s="2020"/>
      <c r="Q133" s="2021"/>
      <c r="R133" s="1997"/>
      <c r="S133" s="1997"/>
      <c r="T133" s="2067"/>
      <c r="U133" s="2068"/>
      <c r="V133" s="2069"/>
      <c r="W133" s="845" t="str">
        <f t="shared" si="6"/>
        <v/>
      </c>
      <c r="AA133" s="845" t="str">
        <f t="shared" si="7"/>
        <v/>
      </c>
      <c r="AF133" s="846"/>
      <c r="AG133" s="846"/>
    </row>
    <row r="134" spans="2:33" ht="15.9" hidden="1" customHeight="1" x14ac:dyDescent="0.2">
      <c r="B134" s="1986"/>
      <c r="C134" s="1990"/>
      <c r="D134" s="1991"/>
      <c r="E134" s="1978"/>
      <c r="F134" s="1979"/>
      <c r="G134" s="1996"/>
      <c r="H134" s="1996"/>
      <c r="I134" s="2007"/>
      <c r="J134" s="2008"/>
      <c r="K134" s="2068"/>
      <c r="L134" s="2068"/>
      <c r="M134" s="2068"/>
      <c r="N134" s="2068"/>
      <c r="O134" s="2069"/>
      <c r="P134" s="2020"/>
      <c r="Q134" s="2021"/>
      <c r="R134" s="1997"/>
      <c r="S134" s="1997"/>
      <c r="T134" s="2067"/>
      <c r="U134" s="2068"/>
      <c r="V134" s="2069"/>
      <c r="W134" s="845" t="str">
        <f t="shared" ref="W134:W165" si="8">IF(G134="","",IF(SIGN(G134)=SIGN(P134),"！(3)と(6)の符号が逆になっていません。",""))</f>
        <v/>
      </c>
      <c r="AA134" s="845" t="str">
        <f t="shared" ref="AA134:AA165" si="9">IF(G134="","",IF(SIGN(G134)=SIGN(R134),"！(3)と(7)の符号が逆になっていません。",""))</f>
        <v/>
      </c>
      <c r="AF134" s="846"/>
      <c r="AG134" s="846"/>
    </row>
    <row r="135" spans="2:33" ht="15.9" hidden="1" customHeight="1" x14ac:dyDescent="0.2">
      <c r="B135" s="1987"/>
      <c r="C135" s="1992"/>
      <c r="D135" s="1993"/>
      <c r="E135" s="2061"/>
      <c r="F135" s="2062"/>
      <c r="G135" s="2034"/>
      <c r="H135" s="2034"/>
      <c r="I135" s="2009"/>
      <c r="J135" s="2010"/>
      <c r="K135" s="2071"/>
      <c r="L135" s="2071"/>
      <c r="M135" s="2071"/>
      <c r="N135" s="2071"/>
      <c r="O135" s="2072"/>
      <c r="P135" s="2022"/>
      <c r="Q135" s="2023"/>
      <c r="R135" s="2001"/>
      <c r="S135" s="2001"/>
      <c r="T135" s="2070"/>
      <c r="U135" s="2071"/>
      <c r="V135" s="2072"/>
      <c r="W135" s="845" t="str">
        <f t="shared" si="8"/>
        <v/>
      </c>
      <c r="AA135" s="845" t="str">
        <f t="shared" si="9"/>
        <v/>
      </c>
      <c r="AF135" s="847"/>
      <c r="AG135" s="847"/>
    </row>
    <row r="136" spans="2:33" ht="15.9" hidden="1" customHeight="1" x14ac:dyDescent="0.2">
      <c r="B136" s="1985">
        <v>14</v>
      </c>
      <c r="C136" s="1988"/>
      <c r="D136" s="1989"/>
      <c r="E136" s="2073"/>
      <c r="F136" s="2074"/>
      <c r="G136" s="2075"/>
      <c r="H136" s="2075"/>
      <c r="I136" s="2005">
        <f>IF(SUM(G136:H145)&gt;=0,0,-1*SUM(G136:H145))</f>
        <v>0</v>
      </c>
      <c r="J136" s="2006"/>
      <c r="K136" s="2065"/>
      <c r="L136" s="2065"/>
      <c r="M136" s="2065"/>
      <c r="N136" s="2065"/>
      <c r="O136" s="2066"/>
      <c r="P136" s="2048"/>
      <c r="Q136" s="2049"/>
      <c r="R136" s="2076"/>
      <c r="S136" s="2076"/>
      <c r="T136" s="2064"/>
      <c r="U136" s="2065"/>
      <c r="V136" s="2066"/>
      <c r="W136" s="845" t="str">
        <f t="shared" si="8"/>
        <v/>
      </c>
      <c r="AA136" s="845" t="str">
        <f t="shared" si="9"/>
        <v/>
      </c>
      <c r="AF136" s="846">
        <f>IF(AND(I136&gt;0,SUM(P136:Q145)&lt;=0)=TRUE,0,SUM(P136:Q145))</f>
        <v>0</v>
      </c>
      <c r="AG136" s="846">
        <f>IF(AND(I136&gt;0,SUM(R136:S145)&lt;=0)=TRUE,0,SUM(R136:S145))</f>
        <v>0</v>
      </c>
    </row>
    <row r="137" spans="2:33" ht="15.9" hidden="1" customHeight="1" x14ac:dyDescent="0.2">
      <c r="B137" s="1986"/>
      <c r="C137" s="1990"/>
      <c r="D137" s="1991"/>
      <c r="E137" s="1978"/>
      <c r="F137" s="1979"/>
      <c r="G137" s="1996"/>
      <c r="H137" s="1996"/>
      <c r="I137" s="2007"/>
      <c r="J137" s="2008"/>
      <c r="K137" s="2068"/>
      <c r="L137" s="2068"/>
      <c r="M137" s="2068"/>
      <c r="N137" s="2068"/>
      <c r="O137" s="2069"/>
      <c r="P137" s="2020"/>
      <c r="Q137" s="2021"/>
      <c r="R137" s="1997"/>
      <c r="S137" s="1997"/>
      <c r="T137" s="2067"/>
      <c r="U137" s="2068"/>
      <c r="V137" s="2069"/>
      <c r="W137" s="845" t="str">
        <f t="shared" si="8"/>
        <v/>
      </c>
      <c r="AA137" s="845" t="str">
        <f t="shared" si="9"/>
        <v/>
      </c>
      <c r="AF137" s="846"/>
      <c r="AG137" s="846"/>
    </row>
    <row r="138" spans="2:33" ht="15.9" hidden="1" customHeight="1" x14ac:dyDescent="0.2">
      <c r="B138" s="1986"/>
      <c r="C138" s="1990"/>
      <c r="D138" s="1991"/>
      <c r="E138" s="1978"/>
      <c r="F138" s="1979"/>
      <c r="G138" s="1996"/>
      <c r="H138" s="1996"/>
      <c r="I138" s="2007"/>
      <c r="J138" s="2008"/>
      <c r="K138" s="2068"/>
      <c r="L138" s="2068"/>
      <c r="M138" s="2068"/>
      <c r="N138" s="2068"/>
      <c r="O138" s="2069"/>
      <c r="P138" s="2020"/>
      <c r="Q138" s="2021"/>
      <c r="R138" s="1997"/>
      <c r="S138" s="1997"/>
      <c r="T138" s="2067"/>
      <c r="U138" s="2068"/>
      <c r="V138" s="2069"/>
      <c r="W138" s="845" t="str">
        <f t="shared" si="8"/>
        <v/>
      </c>
      <c r="AA138" s="845" t="str">
        <f t="shared" si="9"/>
        <v/>
      </c>
      <c r="AF138" s="846"/>
      <c r="AG138" s="846"/>
    </row>
    <row r="139" spans="2:33" ht="15.9" hidden="1" customHeight="1" x14ac:dyDescent="0.2">
      <c r="B139" s="1986"/>
      <c r="C139" s="1990"/>
      <c r="D139" s="1991"/>
      <c r="E139" s="1978"/>
      <c r="F139" s="1979"/>
      <c r="G139" s="1996"/>
      <c r="H139" s="1996"/>
      <c r="I139" s="2007"/>
      <c r="J139" s="2008"/>
      <c r="K139" s="2068"/>
      <c r="L139" s="2068"/>
      <c r="M139" s="2068"/>
      <c r="N139" s="2068"/>
      <c r="O139" s="2069"/>
      <c r="P139" s="2020"/>
      <c r="Q139" s="2021"/>
      <c r="R139" s="1997"/>
      <c r="S139" s="1997"/>
      <c r="T139" s="2067"/>
      <c r="U139" s="2068"/>
      <c r="V139" s="2069"/>
      <c r="W139" s="845" t="str">
        <f t="shared" si="8"/>
        <v/>
      </c>
      <c r="AA139" s="845" t="str">
        <f t="shared" si="9"/>
        <v/>
      </c>
      <c r="AF139" s="846"/>
      <c r="AG139" s="846"/>
    </row>
    <row r="140" spans="2:33" ht="15.9" hidden="1" customHeight="1" x14ac:dyDescent="0.2">
      <c r="B140" s="1986"/>
      <c r="C140" s="1990"/>
      <c r="D140" s="1991"/>
      <c r="E140" s="1978"/>
      <c r="F140" s="1979"/>
      <c r="G140" s="1996"/>
      <c r="H140" s="1996"/>
      <c r="I140" s="2007"/>
      <c r="J140" s="2008"/>
      <c r="K140" s="2068"/>
      <c r="L140" s="2068"/>
      <c r="M140" s="2068"/>
      <c r="N140" s="2068"/>
      <c r="O140" s="2069"/>
      <c r="P140" s="2020"/>
      <c r="Q140" s="2021"/>
      <c r="R140" s="1997"/>
      <c r="S140" s="1997"/>
      <c r="T140" s="2067"/>
      <c r="U140" s="2068"/>
      <c r="V140" s="2069"/>
      <c r="W140" s="845" t="str">
        <f t="shared" si="8"/>
        <v/>
      </c>
      <c r="AA140" s="845" t="str">
        <f t="shared" si="9"/>
        <v/>
      </c>
      <c r="AF140" s="846"/>
      <c r="AG140" s="846"/>
    </row>
    <row r="141" spans="2:33" ht="15.9" hidden="1" customHeight="1" x14ac:dyDescent="0.2">
      <c r="B141" s="1986"/>
      <c r="C141" s="1990"/>
      <c r="D141" s="1991"/>
      <c r="E141" s="1978"/>
      <c r="F141" s="1979"/>
      <c r="G141" s="1996"/>
      <c r="H141" s="1996"/>
      <c r="I141" s="2007"/>
      <c r="J141" s="2008"/>
      <c r="K141" s="2068"/>
      <c r="L141" s="2068"/>
      <c r="M141" s="2068"/>
      <c r="N141" s="2068"/>
      <c r="O141" s="2069"/>
      <c r="P141" s="2020"/>
      <c r="Q141" s="2021"/>
      <c r="R141" s="1997"/>
      <c r="S141" s="1997"/>
      <c r="T141" s="2067"/>
      <c r="U141" s="2068"/>
      <c r="V141" s="2069"/>
      <c r="W141" s="845" t="str">
        <f t="shared" si="8"/>
        <v/>
      </c>
      <c r="AA141" s="845" t="str">
        <f t="shared" si="9"/>
        <v/>
      </c>
      <c r="AF141" s="846"/>
      <c r="AG141" s="846"/>
    </row>
    <row r="142" spans="2:33" ht="15.9" hidden="1" customHeight="1" x14ac:dyDescent="0.2">
      <c r="B142" s="1986"/>
      <c r="C142" s="1990"/>
      <c r="D142" s="1991"/>
      <c r="E142" s="1978"/>
      <c r="F142" s="1979"/>
      <c r="G142" s="1996"/>
      <c r="H142" s="1996"/>
      <c r="I142" s="2007"/>
      <c r="J142" s="2008"/>
      <c r="K142" s="2068"/>
      <c r="L142" s="2068"/>
      <c r="M142" s="2068"/>
      <c r="N142" s="2068"/>
      <c r="O142" s="2069"/>
      <c r="P142" s="2020"/>
      <c r="Q142" s="2021"/>
      <c r="R142" s="1997"/>
      <c r="S142" s="1997"/>
      <c r="T142" s="2067"/>
      <c r="U142" s="2068"/>
      <c r="V142" s="2069"/>
      <c r="W142" s="845" t="str">
        <f t="shared" si="8"/>
        <v/>
      </c>
      <c r="AA142" s="845" t="str">
        <f t="shared" si="9"/>
        <v/>
      </c>
      <c r="AF142" s="846"/>
      <c r="AG142" s="846"/>
    </row>
    <row r="143" spans="2:33" ht="15.9" hidden="1" customHeight="1" x14ac:dyDescent="0.2">
      <c r="B143" s="1986"/>
      <c r="C143" s="1990"/>
      <c r="D143" s="1991"/>
      <c r="E143" s="1978"/>
      <c r="F143" s="1979"/>
      <c r="G143" s="1996"/>
      <c r="H143" s="1996"/>
      <c r="I143" s="2007"/>
      <c r="J143" s="2008"/>
      <c r="K143" s="2068"/>
      <c r="L143" s="2068"/>
      <c r="M143" s="2068"/>
      <c r="N143" s="2068"/>
      <c r="O143" s="2069"/>
      <c r="P143" s="2020"/>
      <c r="Q143" s="2021"/>
      <c r="R143" s="1997"/>
      <c r="S143" s="1997"/>
      <c r="T143" s="2067"/>
      <c r="U143" s="2068"/>
      <c r="V143" s="2069"/>
      <c r="W143" s="845" t="str">
        <f t="shared" si="8"/>
        <v/>
      </c>
      <c r="AA143" s="845" t="str">
        <f t="shared" si="9"/>
        <v/>
      </c>
      <c r="AF143" s="846"/>
      <c r="AG143" s="846"/>
    </row>
    <row r="144" spans="2:33" ht="15.9" hidden="1" customHeight="1" x14ac:dyDescent="0.2">
      <c r="B144" s="1986"/>
      <c r="C144" s="1990"/>
      <c r="D144" s="1991"/>
      <c r="E144" s="1978"/>
      <c r="F144" s="1979"/>
      <c r="G144" s="1996"/>
      <c r="H144" s="1996"/>
      <c r="I144" s="2007"/>
      <c r="J144" s="2008"/>
      <c r="K144" s="2068"/>
      <c r="L144" s="2068"/>
      <c r="M144" s="2068"/>
      <c r="N144" s="2068"/>
      <c r="O144" s="2069"/>
      <c r="P144" s="2020"/>
      <c r="Q144" s="2021"/>
      <c r="R144" s="1997"/>
      <c r="S144" s="1997"/>
      <c r="T144" s="2067"/>
      <c r="U144" s="2068"/>
      <c r="V144" s="2069"/>
      <c r="W144" s="845" t="str">
        <f t="shared" si="8"/>
        <v/>
      </c>
      <c r="AA144" s="845" t="str">
        <f t="shared" si="9"/>
        <v/>
      </c>
      <c r="AF144" s="846"/>
      <c r="AG144" s="846"/>
    </row>
    <row r="145" spans="2:33" ht="15.9" hidden="1" customHeight="1" x14ac:dyDescent="0.2">
      <c r="B145" s="1987"/>
      <c r="C145" s="1992"/>
      <c r="D145" s="1993"/>
      <c r="E145" s="2061"/>
      <c r="F145" s="2062"/>
      <c r="G145" s="2034"/>
      <c r="H145" s="2034"/>
      <c r="I145" s="2009"/>
      <c r="J145" s="2010"/>
      <c r="K145" s="2071"/>
      <c r="L145" s="2071"/>
      <c r="M145" s="2071"/>
      <c r="N145" s="2071"/>
      <c r="O145" s="2072"/>
      <c r="P145" s="2022"/>
      <c r="Q145" s="2023"/>
      <c r="R145" s="2001"/>
      <c r="S145" s="2001"/>
      <c r="T145" s="2070"/>
      <c r="U145" s="2071"/>
      <c r="V145" s="2072"/>
      <c r="W145" s="845" t="str">
        <f t="shared" si="8"/>
        <v/>
      </c>
      <c r="AA145" s="845" t="str">
        <f t="shared" si="9"/>
        <v/>
      </c>
      <c r="AF145" s="847"/>
      <c r="AG145" s="847"/>
    </row>
    <row r="146" spans="2:33" ht="15.9" hidden="1" customHeight="1" x14ac:dyDescent="0.2">
      <c r="B146" s="1985">
        <v>15</v>
      </c>
      <c r="C146" s="1988"/>
      <c r="D146" s="1989"/>
      <c r="E146" s="2073"/>
      <c r="F146" s="2074"/>
      <c r="G146" s="2075"/>
      <c r="H146" s="2075"/>
      <c r="I146" s="2005">
        <f>IF(SUM(G146:H155)&gt;=0,0,-1*SUM(G146:H155))</f>
        <v>0</v>
      </c>
      <c r="J146" s="2006"/>
      <c r="K146" s="2065"/>
      <c r="L146" s="2065"/>
      <c r="M146" s="2065"/>
      <c r="N146" s="2065"/>
      <c r="O146" s="2066"/>
      <c r="P146" s="2048"/>
      <c r="Q146" s="2049"/>
      <c r="R146" s="2076"/>
      <c r="S146" s="2076"/>
      <c r="T146" s="2064"/>
      <c r="U146" s="2065"/>
      <c r="V146" s="2066"/>
      <c r="W146" s="845" t="str">
        <f t="shared" si="8"/>
        <v/>
      </c>
      <c r="AA146" s="845" t="str">
        <f t="shared" si="9"/>
        <v/>
      </c>
      <c r="AF146" s="846">
        <f>IF(AND(I146&gt;0,SUM(P146:Q155)&lt;=0)=TRUE,0,SUM(P146:Q155))</f>
        <v>0</v>
      </c>
      <c r="AG146" s="846">
        <f>IF(AND(I146&gt;0,SUM(R146:S155)&lt;=0)=TRUE,0,SUM(R146:S155))</f>
        <v>0</v>
      </c>
    </row>
    <row r="147" spans="2:33" ht="15.9" hidden="1" customHeight="1" x14ac:dyDescent="0.2">
      <c r="B147" s="1986"/>
      <c r="C147" s="1990"/>
      <c r="D147" s="1991"/>
      <c r="E147" s="1978"/>
      <c r="F147" s="1979"/>
      <c r="G147" s="1996"/>
      <c r="H147" s="1996"/>
      <c r="I147" s="2007"/>
      <c r="J147" s="2008"/>
      <c r="K147" s="2068"/>
      <c r="L147" s="2068"/>
      <c r="M147" s="2068"/>
      <c r="N147" s="2068"/>
      <c r="O147" s="2069"/>
      <c r="P147" s="2020"/>
      <c r="Q147" s="2021"/>
      <c r="R147" s="1997"/>
      <c r="S147" s="1997"/>
      <c r="T147" s="2067"/>
      <c r="U147" s="2068"/>
      <c r="V147" s="2069"/>
      <c r="W147" s="845" t="str">
        <f t="shared" si="8"/>
        <v/>
      </c>
      <c r="AA147" s="845" t="str">
        <f t="shared" si="9"/>
        <v/>
      </c>
      <c r="AF147" s="846"/>
      <c r="AG147" s="846"/>
    </row>
    <row r="148" spans="2:33" ht="15.9" hidden="1" customHeight="1" x14ac:dyDescent="0.2">
      <c r="B148" s="1986"/>
      <c r="C148" s="1990"/>
      <c r="D148" s="1991"/>
      <c r="E148" s="1978"/>
      <c r="F148" s="1979"/>
      <c r="G148" s="1996"/>
      <c r="H148" s="1996"/>
      <c r="I148" s="2007"/>
      <c r="J148" s="2008"/>
      <c r="K148" s="2068"/>
      <c r="L148" s="2068"/>
      <c r="M148" s="2068"/>
      <c r="N148" s="2068"/>
      <c r="O148" s="2069"/>
      <c r="P148" s="2020"/>
      <c r="Q148" s="2021"/>
      <c r="R148" s="1997"/>
      <c r="S148" s="1997"/>
      <c r="T148" s="2067"/>
      <c r="U148" s="2068"/>
      <c r="V148" s="2069"/>
      <c r="W148" s="845" t="str">
        <f t="shared" si="8"/>
        <v/>
      </c>
      <c r="AA148" s="845" t="str">
        <f t="shared" si="9"/>
        <v/>
      </c>
      <c r="AF148" s="846"/>
      <c r="AG148" s="846"/>
    </row>
    <row r="149" spans="2:33" ht="15.9" hidden="1" customHeight="1" x14ac:dyDescent="0.2">
      <c r="B149" s="1986"/>
      <c r="C149" s="1990"/>
      <c r="D149" s="1991"/>
      <c r="E149" s="1978"/>
      <c r="F149" s="1979"/>
      <c r="G149" s="1996"/>
      <c r="H149" s="1996"/>
      <c r="I149" s="2007"/>
      <c r="J149" s="2008"/>
      <c r="K149" s="2068"/>
      <c r="L149" s="2068"/>
      <c r="M149" s="2068"/>
      <c r="N149" s="2068"/>
      <c r="O149" s="2069"/>
      <c r="P149" s="2020"/>
      <c r="Q149" s="2021"/>
      <c r="R149" s="1997"/>
      <c r="S149" s="1997"/>
      <c r="T149" s="2067"/>
      <c r="U149" s="2068"/>
      <c r="V149" s="2069"/>
      <c r="W149" s="845" t="str">
        <f t="shared" si="8"/>
        <v/>
      </c>
      <c r="AA149" s="845" t="str">
        <f t="shared" si="9"/>
        <v/>
      </c>
      <c r="AF149" s="846"/>
      <c r="AG149" s="846"/>
    </row>
    <row r="150" spans="2:33" ht="15.9" hidden="1" customHeight="1" x14ac:dyDescent="0.2">
      <c r="B150" s="1986"/>
      <c r="C150" s="1990"/>
      <c r="D150" s="1991"/>
      <c r="E150" s="1978"/>
      <c r="F150" s="1979"/>
      <c r="G150" s="1996"/>
      <c r="H150" s="1996"/>
      <c r="I150" s="2007"/>
      <c r="J150" s="2008"/>
      <c r="K150" s="2068"/>
      <c r="L150" s="2068"/>
      <c r="M150" s="2068"/>
      <c r="N150" s="2068"/>
      <c r="O150" s="2069"/>
      <c r="P150" s="2020"/>
      <c r="Q150" s="2021"/>
      <c r="R150" s="1997"/>
      <c r="S150" s="1997"/>
      <c r="T150" s="2067"/>
      <c r="U150" s="2068"/>
      <c r="V150" s="2069"/>
      <c r="W150" s="845" t="str">
        <f t="shared" si="8"/>
        <v/>
      </c>
      <c r="AA150" s="845" t="str">
        <f t="shared" si="9"/>
        <v/>
      </c>
      <c r="AF150" s="846"/>
      <c r="AG150" s="846"/>
    </row>
    <row r="151" spans="2:33" ht="15.9" hidden="1" customHeight="1" x14ac:dyDescent="0.2">
      <c r="B151" s="1986"/>
      <c r="C151" s="1990"/>
      <c r="D151" s="1991"/>
      <c r="E151" s="1978"/>
      <c r="F151" s="1979"/>
      <c r="G151" s="1996"/>
      <c r="H151" s="1996"/>
      <c r="I151" s="2007"/>
      <c r="J151" s="2008"/>
      <c r="K151" s="2068"/>
      <c r="L151" s="2068"/>
      <c r="M151" s="2068"/>
      <c r="N151" s="2068"/>
      <c r="O151" s="2069"/>
      <c r="P151" s="2020"/>
      <c r="Q151" s="2021"/>
      <c r="R151" s="1997"/>
      <c r="S151" s="1997"/>
      <c r="T151" s="2067"/>
      <c r="U151" s="2068"/>
      <c r="V151" s="2069"/>
      <c r="W151" s="845" t="str">
        <f t="shared" si="8"/>
        <v/>
      </c>
      <c r="AA151" s="845" t="str">
        <f t="shared" si="9"/>
        <v/>
      </c>
      <c r="AF151" s="846"/>
      <c r="AG151" s="846"/>
    </row>
    <row r="152" spans="2:33" ht="15.9" hidden="1" customHeight="1" x14ac:dyDescent="0.2">
      <c r="B152" s="1986"/>
      <c r="C152" s="1990"/>
      <c r="D152" s="1991"/>
      <c r="E152" s="1978"/>
      <c r="F152" s="1979"/>
      <c r="G152" s="1996"/>
      <c r="H152" s="1996"/>
      <c r="I152" s="2007"/>
      <c r="J152" s="2008"/>
      <c r="K152" s="2068"/>
      <c r="L152" s="2068"/>
      <c r="M152" s="2068"/>
      <c r="N152" s="2068"/>
      <c r="O152" s="2069"/>
      <c r="P152" s="2020"/>
      <c r="Q152" s="2021"/>
      <c r="R152" s="1997"/>
      <c r="S152" s="1997"/>
      <c r="T152" s="2067"/>
      <c r="U152" s="2068"/>
      <c r="V152" s="2069"/>
      <c r="W152" s="845" t="str">
        <f t="shared" si="8"/>
        <v/>
      </c>
      <c r="AA152" s="845" t="str">
        <f t="shared" si="9"/>
        <v/>
      </c>
      <c r="AF152" s="846"/>
      <c r="AG152" s="846"/>
    </row>
    <row r="153" spans="2:33" ht="15.9" hidden="1" customHeight="1" x14ac:dyDescent="0.2">
      <c r="B153" s="1986"/>
      <c r="C153" s="1990"/>
      <c r="D153" s="1991"/>
      <c r="E153" s="1978"/>
      <c r="F153" s="1979"/>
      <c r="G153" s="1996"/>
      <c r="H153" s="1996"/>
      <c r="I153" s="2007"/>
      <c r="J153" s="2008"/>
      <c r="K153" s="2068"/>
      <c r="L153" s="2068"/>
      <c r="M153" s="2068"/>
      <c r="N153" s="2068"/>
      <c r="O153" s="2069"/>
      <c r="P153" s="2020"/>
      <c r="Q153" s="2021"/>
      <c r="R153" s="1997"/>
      <c r="S153" s="1997"/>
      <c r="T153" s="2067"/>
      <c r="U153" s="2068"/>
      <c r="V153" s="2069"/>
      <c r="W153" s="845" t="str">
        <f t="shared" si="8"/>
        <v/>
      </c>
      <c r="AA153" s="845" t="str">
        <f t="shared" si="9"/>
        <v/>
      </c>
      <c r="AF153" s="846"/>
      <c r="AG153" s="846"/>
    </row>
    <row r="154" spans="2:33" ht="15.9" hidden="1" customHeight="1" x14ac:dyDescent="0.2">
      <c r="B154" s="1986"/>
      <c r="C154" s="1990"/>
      <c r="D154" s="1991"/>
      <c r="E154" s="1978"/>
      <c r="F154" s="1979"/>
      <c r="G154" s="1996"/>
      <c r="H154" s="1996"/>
      <c r="I154" s="2007"/>
      <c r="J154" s="2008"/>
      <c r="K154" s="2068"/>
      <c r="L154" s="2068"/>
      <c r="M154" s="2068"/>
      <c r="N154" s="2068"/>
      <c r="O154" s="2069"/>
      <c r="P154" s="2020"/>
      <c r="Q154" s="2021"/>
      <c r="R154" s="1997"/>
      <c r="S154" s="1997"/>
      <c r="T154" s="2067"/>
      <c r="U154" s="2068"/>
      <c r="V154" s="2069"/>
      <c r="W154" s="845" t="str">
        <f t="shared" si="8"/>
        <v/>
      </c>
      <c r="AA154" s="845" t="str">
        <f t="shared" si="9"/>
        <v/>
      </c>
      <c r="AF154" s="846"/>
      <c r="AG154" s="846"/>
    </row>
    <row r="155" spans="2:33" ht="15.9" hidden="1" customHeight="1" x14ac:dyDescent="0.2">
      <c r="B155" s="1987"/>
      <c r="C155" s="1992"/>
      <c r="D155" s="1993"/>
      <c r="E155" s="2061"/>
      <c r="F155" s="2062"/>
      <c r="G155" s="2034"/>
      <c r="H155" s="2034"/>
      <c r="I155" s="2009"/>
      <c r="J155" s="2010"/>
      <c r="K155" s="2071"/>
      <c r="L155" s="2071"/>
      <c r="M155" s="2071"/>
      <c r="N155" s="2071"/>
      <c r="O155" s="2072"/>
      <c r="P155" s="2022"/>
      <c r="Q155" s="2023"/>
      <c r="R155" s="2001"/>
      <c r="S155" s="2001"/>
      <c r="T155" s="2070"/>
      <c r="U155" s="2071"/>
      <c r="V155" s="2072"/>
      <c r="W155" s="845" t="str">
        <f t="shared" si="8"/>
        <v/>
      </c>
      <c r="AA155" s="845" t="str">
        <f t="shared" si="9"/>
        <v/>
      </c>
      <c r="AF155" s="847"/>
      <c r="AG155" s="847"/>
    </row>
    <row r="156" spans="2:33" ht="15.9" hidden="1" customHeight="1" x14ac:dyDescent="0.2">
      <c r="B156" s="1985">
        <v>16</v>
      </c>
      <c r="C156" s="1988"/>
      <c r="D156" s="1989"/>
      <c r="E156" s="2073"/>
      <c r="F156" s="2074"/>
      <c r="G156" s="2075"/>
      <c r="H156" s="2075"/>
      <c r="I156" s="2005">
        <f>IF(SUM(G156:H165)&gt;=0,0,-1*SUM(G156:H165))</f>
        <v>0</v>
      </c>
      <c r="J156" s="2006"/>
      <c r="K156" s="2065"/>
      <c r="L156" s="2065"/>
      <c r="M156" s="2065"/>
      <c r="N156" s="2065"/>
      <c r="O156" s="2066"/>
      <c r="P156" s="2048"/>
      <c r="Q156" s="2049"/>
      <c r="R156" s="2076"/>
      <c r="S156" s="2076"/>
      <c r="T156" s="2064"/>
      <c r="U156" s="2065"/>
      <c r="V156" s="2066"/>
      <c r="W156" s="845" t="str">
        <f t="shared" si="8"/>
        <v/>
      </c>
      <c r="AA156" s="845" t="str">
        <f t="shared" si="9"/>
        <v/>
      </c>
      <c r="AF156" s="846">
        <f>IF(AND(I156&gt;0,SUM(P156:Q165)&lt;=0)=TRUE,0,SUM(P156:Q165))</f>
        <v>0</v>
      </c>
      <c r="AG156" s="846">
        <f>IF(AND(I156&gt;0,SUM(R156:S165)&lt;=0)=TRUE,0,SUM(R156:S165))</f>
        <v>0</v>
      </c>
    </row>
    <row r="157" spans="2:33" ht="15.9" hidden="1" customHeight="1" x14ac:dyDescent="0.2">
      <c r="B157" s="1986"/>
      <c r="C157" s="1990"/>
      <c r="D157" s="1991"/>
      <c r="E157" s="1978"/>
      <c r="F157" s="1979"/>
      <c r="G157" s="1996"/>
      <c r="H157" s="1996"/>
      <c r="I157" s="2007"/>
      <c r="J157" s="2008"/>
      <c r="K157" s="2068"/>
      <c r="L157" s="2068"/>
      <c r="M157" s="2068"/>
      <c r="N157" s="2068"/>
      <c r="O157" s="2069"/>
      <c r="P157" s="2020"/>
      <c r="Q157" s="2021"/>
      <c r="R157" s="1997"/>
      <c r="S157" s="1997"/>
      <c r="T157" s="2067"/>
      <c r="U157" s="2068"/>
      <c r="V157" s="2069"/>
      <c r="W157" s="845" t="str">
        <f t="shared" si="8"/>
        <v/>
      </c>
      <c r="AA157" s="845" t="str">
        <f t="shared" si="9"/>
        <v/>
      </c>
      <c r="AF157" s="846"/>
      <c r="AG157" s="846"/>
    </row>
    <row r="158" spans="2:33" ht="15.9" hidden="1" customHeight="1" x14ac:dyDescent="0.2">
      <c r="B158" s="1986"/>
      <c r="C158" s="1990"/>
      <c r="D158" s="1991"/>
      <c r="E158" s="1978"/>
      <c r="F158" s="1979"/>
      <c r="G158" s="1996"/>
      <c r="H158" s="1996"/>
      <c r="I158" s="2007"/>
      <c r="J158" s="2008"/>
      <c r="K158" s="2068"/>
      <c r="L158" s="2068"/>
      <c r="M158" s="2068"/>
      <c r="N158" s="2068"/>
      <c r="O158" s="2069"/>
      <c r="P158" s="2020"/>
      <c r="Q158" s="2021"/>
      <c r="R158" s="1997"/>
      <c r="S158" s="1997"/>
      <c r="T158" s="2067"/>
      <c r="U158" s="2068"/>
      <c r="V158" s="2069"/>
      <c r="W158" s="845" t="str">
        <f t="shared" si="8"/>
        <v/>
      </c>
      <c r="AA158" s="845" t="str">
        <f t="shared" si="9"/>
        <v/>
      </c>
      <c r="AF158" s="846"/>
      <c r="AG158" s="846"/>
    </row>
    <row r="159" spans="2:33" ht="15.9" hidden="1" customHeight="1" x14ac:dyDescent="0.2">
      <c r="B159" s="1986"/>
      <c r="C159" s="1990"/>
      <c r="D159" s="1991"/>
      <c r="E159" s="1978"/>
      <c r="F159" s="1979"/>
      <c r="G159" s="1996"/>
      <c r="H159" s="1996"/>
      <c r="I159" s="2007"/>
      <c r="J159" s="2008"/>
      <c r="K159" s="2068"/>
      <c r="L159" s="2068"/>
      <c r="M159" s="2068"/>
      <c r="N159" s="2068"/>
      <c r="O159" s="2069"/>
      <c r="P159" s="2020"/>
      <c r="Q159" s="2021"/>
      <c r="R159" s="1997"/>
      <c r="S159" s="1997"/>
      <c r="T159" s="2067"/>
      <c r="U159" s="2068"/>
      <c r="V159" s="2069"/>
      <c r="W159" s="845" t="str">
        <f t="shared" si="8"/>
        <v/>
      </c>
      <c r="AA159" s="845" t="str">
        <f t="shared" si="9"/>
        <v/>
      </c>
      <c r="AF159" s="846"/>
      <c r="AG159" s="846"/>
    </row>
    <row r="160" spans="2:33" ht="15.9" hidden="1" customHeight="1" x14ac:dyDescent="0.2">
      <c r="B160" s="1986"/>
      <c r="C160" s="1990"/>
      <c r="D160" s="1991"/>
      <c r="E160" s="1978"/>
      <c r="F160" s="1979"/>
      <c r="G160" s="1996"/>
      <c r="H160" s="1996"/>
      <c r="I160" s="2007"/>
      <c r="J160" s="2008"/>
      <c r="K160" s="2068"/>
      <c r="L160" s="2068"/>
      <c r="M160" s="2068"/>
      <c r="N160" s="2068"/>
      <c r="O160" s="2069"/>
      <c r="P160" s="2020"/>
      <c r="Q160" s="2021"/>
      <c r="R160" s="1997"/>
      <c r="S160" s="1997"/>
      <c r="T160" s="2067"/>
      <c r="U160" s="2068"/>
      <c r="V160" s="2069"/>
      <c r="W160" s="845" t="str">
        <f t="shared" si="8"/>
        <v/>
      </c>
      <c r="AA160" s="845" t="str">
        <f t="shared" si="9"/>
        <v/>
      </c>
      <c r="AF160" s="846"/>
      <c r="AG160" s="846"/>
    </row>
    <row r="161" spans="2:33" ht="15.9" hidden="1" customHeight="1" x14ac:dyDescent="0.2">
      <c r="B161" s="1986"/>
      <c r="C161" s="1990"/>
      <c r="D161" s="1991"/>
      <c r="E161" s="1978"/>
      <c r="F161" s="1979"/>
      <c r="G161" s="1996"/>
      <c r="H161" s="1996"/>
      <c r="I161" s="2007"/>
      <c r="J161" s="2008"/>
      <c r="K161" s="2068"/>
      <c r="L161" s="2068"/>
      <c r="M161" s="2068"/>
      <c r="N161" s="2068"/>
      <c r="O161" s="2069"/>
      <c r="P161" s="2020"/>
      <c r="Q161" s="2021"/>
      <c r="R161" s="1997"/>
      <c r="S161" s="1997"/>
      <c r="T161" s="2067"/>
      <c r="U161" s="2068"/>
      <c r="V161" s="2069"/>
      <c r="W161" s="845" t="str">
        <f t="shared" si="8"/>
        <v/>
      </c>
      <c r="AA161" s="845" t="str">
        <f t="shared" si="9"/>
        <v/>
      </c>
      <c r="AF161" s="846"/>
      <c r="AG161" s="846"/>
    </row>
    <row r="162" spans="2:33" ht="15.9" hidden="1" customHeight="1" x14ac:dyDescent="0.2">
      <c r="B162" s="1986"/>
      <c r="C162" s="1990"/>
      <c r="D162" s="1991"/>
      <c r="E162" s="1978"/>
      <c r="F162" s="1979"/>
      <c r="G162" s="1996"/>
      <c r="H162" s="1996"/>
      <c r="I162" s="2007"/>
      <c r="J162" s="2008"/>
      <c r="K162" s="2068"/>
      <c r="L162" s="2068"/>
      <c r="M162" s="2068"/>
      <c r="N162" s="2068"/>
      <c r="O162" s="2069"/>
      <c r="P162" s="2020"/>
      <c r="Q162" s="2021"/>
      <c r="R162" s="1997"/>
      <c r="S162" s="1997"/>
      <c r="T162" s="2067"/>
      <c r="U162" s="2068"/>
      <c r="V162" s="2069"/>
      <c r="W162" s="845" t="str">
        <f t="shared" si="8"/>
        <v/>
      </c>
      <c r="AA162" s="845" t="str">
        <f t="shared" si="9"/>
        <v/>
      </c>
      <c r="AF162" s="846"/>
      <c r="AG162" s="846"/>
    </row>
    <row r="163" spans="2:33" ht="15.9" hidden="1" customHeight="1" x14ac:dyDescent="0.2">
      <c r="B163" s="1986"/>
      <c r="C163" s="1990"/>
      <c r="D163" s="1991"/>
      <c r="E163" s="1978"/>
      <c r="F163" s="1979"/>
      <c r="G163" s="1996"/>
      <c r="H163" s="1996"/>
      <c r="I163" s="2007"/>
      <c r="J163" s="2008"/>
      <c r="K163" s="2068"/>
      <c r="L163" s="2068"/>
      <c r="M163" s="2068"/>
      <c r="N163" s="2068"/>
      <c r="O163" s="2069"/>
      <c r="P163" s="2020"/>
      <c r="Q163" s="2021"/>
      <c r="R163" s="1997"/>
      <c r="S163" s="1997"/>
      <c r="T163" s="2067"/>
      <c r="U163" s="2068"/>
      <c r="V163" s="2069"/>
      <c r="W163" s="845" t="str">
        <f t="shared" si="8"/>
        <v/>
      </c>
      <c r="AA163" s="845" t="str">
        <f t="shared" si="9"/>
        <v/>
      </c>
      <c r="AF163" s="846"/>
      <c r="AG163" s="846"/>
    </row>
    <row r="164" spans="2:33" ht="15.9" hidden="1" customHeight="1" x14ac:dyDescent="0.2">
      <c r="B164" s="1986"/>
      <c r="C164" s="1990"/>
      <c r="D164" s="1991"/>
      <c r="E164" s="1978"/>
      <c r="F164" s="1979"/>
      <c r="G164" s="1996"/>
      <c r="H164" s="1996"/>
      <c r="I164" s="2007"/>
      <c r="J164" s="2008"/>
      <c r="K164" s="2068"/>
      <c r="L164" s="2068"/>
      <c r="M164" s="2068"/>
      <c r="N164" s="2068"/>
      <c r="O164" s="2069"/>
      <c r="P164" s="2020"/>
      <c r="Q164" s="2021"/>
      <c r="R164" s="1997"/>
      <c r="S164" s="1997"/>
      <c r="T164" s="2067"/>
      <c r="U164" s="2068"/>
      <c r="V164" s="2069"/>
      <c r="W164" s="845" t="str">
        <f t="shared" si="8"/>
        <v/>
      </c>
      <c r="AA164" s="845" t="str">
        <f t="shared" si="9"/>
        <v/>
      </c>
      <c r="AF164" s="846"/>
      <c r="AG164" s="846"/>
    </row>
    <row r="165" spans="2:33" ht="15.9" hidden="1" customHeight="1" x14ac:dyDescent="0.2">
      <c r="B165" s="1987"/>
      <c r="C165" s="1992"/>
      <c r="D165" s="1993"/>
      <c r="E165" s="2061"/>
      <c r="F165" s="2062"/>
      <c r="G165" s="2034"/>
      <c r="H165" s="2034"/>
      <c r="I165" s="2009"/>
      <c r="J165" s="2010"/>
      <c r="K165" s="2071"/>
      <c r="L165" s="2071"/>
      <c r="M165" s="2071"/>
      <c r="N165" s="2071"/>
      <c r="O165" s="2072"/>
      <c r="P165" s="2022"/>
      <c r="Q165" s="2023"/>
      <c r="R165" s="2001"/>
      <c r="S165" s="2001"/>
      <c r="T165" s="2070"/>
      <c r="U165" s="2071"/>
      <c r="V165" s="2072"/>
      <c r="W165" s="845" t="str">
        <f t="shared" si="8"/>
        <v/>
      </c>
      <c r="AA165" s="845" t="str">
        <f t="shared" si="9"/>
        <v/>
      </c>
      <c r="AF165" s="847"/>
      <c r="AG165" s="847"/>
    </row>
    <row r="166" spans="2:33" ht="15.9" hidden="1" customHeight="1" x14ac:dyDescent="0.2">
      <c r="B166" s="1985">
        <v>17</v>
      </c>
      <c r="C166" s="1988"/>
      <c r="D166" s="1989"/>
      <c r="E166" s="2073"/>
      <c r="F166" s="2074"/>
      <c r="G166" s="2075"/>
      <c r="H166" s="2075"/>
      <c r="I166" s="2005">
        <f>IF(SUM(G166:H175)&gt;=0,0,-1*SUM(G166:H175))</f>
        <v>0</v>
      </c>
      <c r="J166" s="2006"/>
      <c r="K166" s="2065"/>
      <c r="L166" s="2065"/>
      <c r="M166" s="2065"/>
      <c r="N166" s="2065"/>
      <c r="O166" s="2066"/>
      <c r="P166" s="2048"/>
      <c r="Q166" s="2049"/>
      <c r="R166" s="2076"/>
      <c r="S166" s="2076"/>
      <c r="T166" s="2064"/>
      <c r="U166" s="2065"/>
      <c r="V166" s="2066"/>
      <c r="W166" s="845" t="str">
        <f t="shared" ref="W166:W197" si="10">IF(G166="","",IF(SIGN(G166)=SIGN(P166),"！(3)と(6)の符号が逆になっていません。",""))</f>
        <v/>
      </c>
      <c r="AA166" s="845" t="str">
        <f t="shared" ref="AA166:AA197" si="11">IF(G166="","",IF(SIGN(G166)=SIGN(R166),"！(3)と(7)の符号が逆になっていません。",""))</f>
        <v/>
      </c>
      <c r="AF166" s="846">
        <f>IF(AND(I166&gt;0,SUM(P166:Q175)&lt;=0)=TRUE,0,SUM(P166:Q175))</f>
        <v>0</v>
      </c>
      <c r="AG166" s="846">
        <f>IF(AND(I166&gt;0,SUM(R166:S175)&lt;=0)=TRUE,0,SUM(R166:S175))</f>
        <v>0</v>
      </c>
    </row>
    <row r="167" spans="2:33" ht="15.9" hidden="1" customHeight="1" x14ac:dyDescent="0.2">
      <c r="B167" s="1986"/>
      <c r="C167" s="1990"/>
      <c r="D167" s="1991"/>
      <c r="E167" s="1978"/>
      <c r="F167" s="1979"/>
      <c r="G167" s="1996"/>
      <c r="H167" s="1996"/>
      <c r="I167" s="2007"/>
      <c r="J167" s="2008"/>
      <c r="K167" s="2068"/>
      <c r="L167" s="2068"/>
      <c r="M167" s="2068"/>
      <c r="N167" s="2068"/>
      <c r="O167" s="2069"/>
      <c r="P167" s="2020"/>
      <c r="Q167" s="2021"/>
      <c r="R167" s="1997"/>
      <c r="S167" s="1997"/>
      <c r="T167" s="2067"/>
      <c r="U167" s="2068"/>
      <c r="V167" s="2069"/>
      <c r="W167" s="845" t="str">
        <f t="shared" si="10"/>
        <v/>
      </c>
      <c r="AA167" s="845" t="str">
        <f t="shared" si="11"/>
        <v/>
      </c>
      <c r="AF167" s="846"/>
      <c r="AG167" s="846"/>
    </row>
    <row r="168" spans="2:33" ht="15.9" hidden="1" customHeight="1" x14ac:dyDescent="0.2">
      <c r="B168" s="1986"/>
      <c r="C168" s="1990"/>
      <c r="D168" s="1991"/>
      <c r="E168" s="1978"/>
      <c r="F168" s="1979"/>
      <c r="G168" s="1996"/>
      <c r="H168" s="1996"/>
      <c r="I168" s="2007"/>
      <c r="J168" s="2008"/>
      <c r="K168" s="2068"/>
      <c r="L168" s="2068"/>
      <c r="M168" s="2068"/>
      <c r="N168" s="2068"/>
      <c r="O168" s="2069"/>
      <c r="P168" s="2020"/>
      <c r="Q168" s="2021"/>
      <c r="R168" s="1997"/>
      <c r="S168" s="1997"/>
      <c r="T168" s="2067"/>
      <c r="U168" s="2068"/>
      <c r="V168" s="2069"/>
      <c r="W168" s="845" t="str">
        <f t="shared" si="10"/>
        <v/>
      </c>
      <c r="AA168" s="845" t="str">
        <f t="shared" si="11"/>
        <v/>
      </c>
      <c r="AF168" s="846"/>
      <c r="AG168" s="846"/>
    </row>
    <row r="169" spans="2:33" ht="15.9" hidden="1" customHeight="1" x14ac:dyDescent="0.2">
      <c r="B169" s="1986"/>
      <c r="C169" s="1990"/>
      <c r="D169" s="1991"/>
      <c r="E169" s="1978"/>
      <c r="F169" s="1979"/>
      <c r="G169" s="1996"/>
      <c r="H169" s="1996"/>
      <c r="I169" s="2007"/>
      <c r="J169" s="2008"/>
      <c r="K169" s="2068"/>
      <c r="L169" s="2068"/>
      <c r="M169" s="2068"/>
      <c r="N169" s="2068"/>
      <c r="O169" s="2069"/>
      <c r="P169" s="2020"/>
      <c r="Q169" s="2021"/>
      <c r="R169" s="1997"/>
      <c r="S169" s="1997"/>
      <c r="T169" s="2067"/>
      <c r="U169" s="2068"/>
      <c r="V169" s="2069"/>
      <c r="W169" s="845" t="str">
        <f t="shared" si="10"/>
        <v/>
      </c>
      <c r="AA169" s="845" t="str">
        <f t="shared" si="11"/>
        <v/>
      </c>
      <c r="AF169" s="846"/>
      <c r="AG169" s="846"/>
    </row>
    <row r="170" spans="2:33" ht="15.9" hidden="1" customHeight="1" x14ac:dyDescent="0.2">
      <c r="B170" s="1986"/>
      <c r="C170" s="1990"/>
      <c r="D170" s="1991"/>
      <c r="E170" s="1978"/>
      <c r="F170" s="1979"/>
      <c r="G170" s="1996"/>
      <c r="H170" s="1996"/>
      <c r="I170" s="2007"/>
      <c r="J170" s="2008"/>
      <c r="K170" s="2068"/>
      <c r="L170" s="2068"/>
      <c r="M170" s="2068"/>
      <c r="N170" s="2068"/>
      <c r="O170" s="2069"/>
      <c r="P170" s="2020"/>
      <c r="Q170" s="2021"/>
      <c r="R170" s="1997"/>
      <c r="S170" s="1997"/>
      <c r="T170" s="2067"/>
      <c r="U170" s="2068"/>
      <c r="V170" s="2069"/>
      <c r="W170" s="845" t="str">
        <f t="shared" si="10"/>
        <v/>
      </c>
      <c r="AA170" s="845" t="str">
        <f t="shared" si="11"/>
        <v/>
      </c>
      <c r="AF170" s="846"/>
      <c r="AG170" s="846"/>
    </row>
    <row r="171" spans="2:33" ht="15.9" hidden="1" customHeight="1" x14ac:dyDescent="0.2">
      <c r="B171" s="1986"/>
      <c r="C171" s="1990"/>
      <c r="D171" s="1991"/>
      <c r="E171" s="1978"/>
      <c r="F171" s="1979"/>
      <c r="G171" s="1996"/>
      <c r="H171" s="1996"/>
      <c r="I171" s="2007"/>
      <c r="J171" s="2008"/>
      <c r="K171" s="2068"/>
      <c r="L171" s="2068"/>
      <c r="M171" s="2068"/>
      <c r="N171" s="2068"/>
      <c r="O171" s="2069"/>
      <c r="P171" s="2020"/>
      <c r="Q171" s="2021"/>
      <c r="R171" s="1997"/>
      <c r="S171" s="1997"/>
      <c r="T171" s="2067"/>
      <c r="U171" s="2068"/>
      <c r="V171" s="2069"/>
      <c r="W171" s="845" t="str">
        <f t="shared" si="10"/>
        <v/>
      </c>
      <c r="AA171" s="845" t="str">
        <f t="shared" si="11"/>
        <v/>
      </c>
      <c r="AF171" s="846"/>
      <c r="AG171" s="846"/>
    </row>
    <row r="172" spans="2:33" ht="15.9" hidden="1" customHeight="1" x14ac:dyDescent="0.2">
      <c r="B172" s="1986"/>
      <c r="C172" s="1990"/>
      <c r="D172" s="1991"/>
      <c r="E172" s="1978"/>
      <c r="F172" s="1979"/>
      <c r="G172" s="1996"/>
      <c r="H172" s="1996"/>
      <c r="I172" s="2007"/>
      <c r="J172" s="2008"/>
      <c r="K172" s="2068"/>
      <c r="L172" s="2068"/>
      <c r="M172" s="2068"/>
      <c r="N172" s="2068"/>
      <c r="O172" s="2069"/>
      <c r="P172" s="2020"/>
      <c r="Q172" s="2021"/>
      <c r="R172" s="1997"/>
      <c r="S172" s="1997"/>
      <c r="T172" s="2067"/>
      <c r="U172" s="2068"/>
      <c r="V172" s="2069"/>
      <c r="W172" s="845" t="str">
        <f t="shared" si="10"/>
        <v/>
      </c>
      <c r="AA172" s="845" t="str">
        <f t="shared" si="11"/>
        <v/>
      </c>
      <c r="AF172" s="846"/>
      <c r="AG172" s="846"/>
    </row>
    <row r="173" spans="2:33" ht="15.9" hidden="1" customHeight="1" x14ac:dyDescent="0.2">
      <c r="B173" s="1986"/>
      <c r="C173" s="1990"/>
      <c r="D173" s="1991"/>
      <c r="E173" s="1978"/>
      <c r="F173" s="1979"/>
      <c r="G173" s="1996"/>
      <c r="H173" s="1996"/>
      <c r="I173" s="2007"/>
      <c r="J173" s="2008"/>
      <c r="K173" s="2068"/>
      <c r="L173" s="2068"/>
      <c r="M173" s="2068"/>
      <c r="N173" s="2068"/>
      <c r="O173" s="2069"/>
      <c r="P173" s="2020"/>
      <c r="Q173" s="2021"/>
      <c r="R173" s="1997"/>
      <c r="S173" s="1997"/>
      <c r="T173" s="2067"/>
      <c r="U173" s="2068"/>
      <c r="V173" s="2069"/>
      <c r="W173" s="845" t="str">
        <f t="shared" si="10"/>
        <v/>
      </c>
      <c r="AA173" s="845" t="str">
        <f t="shared" si="11"/>
        <v/>
      </c>
      <c r="AF173" s="846"/>
      <c r="AG173" s="846"/>
    </row>
    <row r="174" spans="2:33" ht="15.9" hidden="1" customHeight="1" x14ac:dyDescent="0.2">
      <c r="B174" s="1986"/>
      <c r="C174" s="1990"/>
      <c r="D174" s="1991"/>
      <c r="E174" s="1978"/>
      <c r="F174" s="1979"/>
      <c r="G174" s="1996"/>
      <c r="H174" s="1996"/>
      <c r="I174" s="2007"/>
      <c r="J174" s="2008"/>
      <c r="K174" s="2068"/>
      <c r="L174" s="2068"/>
      <c r="M174" s="2068"/>
      <c r="N174" s="2068"/>
      <c r="O174" s="2069"/>
      <c r="P174" s="2020"/>
      <c r="Q174" s="2021"/>
      <c r="R174" s="1997"/>
      <c r="S174" s="1997"/>
      <c r="T174" s="2067"/>
      <c r="U174" s="2068"/>
      <c r="V174" s="2069"/>
      <c r="W174" s="845" t="str">
        <f t="shared" si="10"/>
        <v/>
      </c>
      <c r="AA174" s="845" t="str">
        <f t="shared" si="11"/>
        <v/>
      </c>
      <c r="AF174" s="846"/>
      <c r="AG174" s="846"/>
    </row>
    <row r="175" spans="2:33" ht="15.9" hidden="1" customHeight="1" x14ac:dyDescent="0.2">
      <c r="B175" s="1987"/>
      <c r="C175" s="1992"/>
      <c r="D175" s="1993"/>
      <c r="E175" s="2061"/>
      <c r="F175" s="2062"/>
      <c r="G175" s="2034"/>
      <c r="H175" s="2034"/>
      <c r="I175" s="2009"/>
      <c r="J175" s="2010"/>
      <c r="K175" s="2071"/>
      <c r="L175" s="2071"/>
      <c r="M175" s="2071"/>
      <c r="N175" s="2071"/>
      <c r="O175" s="2072"/>
      <c r="P175" s="2022"/>
      <c r="Q175" s="2023"/>
      <c r="R175" s="2001"/>
      <c r="S175" s="2001"/>
      <c r="T175" s="2070"/>
      <c r="U175" s="2071"/>
      <c r="V175" s="2072"/>
      <c r="W175" s="845" t="str">
        <f t="shared" si="10"/>
        <v/>
      </c>
      <c r="AA175" s="845" t="str">
        <f t="shared" si="11"/>
        <v/>
      </c>
      <c r="AF175" s="847"/>
      <c r="AG175" s="847"/>
    </row>
    <row r="176" spans="2:33" ht="15.9" hidden="1" customHeight="1" x14ac:dyDescent="0.2">
      <c r="B176" s="1985">
        <v>18</v>
      </c>
      <c r="C176" s="1988"/>
      <c r="D176" s="1989"/>
      <c r="E176" s="2073"/>
      <c r="F176" s="2074"/>
      <c r="G176" s="2075"/>
      <c r="H176" s="2075"/>
      <c r="I176" s="2005">
        <f>IF(SUM(G176:H185)&gt;=0,0,-1*SUM(G176:H185))</f>
        <v>0</v>
      </c>
      <c r="J176" s="2006"/>
      <c r="K176" s="2065"/>
      <c r="L176" s="2065"/>
      <c r="M176" s="2065"/>
      <c r="N176" s="2065"/>
      <c r="O176" s="2066"/>
      <c r="P176" s="2048"/>
      <c r="Q176" s="2049"/>
      <c r="R176" s="2076"/>
      <c r="S176" s="2076"/>
      <c r="T176" s="2064"/>
      <c r="U176" s="2065"/>
      <c r="V176" s="2066"/>
      <c r="W176" s="845" t="str">
        <f t="shared" si="10"/>
        <v/>
      </c>
      <c r="AA176" s="845" t="str">
        <f t="shared" si="11"/>
        <v/>
      </c>
      <c r="AF176" s="846">
        <f>IF(AND(I176&gt;0,SUM(P176:Q185)&lt;=0)=TRUE,0,SUM(P176:Q185))</f>
        <v>0</v>
      </c>
      <c r="AG176" s="846">
        <f>IF(AND(I176&gt;0,SUM(R176:S185)&lt;=0)=TRUE,0,SUM(R176:S185))</f>
        <v>0</v>
      </c>
    </row>
    <row r="177" spans="2:33" ht="15.9" hidden="1" customHeight="1" x14ac:dyDescent="0.2">
      <c r="B177" s="1986"/>
      <c r="C177" s="1990"/>
      <c r="D177" s="1991"/>
      <c r="E177" s="1978"/>
      <c r="F177" s="1979"/>
      <c r="G177" s="1996"/>
      <c r="H177" s="1996"/>
      <c r="I177" s="2007"/>
      <c r="J177" s="2008"/>
      <c r="K177" s="2068"/>
      <c r="L177" s="2068"/>
      <c r="M177" s="2068"/>
      <c r="N177" s="2068"/>
      <c r="O177" s="2069"/>
      <c r="P177" s="2020"/>
      <c r="Q177" s="2021"/>
      <c r="R177" s="1997"/>
      <c r="S177" s="1997"/>
      <c r="T177" s="2067"/>
      <c r="U177" s="2068"/>
      <c r="V177" s="2069"/>
      <c r="W177" s="845" t="str">
        <f t="shared" si="10"/>
        <v/>
      </c>
      <c r="AA177" s="845" t="str">
        <f t="shared" si="11"/>
        <v/>
      </c>
      <c r="AF177" s="846"/>
      <c r="AG177" s="846"/>
    </row>
    <row r="178" spans="2:33" ht="15.9" hidden="1" customHeight="1" x14ac:dyDescent="0.2">
      <c r="B178" s="1986"/>
      <c r="C178" s="1990"/>
      <c r="D178" s="1991"/>
      <c r="E178" s="1978"/>
      <c r="F178" s="1979"/>
      <c r="G178" s="1996"/>
      <c r="H178" s="1996"/>
      <c r="I178" s="2007"/>
      <c r="J178" s="2008"/>
      <c r="K178" s="2068"/>
      <c r="L178" s="2068"/>
      <c r="M178" s="2068"/>
      <c r="N178" s="2068"/>
      <c r="O178" s="2069"/>
      <c r="P178" s="2020"/>
      <c r="Q178" s="2021"/>
      <c r="R178" s="1997"/>
      <c r="S178" s="1997"/>
      <c r="T178" s="2067"/>
      <c r="U178" s="2068"/>
      <c r="V178" s="2069"/>
      <c r="W178" s="845" t="str">
        <f t="shared" si="10"/>
        <v/>
      </c>
      <c r="AA178" s="845" t="str">
        <f t="shared" si="11"/>
        <v/>
      </c>
      <c r="AF178" s="846"/>
      <c r="AG178" s="846"/>
    </row>
    <row r="179" spans="2:33" ht="15.9" hidden="1" customHeight="1" x14ac:dyDescent="0.2">
      <c r="B179" s="1986"/>
      <c r="C179" s="1990"/>
      <c r="D179" s="1991"/>
      <c r="E179" s="1978"/>
      <c r="F179" s="1979"/>
      <c r="G179" s="1996"/>
      <c r="H179" s="1996"/>
      <c r="I179" s="2007"/>
      <c r="J179" s="2008"/>
      <c r="K179" s="2068"/>
      <c r="L179" s="2068"/>
      <c r="M179" s="2068"/>
      <c r="N179" s="2068"/>
      <c r="O179" s="2069"/>
      <c r="P179" s="2020"/>
      <c r="Q179" s="2021"/>
      <c r="R179" s="1997"/>
      <c r="S179" s="1997"/>
      <c r="T179" s="2067"/>
      <c r="U179" s="2068"/>
      <c r="V179" s="2069"/>
      <c r="W179" s="845" t="str">
        <f t="shared" si="10"/>
        <v/>
      </c>
      <c r="AA179" s="845" t="str">
        <f t="shared" si="11"/>
        <v/>
      </c>
      <c r="AF179" s="846"/>
      <c r="AG179" s="846"/>
    </row>
    <row r="180" spans="2:33" ht="15.9" hidden="1" customHeight="1" x14ac:dyDescent="0.2">
      <c r="B180" s="1986"/>
      <c r="C180" s="1990"/>
      <c r="D180" s="1991"/>
      <c r="E180" s="1978"/>
      <c r="F180" s="1979"/>
      <c r="G180" s="1996"/>
      <c r="H180" s="1996"/>
      <c r="I180" s="2007"/>
      <c r="J180" s="2008"/>
      <c r="K180" s="2068"/>
      <c r="L180" s="2068"/>
      <c r="M180" s="2068"/>
      <c r="N180" s="2068"/>
      <c r="O180" s="2069"/>
      <c r="P180" s="2020"/>
      <c r="Q180" s="2021"/>
      <c r="R180" s="1997"/>
      <c r="S180" s="1997"/>
      <c r="T180" s="2067"/>
      <c r="U180" s="2068"/>
      <c r="V180" s="2069"/>
      <c r="W180" s="845" t="str">
        <f t="shared" si="10"/>
        <v/>
      </c>
      <c r="AA180" s="845" t="str">
        <f t="shared" si="11"/>
        <v/>
      </c>
      <c r="AF180" s="846"/>
      <c r="AG180" s="846"/>
    </row>
    <row r="181" spans="2:33" ht="15.9" hidden="1" customHeight="1" x14ac:dyDescent="0.2">
      <c r="B181" s="1986"/>
      <c r="C181" s="1990"/>
      <c r="D181" s="1991"/>
      <c r="E181" s="1978"/>
      <c r="F181" s="1979"/>
      <c r="G181" s="1996"/>
      <c r="H181" s="1996"/>
      <c r="I181" s="2007"/>
      <c r="J181" s="2008"/>
      <c r="K181" s="2068"/>
      <c r="L181" s="2068"/>
      <c r="M181" s="2068"/>
      <c r="N181" s="2068"/>
      <c r="O181" s="2069"/>
      <c r="P181" s="2020"/>
      <c r="Q181" s="2021"/>
      <c r="R181" s="1997"/>
      <c r="S181" s="1997"/>
      <c r="T181" s="2067"/>
      <c r="U181" s="2068"/>
      <c r="V181" s="2069"/>
      <c r="W181" s="845" t="str">
        <f t="shared" si="10"/>
        <v/>
      </c>
      <c r="AA181" s="845" t="str">
        <f t="shared" si="11"/>
        <v/>
      </c>
      <c r="AF181" s="846"/>
      <c r="AG181" s="846"/>
    </row>
    <row r="182" spans="2:33" ht="15.9" hidden="1" customHeight="1" x14ac:dyDescent="0.2">
      <c r="B182" s="1986"/>
      <c r="C182" s="1990"/>
      <c r="D182" s="1991"/>
      <c r="E182" s="1978"/>
      <c r="F182" s="1979"/>
      <c r="G182" s="1996"/>
      <c r="H182" s="1996"/>
      <c r="I182" s="2007"/>
      <c r="J182" s="2008"/>
      <c r="K182" s="2068"/>
      <c r="L182" s="2068"/>
      <c r="M182" s="2068"/>
      <c r="N182" s="2068"/>
      <c r="O182" s="2069"/>
      <c r="P182" s="2020"/>
      <c r="Q182" s="2021"/>
      <c r="R182" s="1997"/>
      <c r="S182" s="1997"/>
      <c r="T182" s="2067"/>
      <c r="U182" s="2068"/>
      <c r="V182" s="2069"/>
      <c r="W182" s="845" t="str">
        <f t="shared" si="10"/>
        <v/>
      </c>
      <c r="AA182" s="845" t="str">
        <f t="shared" si="11"/>
        <v/>
      </c>
      <c r="AF182" s="846"/>
      <c r="AG182" s="846"/>
    </row>
    <row r="183" spans="2:33" ht="15.9" hidden="1" customHeight="1" x14ac:dyDescent="0.2">
      <c r="B183" s="1986"/>
      <c r="C183" s="1990"/>
      <c r="D183" s="1991"/>
      <c r="E183" s="1978"/>
      <c r="F183" s="1979"/>
      <c r="G183" s="1996"/>
      <c r="H183" s="1996"/>
      <c r="I183" s="2007"/>
      <c r="J183" s="2008"/>
      <c r="K183" s="2068"/>
      <c r="L183" s="2068"/>
      <c r="M183" s="2068"/>
      <c r="N183" s="2068"/>
      <c r="O183" s="2069"/>
      <c r="P183" s="2020"/>
      <c r="Q183" s="2021"/>
      <c r="R183" s="1997"/>
      <c r="S183" s="1997"/>
      <c r="T183" s="2067"/>
      <c r="U183" s="2068"/>
      <c r="V183" s="2069"/>
      <c r="W183" s="845" t="str">
        <f t="shared" si="10"/>
        <v/>
      </c>
      <c r="AA183" s="845" t="str">
        <f t="shared" si="11"/>
        <v/>
      </c>
      <c r="AF183" s="846"/>
      <c r="AG183" s="846"/>
    </row>
    <row r="184" spans="2:33" ht="15.9" hidden="1" customHeight="1" x14ac:dyDescent="0.2">
      <c r="B184" s="1986"/>
      <c r="C184" s="1990"/>
      <c r="D184" s="1991"/>
      <c r="E184" s="1978"/>
      <c r="F184" s="1979"/>
      <c r="G184" s="1996"/>
      <c r="H184" s="1996"/>
      <c r="I184" s="2007"/>
      <c r="J184" s="2008"/>
      <c r="K184" s="2068"/>
      <c r="L184" s="2068"/>
      <c r="M184" s="2068"/>
      <c r="N184" s="2068"/>
      <c r="O184" s="2069"/>
      <c r="P184" s="2020"/>
      <c r="Q184" s="2021"/>
      <c r="R184" s="1997"/>
      <c r="S184" s="1997"/>
      <c r="T184" s="2067"/>
      <c r="U184" s="2068"/>
      <c r="V184" s="2069"/>
      <c r="W184" s="845" t="str">
        <f t="shared" si="10"/>
        <v/>
      </c>
      <c r="AA184" s="845" t="str">
        <f t="shared" si="11"/>
        <v/>
      </c>
      <c r="AF184" s="846"/>
      <c r="AG184" s="846"/>
    </row>
    <row r="185" spans="2:33" ht="15.9" hidden="1" customHeight="1" x14ac:dyDescent="0.2">
      <c r="B185" s="1987"/>
      <c r="C185" s="1992"/>
      <c r="D185" s="1993"/>
      <c r="E185" s="2061"/>
      <c r="F185" s="2062"/>
      <c r="G185" s="2034"/>
      <c r="H185" s="2034"/>
      <c r="I185" s="2009"/>
      <c r="J185" s="2010"/>
      <c r="K185" s="2071"/>
      <c r="L185" s="2071"/>
      <c r="M185" s="2071"/>
      <c r="N185" s="2071"/>
      <c r="O185" s="2072"/>
      <c r="P185" s="2022"/>
      <c r="Q185" s="2023"/>
      <c r="R185" s="2001"/>
      <c r="S185" s="2001"/>
      <c r="T185" s="2070"/>
      <c r="U185" s="2071"/>
      <c r="V185" s="2072"/>
      <c r="W185" s="845" t="str">
        <f t="shared" si="10"/>
        <v/>
      </c>
      <c r="AA185" s="845" t="str">
        <f t="shared" si="11"/>
        <v/>
      </c>
      <c r="AF185" s="847"/>
      <c r="AG185" s="847"/>
    </row>
    <row r="186" spans="2:33" ht="15.9" hidden="1" customHeight="1" x14ac:dyDescent="0.2">
      <c r="B186" s="1985">
        <v>19</v>
      </c>
      <c r="C186" s="1988"/>
      <c r="D186" s="1989"/>
      <c r="E186" s="2073"/>
      <c r="F186" s="2074"/>
      <c r="G186" s="2075"/>
      <c r="H186" s="2075"/>
      <c r="I186" s="2005">
        <f>IF(SUM(G186:H195)&gt;=0,0,-1*SUM(G186:H195))</f>
        <v>0</v>
      </c>
      <c r="J186" s="2006"/>
      <c r="K186" s="2065"/>
      <c r="L186" s="2065"/>
      <c r="M186" s="2065"/>
      <c r="N186" s="2065"/>
      <c r="O186" s="2066"/>
      <c r="P186" s="2048"/>
      <c r="Q186" s="2049"/>
      <c r="R186" s="2076"/>
      <c r="S186" s="2076"/>
      <c r="T186" s="2064"/>
      <c r="U186" s="2065"/>
      <c r="V186" s="2066"/>
      <c r="W186" s="845" t="str">
        <f t="shared" si="10"/>
        <v/>
      </c>
      <c r="AA186" s="845" t="str">
        <f t="shared" si="11"/>
        <v/>
      </c>
      <c r="AF186" s="846">
        <f>IF(AND(I186&gt;0,SUM(P186:Q195)&lt;=0)=TRUE,0,SUM(P186:Q195))</f>
        <v>0</v>
      </c>
      <c r="AG186" s="846">
        <f>IF(AND(I186&gt;0,SUM(R186:S195)&lt;=0)=TRUE,0,SUM(R186:S195))</f>
        <v>0</v>
      </c>
    </row>
    <row r="187" spans="2:33" ht="15.9" hidden="1" customHeight="1" x14ac:dyDescent="0.2">
      <c r="B187" s="1986"/>
      <c r="C187" s="1990"/>
      <c r="D187" s="1991"/>
      <c r="E187" s="1978"/>
      <c r="F187" s="1979"/>
      <c r="G187" s="1996"/>
      <c r="H187" s="1996"/>
      <c r="I187" s="2007"/>
      <c r="J187" s="2008"/>
      <c r="K187" s="2068"/>
      <c r="L187" s="2068"/>
      <c r="M187" s="2068"/>
      <c r="N187" s="2068"/>
      <c r="O187" s="2069"/>
      <c r="P187" s="2020"/>
      <c r="Q187" s="2021"/>
      <c r="R187" s="1997"/>
      <c r="S187" s="1997"/>
      <c r="T187" s="2067"/>
      <c r="U187" s="2068"/>
      <c r="V187" s="2069"/>
      <c r="W187" s="845" t="str">
        <f t="shared" si="10"/>
        <v/>
      </c>
      <c r="AA187" s="845" t="str">
        <f t="shared" si="11"/>
        <v/>
      </c>
      <c r="AF187" s="846"/>
      <c r="AG187" s="846"/>
    </row>
    <row r="188" spans="2:33" ht="15.9" hidden="1" customHeight="1" x14ac:dyDescent="0.2">
      <c r="B188" s="1986"/>
      <c r="C188" s="1990"/>
      <c r="D188" s="1991"/>
      <c r="E188" s="1978"/>
      <c r="F188" s="1979"/>
      <c r="G188" s="1996"/>
      <c r="H188" s="1996"/>
      <c r="I188" s="2007"/>
      <c r="J188" s="2008"/>
      <c r="K188" s="2068"/>
      <c r="L188" s="2068"/>
      <c r="M188" s="2068"/>
      <c r="N188" s="2068"/>
      <c r="O188" s="2069"/>
      <c r="P188" s="2020"/>
      <c r="Q188" s="2021"/>
      <c r="R188" s="1997"/>
      <c r="S188" s="1997"/>
      <c r="T188" s="2067"/>
      <c r="U188" s="2068"/>
      <c r="V188" s="2069"/>
      <c r="W188" s="845" t="str">
        <f t="shared" si="10"/>
        <v/>
      </c>
      <c r="AA188" s="845" t="str">
        <f t="shared" si="11"/>
        <v/>
      </c>
      <c r="AF188" s="846"/>
      <c r="AG188" s="846"/>
    </row>
    <row r="189" spans="2:33" ht="15.9" hidden="1" customHeight="1" x14ac:dyDescent="0.2">
      <c r="B189" s="1986"/>
      <c r="C189" s="1990"/>
      <c r="D189" s="1991"/>
      <c r="E189" s="1978"/>
      <c r="F189" s="1979"/>
      <c r="G189" s="1996"/>
      <c r="H189" s="1996"/>
      <c r="I189" s="2007"/>
      <c r="J189" s="2008"/>
      <c r="K189" s="2068"/>
      <c r="L189" s="2068"/>
      <c r="M189" s="2068"/>
      <c r="N189" s="2068"/>
      <c r="O189" s="2069"/>
      <c r="P189" s="2020"/>
      <c r="Q189" s="2021"/>
      <c r="R189" s="1997"/>
      <c r="S189" s="1997"/>
      <c r="T189" s="2067"/>
      <c r="U189" s="2068"/>
      <c r="V189" s="2069"/>
      <c r="W189" s="845" t="str">
        <f t="shared" si="10"/>
        <v/>
      </c>
      <c r="AA189" s="845" t="str">
        <f t="shared" si="11"/>
        <v/>
      </c>
      <c r="AF189" s="846"/>
      <c r="AG189" s="846"/>
    </row>
    <row r="190" spans="2:33" ht="15.9" hidden="1" customHeight="1" x14ac:dyDescent="0.2">
      <c r="B190" s="1986"/>
      <c r="C190" s="1990"/>
      <c r="D190" s="1991"/>
      <c r="E190" s="1978"/>
      <c r="F190" s="1979"/>
      <c r="G190" s="1996"/>
      <c r="H190" s="1996"/>
      <c r="I190" s="2007"/>
      <c r="J190" s="2008"/>
      <c r="K190" s="2068"/>
      <c r="L190" s="2068"/>
      <c r="M190" s="2068"/>
      <c r="N190" s="2068"/>
      <c r="O190" s="2069"/>
      <c r="P190" s="2020"/>
      <c r="Q190" s="2021"/>
      <c r="R190" s="1997"/>
      <c r="S190" s="1997"/>
      <c r="T190" s="2067"/>
      <c r="U190" s="2068"/>
      <c r="V190" s="2069"/>
      <c r="W190" s="845" t="str">
        <f t="shared" si="10"/>
        <v/>
      </c>
      <c r="AA190" s="845" t="str">
        <f t="shared" si="11"/>
        <v/>
      </c>
      <c r="AF190" s="846"/>
      <c r="AG190" s="846"/>
    </row>
    <row r="191" spans="2:33" ht="15.9" hidden="1" customHeight="1" x14ac:dyDescent="0.2">
      <c r="B191" s="1986"/>
      <c r="C191" s="1990"/>
      <c r="D191" s="1991"/>
      <c r="E191" s="1978"/>
      <c r="F191" s="1979"/>
      <c r="G191" s="1996"/>
      <c r="H191" s="1996"/>
      <c r="I191" s="2007"/>
      <c r="J191" s="2008"/>
      <c r="K191" s="2068"/>
      <c r="L191" s="2068"/>
      <c r="M191" s="2068"/>
      <c r="N191" s="2068"/>
      <c r="O191" s="2069"/>
      <c r="P191" s="2020"/>
      <c r="Q191" s="2021"/>
      <c r="R191" s="1997"/>
      <c r="S191" s="1997"/>
      <c r="T191" s="2067"/>
      <c r="U191" s="2068"/>
      <c r="V191" s="2069"/>
      <c r="W191" s="845" t="str">
        <f t="shared" si="10"/>
        <v/>
      </c>
      <c r="AA191" s="845" t="str">
        <f t="shared" si="11"/>
        <v/>
      </c>
      <c r="AF191" s="846"/>
      <c r="AG191" s="846"/>
    </row>
    <row r="192" spans="2:33" ht="15.9" hidden="1" customHeight="1" x14ac:dyDescent="0.2">
      <c r="B192" s="1986"/>
      <c r="C192" s="1990"/>
      <c r="D192" s="1991"/>
      <c r="E192" s="1978"/>
      <c r="F192" s="1979"/>
      <c r="G192" s="1996"/>
      <c r="H192" s="1996"/>
      <c r="I192" s="2007"/>
      <c r="J192" s="2008"/>
      <c r="K192" s="2068"/>
      <c r="L192" s="2068"/>
      <c r="M192" s="2068"/>
      <c r="N192" s="2068"/>
      <c r="O192" s="2069"/>
      <c r="P192" s="2020"/>
      <c r="Q192" s="2021"/>
      <c r="R192" s="1997"/>
      <c r="S192" s="1997"/>
      <c r="T192" s="2067"/>
      <c r="U192" s="2068"/>
      <c r="V192" s="2069"/>
      <c r="W192" s="845" t="str">
        <f t="shared" si="10"/>
        <v/>
      </c>
      <c r="AA192" s="845" t="str">
        <f t="shared" si="11"/>
        <v/>
      </c>
      <c r="AF192" s="846"/>
      <c r="AG192" s="846"/>
    </row>
    <row r="193" spans="1:33" ht="15.9" hidden="1" customHeight="1" x14ac:dyDescent="0.2">
      <c r="B193" s="1986"/>
      <c r="C193" s="1990"/>
      <c r="D193" s="1991"/>
      <c r="E193" s="1978"/>
      <c r="F193" s="1979"/>
      <c r="G193" s="1996"/>
      <c r="H193" s="1996"/>
      <c r="I193" s="2007"/>
      <c r="J193" s="2008"/>
      <c r="K193" s="2068"/>
      <c r="L193" s="2068"/>
      <c r="M193" s="2068"/>
      <c r="N193" s="2068"/>
      <c r="O193" s="2069"/>
      <c r="P193" s="2020"/>
      <c r="Q193" s="2021"/>
      <c r="R193" s="1997"/>
      <c r="S193" s="1997"/>
      <c r="T193" s="2067"/>
      <c r="U193" s="2068"/>
      <c r="V193" s="2069"/>
      <c r="W193" s="845" t="str">
        <f t="shared" si="10"/>
        <v/>
      </c>
      <c r="AA193" s="845" t="str">
        <f t="shared" si="11"/>
        <v/>
      </c>
      <c r="AF193" s="846"/>
      <c r="AG193" s="846"/>
    </row>
    <row r="194" spans="1:33" ht="15.9" hidden="1" customHeight="1" x14ac:dyDescent="0.2">
      <c r="B194" s="1986"/>
      <c r="C194" s="1990"/>
      <c r="D194" s="1991"/>
      <c r="E194" s="1978"/>
      <c r="F194" s="1979"/>
      <c r="G194" s="1996"/>
      <c r="H194" s="1996"/>
      <c r="I194" s="2007"/>
      <c r="J194" s="2008"/>
      <c r="K194" s="2068"/>
      <c r="L194" s="2068"/>
      <c r="M194" s="2068"/>
      <c r="N194" s="2068"/>
      <c r="O194" s="2069"/>
      <c r="P194" s="2020"/>
      <c r="Q194" s="2021"/>
      <c r="R194" s="1997"/>
      <c r="S194" s="1997"/>
      <c r="T194" s="2067"/>
      <c r="U194" s="2068"/>
      <c r="V194" s="2069"/>
      <c r="W194" s="845" t="str">
        <f t="shared" si="10"/>
        <v/>
      </c>
      <c r="AA194" s="845" t="str">
        <f t="shared" si="11"/>
        <v/>
      </c>
      <c r="AF194" s="846"/>
      <c r="AG194" s="846"/>
    </row>
    <row r="195" spans="1:33" ht="15.9" hidden="1" customHeight="1" x14ac:dyDescent="0.2">
      <c r="B195" s="1987"/>
      <c r="C195" s="1992"/>
      <c r="D195" s="1993"/>
      <c r="E195" s="2061"/>
      <c r="F195" s="2062"/>
      <c r="G195" s="2034"/>
      <c r="H195" s="2034"/>
      <c r="I195" s="2009"/>
      <c r="J195" s="2010"/>
      <c r="K195" s="2071"/>
      <c r="L195" s="2071"/>
      <c r="M195" s="2071"/>
      <c r="N195" s="2071"/>
      <c r="O195" s="2072"/>
      <c r="P195" s="2022"/>
      <c r="Q195" s="2023"/>
      <c r="R195" s="2001"/>
      <c r="S195" s="2001"/>
      <c r="T195" s="2070"/>
      <c r="U195" s="2071"/>
      <c r="V195" s="2072"/>
      <c r="W195" s="845" t="str">
        <f t="shared" si="10"/>
        <v/>
      </c>
      <c r="AA195" s="845" t="str">
        <f t="shared" si="11"/>
        <v/>
      </c>
      <c r="AF195" s="847"/>
      <c r="AG195" s="847"/>
    </row>
    <row r="196" spans="1:33" ht="15.9" hidden="1" customHeight="1" x14ac:dyDescent="0.2">
      <c r="B196" s="1985">
        <v>20</v>
      </c>
      <c r="C196" s="1988"/>
      <c r="D196" s="1989"/>
      <c r="E196" s="2073"/>
      <c r="F196" s="2074"/>
      <c r="G196" s="2075"/>
      <c r="H196" s="2075"/>
      <c r="I196" s="2005">
        <f>IF(SUM(G196:H205)&gt;=0,0,-1*SUM(G196:H205))</f>
        <v>0</v>
      </c>
      <c r="J196" s="2006"/>
      <c r="K196" s="2065"/>
      <c r="L196" s="2065"/>
      <c r="M196" s="2065"/>
      <c r="N196" s="2065"/>
      <c r="O196" s="2066"/>
      <c r="P196" s="2048"/>
      <c r="Q196" s="2049"/>
      <c r="R196" s="2076"/>
      <c r="S196" s="2076"/>
      <c r="T196" s="2064"/>
      <c r="U196" s="2065"/>
      <c r="V196" s="2066"/>
      <c r="W196" s="845" t="str">
        <f t="shared" si="10"/>
        <v/>
      </c>
      <c r="AA196" s="845" t="str">
        <f t="shared" si="11"/>
        <v/>
      </c>
      <c r="AF196" s="846">
        <f>IF(AND(I196&gt;0,SUM(P196:Q205)&lt;=0)=TRUE,0,SUM(P196:Q205))</f>
        <v>0</v>
      </c>
      <c r="AG196" s="846">
        <f>IF(AND(I196&gt;0,SUM(R196:S205)&lt;=0)=TRUE,0,SUM(R196:S205))</f>
        <v>0</v>
      </c>
    </row>
    <row r="197" spans="1:33" ht="15.9" hidden="1" customHeight="1" x14ac:dyDescent="0.2">
      <c r="B197" s="1986"/>
      <c r="C197" s="1990"/>
      <c r="D197" s="1991"/>
      <c r="E197" s="1978"/>
      <c r="F197" s="1979"/>
      <c r="G197" s="1996"/>
      <c r="H197" s="1996"/>
      <c r="I197" s="2007"/>
      <c r="J197" s="2008"/>
      <c r="K197" s="2068"/>
      <c r="L197" s="2068"/>
      <c r="M197" s="2068"/>
      <c r="N197" s="2068"/>
      <c r="O197" s="2069"/>
      <c r="P197" s="2020"/>
      <c r="Q197" s="2021"/>
      <c r="R197" s="1997"/>
      <c r="S197" s="1997"/>
      <c r="T197" s="2067"/>
      <c r="U197" s="2068"/>
      <c r="V197" s="2069"/>
      <c r="W197" s="845" t="str">
        <f t="shared" si="10"/>
        <v/>
      </c>
      <c r="AA197" s="845" t="str">
        <f t="shared" si="11"/>
        <v/>
      </c>
      <c r="AF197" s="846"/>
      <c r="AG197" s="846"/>
    </row>
    <row r="198" spans="1:33" ht="15.9" hidden="1" customHeight="1" x14ac:dyDescent="0.2">
      <c r="B198" s="1986"/>
      <c r="C198" s="1990"/>
      <c r="D198" s="1991"/>
      <c r="E198" s="1978"/>
      <c r="F198" s="1979"/>
      <c r="G198" s="1996"/>
      <c r="H198" s="1996"/>
      <c r="I198" s="2007"/>
      <c r="J198" s="2008"/>
      <c r="K198" s="2068"/>
      <c r="L198" s="2068"/>
      <c r="M198" s="2068"/>
      <c r="N198" s="2068"/>
      <c r="O198" s="2069"/>
      <c r="P198" s="2020"/>
      <c r="Q198" s="2021"/>
      <c r="R198" s="1997"/>
      <c r="S198" s="1997"/>
      <c r="T198" s="2067"/>
      <c r="U198" s="2068"/>
      <c r="V198" s="2069"/>
      <c r="W198" s="845" t="str">
        <f t="shared" ref="W198:W205" si="12">IF(G198="","",IF(SIGN(G198)=SIGN(P198),"！(3)と(6)の符号が逆になっていません。",""))</f>
        <v/>
      </c>
      <c r="AA198" s="845" t="str">
        <f t="shared" ref="AA198:AA205" si="13">IF(G198="","",IF(SIGN(G198)=SIGN(R198),"！(3)と(7)の符号が逆になっていません。",""))</f>
        <v/>
      </c>
      <c r="AF198" s="846"/>
      <c r="AG198" s="846"/>
    </row>
    <row r="199" spans="1:33" ht="15.9" hidden="1" customHeight="1" x14ac:dyDescent="0.2">
      <c r="B199" s="1986"/>
      <c r="C199" s="1990"/>
      <c r="D199" s="1991"/>
      <c r="E199" s="1978"/>
      <c r="F199" s="1979"/>
      <c r="G199" s="1996"/>
      <c r="H199" s="1996"/>
      <c r="I199" s="2007"/>
      <c r="J199" s="2008"/>
      <c r="K199" s="2068"/>
      <c r="L199" s="2068"/>
      <c r="M199" s="2068"/>
      <c r="N199" s="2068"/>
      <c r="O199" s="2069"/>
      <c r="P199" s="2020"/>
      <c r="Q199" s="2021"/>
      <c r="R199" s="1997"/>
      <c r="S199" s="1997"/>
      <c r="T199" s="2067"/>
      <c r="U199" s="2068"/>
      <c r="V199" s="2069"/>
      <c r="W199" s="845" t="str">
        <f t="shared" si="12"/>
        <v/>
      </c>
      <c r="AA199" s="845" t="str">
        <f t="shared" si="13"/>
        <v/>
      </c>
      <c r="AF199" s="846"/>
      <c r="AG199" s="846"/>
    </row>
    <row r="200" spans="1:33" ht="15.9" hidden="1" customHeight="1" x14ac:dyDescent="0.2">
      <c r="B200" s="1986"/>
      <c r="C200" s="1990"/>
      <c r="D200" s="1991"/>
      <c r="E200" s="1978"/>
      <c r="F200" s="1979"/>
      <c r="G200" s="1996"/>
      <c r="H200" s="1996"/>
      <c r="I200" s="2007"/>
      <c r="J200" s="2008"/>
      <c r="K200" s="2068"/>
      <c r="L200" s="2068"/>
      <c r="M200" s="2068"/>
      <c r="N200" s="2068"/>
      <c r="O200" s="2069"/>
      <c r="P200" s="2020"/>
      <c r="Q200" s="2021"/>
      <c r="R200" s="1997"/>
      <c r="S200" s="1997"/>
      <c r="T200" s="2067"/>
      <c r="U200" s="2068"/>
      <c r="V200" s="2069"/>
      <c r="W200" s="845" t="str">
        <f t="shared" si="12"/>
        <v/>
      </c>
      <c r="AA200" s="845" t="str">
        <f t="shared" si="13"/>
        <v/>
      </c>
      <c r="AF200" s="846"/>
      <c r="AG200" s="846"/>
    </row>
    <row r="201" spans="1:33" ht="15.9" hidden="1" customHeight="1" x14ac:dyDescent="0.2">
      <c r="B201" s="1986"/>
      <c r="C201" s="1990"/>
      <c r="D201" s="1991"/>
      <c r="E201" s="1978"/>
      <c r="F201" s="1979"/>
      <c r="G201" s="1996"/>
      <c r="H201" s="1996"/>
      <c r="I201" s="2007"/>
      <c r="J201" s="2008"/>
      <c r="K201" s="2068"/>
      <c r="L201" s="2068"/>
      <c r="M201" s="2068"/>
      <c r="N201" s="2068"/>
      <c r="O201" s="2069"/>
      <c r="P201" s="2020"/>
      <c r="Q201" s="2021"/>
      <c r="R201" s="1997"/>
      <c r="S201" s="1997"/>
      <c r="T201" s="2067"/>
      <c r="U201" s="2068"/>
      <c r="V201" s="2069"/>
      <c r="W201" s="845" t="str">
        <f t="shared" si="12"/>
        <v/>
      </c>
      <c r="AA201" s="845" t="str">
        <f t="shared" si="13"/>
        <v/>
      </c>
      <c r="AF201" s="846"/>
      <c r="AG201" s="846"/>
    </row>
    <row r="202" spans="1:33" ht="15.9" hidden="1" customHeight="1" x14ac:dyDescent="0.2">
      <c r="B202" s="1986"/>
      <c r="C202" s="1990"/>
      <c r="D202" s="1991"/>
      <c r="E202" s="1978"/>
      <c r="F202" s="1979"/>
      <c r="G202" s="1996"/>
      <c r="H202" s="1996"/>
      <c r="I202" s="2007"/>
      <c r="J202" s="2008"/>
      <c r="K202" s="2068"/>
      <c r="L202" s="2068"/>
      <c r="M202" s="2068"/>
      <c r="N202" s="2068"/>
      <c r="O202" s="2069"/>
      <c r="P202" s="2020"/>
      <c r="Q202" s="2021"/>
      <c r="R202" s="1997"/>
      <c r="S202" s="1997"/>
      <c r="T202" s="2067"/>
      <c r="U202" s="2068"/>
      <c r="V202" s="2069"/>
      <c r="W202" s="845" t="str">
        <f t="shared" si="12"/>
        <v/>
      </c>
      <c r="AA202" s="845" t="str">
        <f t="shared" si="13"/>
        <v/>
      </c>
      <c r="AF202" s="846"/>
      <c r="AG202" s="846"/>
    </row>
    <row r="203" spans="1:33" ht="15.9" hidden="1" customHeight="1" x14ac:dyDescent="0.2">
      <c r="B203" s="1986"/>
      <c r="C203" s="1990"/>
      <c r="D203" s="1991"/>
      <c r="E203" s="1978"/>
      <c r="F203" s="1979"/>
      <c r="G203" s="1996"/>
      <c r="H203" s="1996"/>
      <c r="I203" s="2007"/>
      <c r="J203" s="2008"/>
      <c r="K203" s="2068"/>
      <c r="L203" s="2068"/>
      <c r="M203" s="2068"/>
      <c r="N203" s="2068"/>
      <c r="O203" s="2069"/>
      <c r="P203" s="2020"/>
      <c r="Q203" s="2021"/>
      <c r="R203" s="1997"/>
      <c r="S203" s="1997"/>
      <c r="T203" s="2067"/>
      <c r="U203" s="2068"/>
      <c r="V203" s="2069"/>
      <c r="W203" s="845" t="str">
        <f t="shared" si="12"/>
        <v/>
      </c>
      <c r="AA203" s="845" t="str">
        <f t="shared" si="13"/>
        <v/>
      </c>
      <c r="AF203" s="846"/>
      <c r="AG203" s="846"/>
    </row>
    <row r="204" spans="1:33" ht="15.9" hidden="1" customHeight="1" x14ac:dyDescent="0.2">
      <c r="B204" s="1986"/>
      <c r="C204" s="1990"/>
      <c r="D204" s="1991"/>
      <c r="E204" s="1978"/>
      <c r="F204" s="1979"/>
      <c r="G204" s="1996"/>
      <c r="H204" s="1996"/>
      <c r="I204" s="2007"/>
      <c r="J204" s="2008"/>
      <c r="K204" s="2068"/>
      <c r="L204" s="2068"/>
      <c r="M204" s="2068"/>
      <c r="N204" s="2068"/>
      <c r="O204" s="2069"/>
      <c r="P204" s="2020"/>
      <c r="Q204" s="2021"/>
      <c r="R204" s="1997"/>
      <c r="S204" s="1997"/>
      <c r="T204" s="2067"/>
      <c r="U204" s="2068"/>
      <c r="V204" s="2069"/>
      <c r="W204" s="845" t="str">
        <f t="shared" si="12"/>
        <v/>
      </c>
      <c r="AA204" s="845" t="str">
        <f t="shared" si="13"/>
        <v/>
      </c>
      <c r="AF204" s="846"/>
      <c r="AG204" s="846"/>
    </row>
    <row r="205" spans="1:33" ht="15.9" hidden="1" customHeight="1" x14ac:dyDescent="0.2">
      <c r="B205" s="1987"/>
      <c r="C205" s="1992"/>
      <c r="D205" s="1993"/>
      <c r="E205" s="2061"/>
      <c r="F205" s="2062"/>
      <c r="G205" s="2034"/>
      <c r="H205" s="2034"/>
      <c r="I205" s="2009"/>
      <c r="J205" s="2010"/>
      <c r="K205" s="2071"/>
      <c r="L205" s="2071"/>
      <c r="M205" s="2071"/>
      <c r="N205" s="2071"/>
      <c r="O205" s="2072"/>
      <c r="P205" s="2022"/>
      <c r="Q205" s="2023"/>
      <c r="R205" s="2001"/>
      <c r="S205" s="2001"/>
      <c r="T205" s="2070"/>
      <c r="U205" s="2071"/>
      <c r="V205" s="2072"/>
      <c r="W205" s="845" t="str">
        <f t="shared" si="12"/>
        <v/>
      </c>
      <c r="AA205" s="845" t="str">
        <f t="shared" si="13"/>
        <v/>
      </c>
      <c r="AF205" s="847"/>
      <c r="AG205" s="847"/>
    </row>
    <row r="206" spans="1:33" ht="18" customHeight="1" x14ac:dyDescent="0.2">
      <c r="A206" s="224">
        <v>1</v>
      </c>
      <c r="B206" s="848"/>
      <c r="C206" s="470"/>
      <c r="D206" s="470"/>
      <c r="E206" s="470"/>
      <c r="F206" s="470"/>
      <c r="G206" s="849" t="s">
        <v>361</v>
      </c>
      <c r="H206" s="470"/>
      <c r="I206" s="470"/>
      <c r="J206" s="470"/>
      <c r="K206" s="470"/>
      <c r="L206" s="470"/>
      <c r="M206" s="470"/>
      <c r="N206" s="470"/>
      <c r="O206" s="850" t="s">
        <v>330</v>
      </c>
      <c r="P206" s="2096">
        <f>SUM(AF6:AF205)</f>
        <v>0</v>
      </c>
      <c r="Q206" s="2097"/>
      <c r="R206" s="2096">
        <f>SUM(AG6:AG205)</f>
        <v>0</v>
      </c>
      <c r="S206" s="2097"/>
      <c r="T206" s="471"/>
      <c r="U206" s="470"/>
      <c r="V206" s="470"/>
      <c r="AF206" s="472"/>
      <c r="AG206" s="472"/>
    </row>
    <row r="207" spans="1:33" ht="9.9" customHeight="1" x14ac:dyDescent="0.2">
      <c r="A207" s="224">
        <v>1</v>
      </c>
      <c r="C207" s="223"/>
      <c r="D207" s="223"/>
      <c r="E207" s="223"/>
      <c r="F207" s="223"/>
      <c r="G207" s="223"/>
      <c r="H207" s="223"/>
      <c r="I207" s="223"/>
      <c r="J207" s="223"/>
      <c r="K207" s="223"/>
      <c r="L207" s="223"/>
      <c r="M207" s="223"/>
      <c r="N207" s="223"/>
      <c r="O207" s="223"/>
      <c r="P207" s="851" t="s">
        <v>73</v>
      </c>
      <c r="Q207" s="223"/>
      <c r="R207" s="223"/>
      <c r="S207" s="223"/>
      <c r="T207" s="223"/>
      <c r="U207" s="223"/>
      <c r="V207" s="223"/>
    </row>
    <row r="208" spans="1:33" ht="23.25" customHeight="1" x14ac:dyDescent="0.15">
      <c r="A208" s="224">
        <v>1</v>
      </c>
      <c r="B208" s="841" t="s">
        <v>3245</v>
      </c>
      <c r="C208" s="216"/>
      <c r="D208" s="218"/>
      <c r="E208" s="218"/>
      <c r="F208" s="216"/>
      <c r="G208" s="216"/>
      <c r="H208" s="216"/>
      <c r="I208" s="216"/>
      <c r="J208" s="216"/>
      <c r="K208" s="852"/>
      <c r="L208" s="219"/>
      <c r="M208" s="219"/>
      <c r="N208" s="219"/>
      <c r="O208" s="219"/>
      <c r="P208" s="219"/>
      <c r="Q208" s="219"/>
      <c r="R208" s="221"/>
      <c r="S208" s="842" t="s">
        <v>2</v>
      </c>
      <c r="T208" s="221"/>
      <c r="U208" s="221"/>
      <c r="V208" s="222"/>
    </row>
    <row r="209" spans="1:33" ht="35.1" customHeight="1" thickBot="1" x14ac:dyDescent="0.25">
      <c r="A209" s="224">
        <v>1</v>
      </c>
      <c r="B209" s="2043" t="s">
        <v>1283</v>
      </c>
      <c r="C209" s="2044"/>
      <c r="D209" s="2045"/>
      <c r="E209" s="2087" t="s">
        <v>61</v>
      </c>
      <c r="F209" s="2087"/>
      <c r="G209" s="2088" t="s">
        <v>62</v>
      </c>
      <c r="H209" s="2088"/>
      <c r="I209" s="2088" t="s">
        <v>63</v>
      </c>
      <c r="J209" s="2088"/>
      <c r="K209" s="2063" t="s">
        <v>1284</v>
      </c>
      <c r="L209" s="2044"/>
      <c r="M209" s="2045"/>
      <c r="N209" s="2102" t="s">
        <v>333</v>
      </c>
      <c r="O209" s="2103"/>
      <c r="P209" s="2088" t="s">
        <v>303</v>
      </c>
      <c r="Q209" s="2087"/>
      <c r="R209" s="2088" t="s">
        <v>304</v>
      </c>
      <c r="S209" s="2088"/>
      <c r="T209" s="2088" t="s">
        <v>64</v>
      </c>
      <c r="U209" s="2088"/>
      <c r="V209" s="2088"/>
      <c r="W209" s="2095" t="s">
        <v>331</v>
      </c>
      <c r="X209" s="2095"/>
      <c r="Z209" s="224"/>
      <c r="AA209" s="2095" t="s">
        <v>331</v>
      </c>
      <c r="AB209" s="2095"/>
      <c r="AC209" s="224"/>
      <c r="AF209" s="844" t="s">
        <v>74</v>
      </c>
      <c r="AG209" s="844" t="s">
        <v>75</v>
      </c>
    </row>
    <row r="210" spans="1:33" ht="14.1" customHeight="1" thickTop="1" x14ac:dyDescent="0.2">
      <c r="A210" s="224">
        <v>1</v>
      </c>
      <c r="B210" s="2077">
        <v>1</v>
      </c>
      <c r="C210" s="2080"/>
      <c r="D210" s="2081"/>
      <c r="E210" s="2091"/>
      <c r="F210" s="2092"/>
      <c r="G210" s="2093"/>
      <c r="H210" s="2094"/>
      <c r="I210" s="2055">
        <f>IF(SUM(G210:H229)&gt;=0,0,-1*SUM(G210:H229))</f>
        <v>0</v>
      </c>
      <c r="J210" s="2056"/>
      <c r="K210" s="486" t="str">
        <f>IF(G210&lt;&gt;"",IF(総括表①!$D$10="-",総括表①!$C$10,総括表①!$D$10),"")</f>
        <v/>
      </c>
      <c r="L210" s="487"/>
      <c r="M210" s="488"/>
      <c r="N210" s="2114">
        <f>IF(SUM(K211:M211)=0,0,ROUND(K211/SUM(K211:M211),3))</f>
        <v>0</v>
      </c>
      <c r="O210" s="2115"/>
      <c r="P210" s="2116">
        <f>IF(I210&gt;0,ROUND(-G210*N210,0),0)</f>
        <v>0</v>
      </c>
      <c r="Q210" s="2117"/>
      <c r="R210" s="2098"/>
      <c r="S210" s="2099"/>
      <c r="T210" s="2104"/>
      <c r="U210" s="2105"/>
      <c r="V210" s="2106"/>
      <c r="AF210" s="853">
        <f>IF(AND(I210&gt;0,SUM(P210:Q229)&lt;=0)=TRUE,0,SUM(P210:Q229))</f>
        <v>0</v>
      </c>
      <c r="AG210" s="853">
        <f>IF(AND(I210&gt;0,SUM(R210:S229)&lt;=0)=TRUE,0,SUM(R210:S229))</f>
        <v>0</v>
      </c>
    </row>
    <row r="211" spans="1:33" ht="14.1" customHeight="1" x14ac:dyDescent="0.2">
      <c r="A211" s="224">
        <v>1</v>
      </c>
      <c r="B211" s="1986"/>
      <c r="C211" s="1990"/>
      <c r="D211" s="1991"/>
      <c r="E211" s="1981"/>
      <c r="F211" s="1982"/>
      <c r="G211" s="2030"/>
      <c r="H211" s="2031"/>
      <c r="I211" s="2007"/>
      <c r="J211" s="2008"/>
      <c r="K211" s="473"/>
      <c r="L211" s="474"/>
      <c r="M211" s="475"/>
      <c r="N211" s="2032"/>
      <c r="O211" s="2033"/>
      <c r="P211" s="2016"/>
      <c r="Q211" s="2017"/>
      <c r="R211" s="2020"/>
      <c r="S211" s="2021"/>
      <c r="T211" s="2024"/>
      <c r="U211" s="2025"/>
      <c r="V211" s="2026"/>
      <c r="W211" s="845" t="str">
        <f>IF(R210&gt;P210,"！　(17）が(16)を超えています。","")</f>
        <v/>
      </c>
      <c r="AA211" s="845" t="str">
        <f>IF(G210="","",IF(SIGN(G210)=SIGN(R210),"！(11)と(17)の符号が逆になっていません。",""))</f>
        <v/>
      </c>
      <c r="AF211" s="846"/>
      <c r="AG211" s="846"/>
    </row>
    <row r="212" spans="1:33" ht="14.1" customHeight="1" x14ac:dyDescent="0.2">
      <c r="A212" s="224">
        <v>1</v>
      </c>
      <c r="B212" s="1986"/>
      <c r="C212" s="1990"/>
      <c r="D212" s="1991"/>
      <c r="E212" s="1981"/>
      <c r="F212" s="1982"/>
      <c r="G212" s="2030"/>
      <c r="H212" s="2031"/>
      <c r="I212" s="2007"/>
      <c r="J212" s="2008"/>
      <c r="K212" s="476" t="str">
        <f>IF(G212&lt;&gt;"",IF(総括表①!$D$10="-",総括表①!$C$10,総括表①!$D$10),"")</f>
        <v/>
      </c>
      <c r="L212" s="477"/>
      <c r="M212" s="478"/>
      <c r="N212" s="2032">
        <f>IF(SUM(K213:M213)=0,0,ROUND(K213/SUM(K213:M213),3))</f>
        <v>0</v>
      </c>
      <c r="O212" s="2033"/>
      <c r="P212" s="2016">
        <f>IF(I210&gt;0,ROUND(-G212*N212,0),0)</f>
        <v>0</v>
      </c>
      <c r="Q212" s="2017"/>
      <c r="R212" s="2020"/>
      <c r="S212" s="2021"/>
      <c r="T212" s="2024"/>
      <c r="U212" s="2025"/>
      <c r="V212" s="2026"/>
      <c r="AF212" s="846"/>
      <c r="AG212" s="846"/>
    </row>
    <row r="213" spans="1:33" ht="14.1" customHeight="1" x14ac:dyDescent="0.2">
      <c r="A213" s="224">
        <v>1</v>
      </c>
      <c r="B213" s="1986"/>
      <c r="C213" s="1990"/>
      <c r="D213" s="1991"/>
      <c r="E213" s="1981"/>
      <c r="F213" s="1982"/>
      <c r="G213" s="2030"/>
      <c r="H213" s="2031"/>
      <c r="I213" s="2007"/>
      <c r="J213" s="2008"/>
      <c r="K213" s="473"/>
      <c r="L213" s="474"/>
      <c r="M213" s="475"/>
      <c r="N213" s="2032"/>
      <c r="O213" s="2033"/>
      <c r="P213" s="2016"/>
      <c r="Q213" s="2017"/>
      <c r="R213" s="2020"/>
      <c r="S213" s="2021"/>
      <c r="T213" s="2024"/>
      <c r="U213" s="2025"/>
      <c r="V213" s="2026"/>
      <c r="W213" s="845" t="str">
        <f>IF(R212&gt;P212,"！　(17）が(16)を超えています。","")</f>
        <v/>
      </c>
      <c r="AA213" s="845" t="str">
        <f>IF(G212="","",IF(SIGN(G212)=SIGN(R212),"！(11)と(17)の符号が逆になっていません。",""))</f>
        <v/>
      </c>
      <c r="AF213" s="846"/>
      <c r="AG213" s="846"/>
    </row>
    <row r="214" spans="1:33" ht="14.1" customHeight="1" x14ac:dyDescent="0.2">
      <c r="A214" s="224">
        <v>1</v>
      </c>
      <c r="B214" s="1986"/>
      <c r="C214" s="1990"/>
      <c r="D214" s="1991"/>
      <c r="E214" s="1981"/>
      <c r="F214" s="1982"/>
      <c r="G214" s="2030"/>
      <c r="H214" s="2031"/>
      <c r="I214" s="2007"/>
      <c r="J214" s="2008"/>
      <c r="K214" s="476" t="str">
        <f>IF(G214&lt;&gt;"",IF(総括表①!$D$10="-",総括表①!$C$10,総括表①!$D$10),"")</f>
        <v/>
      </c>
      <c r="L214" s="477"/>
      <c r="M214" s="478"/>
      <c r="N214" s="2032">
        <f>IF(SUM(K215:M215)=0,0,ROUND(K215/SUM(K215:M215),3))</f>
        <v>0</v>
      </c>
      <c r="O214" s="2033"/>
      <c r="P214" s="2016">
        <f>IF(I210&gt;0,ROUND(-G214*N214,0),0)</f>
        <v>0</v>
      </c>
      <c r="Q214" s="2017"/>
      <c r="R214" s="2020"/>
      <c r="S214" s="2021"/>
      <c r="T214" s="2024"/>
      <c r="U214" s="2025"/>
      <c r="V214" s="2026"/>
      <c r="AF214" s="846"/>
      <c r="AG214" s="846"/>
    </row>
    <row r="215" spans="1:33" ht="14.1" customHeight="1" x14ac:dyDescent="0.2">
      <c r="A215" s="224">
        <v>1</v>
      </c>
      <c r="B215" s="1986"/>
      <c r="C215" s="1990"/>
      <c r="D215" s="1991"/>
      <c r="E215" s="1981"/>
      <c r="F215" s="1982"/>
      <c r="G215" s="2030"/>
      <c r="H215" s="2031"/>
      <c r="I215" s="2007"/>
      <c r="J215" s="2008"/>
      <c r="K215" s="473"/>
      <c r="L215" s="474"/>
      <c r="M215" s="475"/>
      <c r="N215" s="2032"/>
      <c r="O215" s="2033"/>
      <c r="P215" s="2016"/>
      <c r="Q215" s="2017"/>
      <c r="R215" s="2020"/>
      <c r="S215" s="2021"/>
      <c r="T215" s="2024"/>
      <c r="U215" s="2025"/>
      <c r="V215" s="2026"/>
      <c r="W215" s="845" t="str">
        <f>IF(R214&gt;P214,"！　(17）が(16)を超えています。","")</f>
        <v/>
      </c>
      <c r="AA215" s="845" t="str">
        <f>IF(G214="","",IF(SIGN(G214)=SIGN(R214),"！(11)と(17)の符号が逆になっていません。",""))</f>
        <v/>
      </c>
      <c r="AF215" s="846"/>
      <c r="AG215" s="846"/>
    </row>
    <row r="216" spans="1:33" ht="14.1" hidden="1" customHeight="1" x14ac:dyDescent="0.2">
      <c r="B216" s="1986"/>
      <c r="C216" s="1990"/>
      <c r="D216" s="1991"/>
      <c r="E216" s="1981"/>
      <c r="F216" s="1982"/>
      <c r="G216" s="2030"/>
      <c r="H216" s="2031"/>
      <c r="I216" s="2007"/>
      <c r="J216" s="2008"/>
      <c r="K216" s="476" t="str">
        <f>IF(G216&lt;&gt;"",IF(総括表①!$D$10="-",総括表①!$C$10,総括表①!$D$10),"")</f>
        <v/>
      </c>
      <c r="L216" s="477"/>
      <c r="M216" s="478"/>
      <c r="N216" s="2032">
        <f>IF(SUM(K217:M217)=0,0,ROUND(K217/SUM(K217:M217),3))</f>
        <v>0</v>
      </c>
      <c r="O216" s="2033"/>
      <c r="P216" s="2016">
        <f>IF(I210&gt;0,ROUND(-G216*N216,0),0)</f>
        <v>0</v>
      </c>
      <c r="Q216" s="2017"/>
      <c r="R216" s="2020"/>
      <c r="S216" s="2021"/>
      <c r="T216" s="2024"/>
      <c r="U216" s="2025"/>
      <c r="V216" s="2026"/>
      <c r="AF216" s="846"/>
      <c r="AG216" s="846"/>
    </row>
    <row r="217" spans="1:33" ht="14.1" hidden="1" customHeight="1" x14ac:dyDescent="0.2">
      <c r="B217" s="1986"/>
      <c r="C217" s="1990"/>
      <c r="D217" s="1991"/>
      <c r="E217" s="1981"/>
      <c r="F217" s="1982"/>
      <c r="G217" s="2030"/>
      <c r="H217" s="2031"/>
      <c r="I217" s="2007"/>
      <c r="J217" s="2008"/>
      <c r="K217" s="473"/>
      <c r="L217" s="474"/>
      <c r="M217" s="475"/>
      <c r="N217" s="2032"/>
      <c r="O217" s="2033"/>
      <c r="P217" s="2016"/>
      <c r="Q217" s="2017"/>
      <c r="R217" s="2020"/>
      <c r="S217" s="2021"/>
      <c r="T217" s="2024"/>
      <c r="U217" s="2025"/>
      <c r="V217" s="2026"/>
      <c r="W217" s="845" t="str">
        <f>IF(R216&gt;P216,"！　(17）が(16)を超えています。","")</f>
        <v/>
      </c>
      <c r="AA217" s="845" t="str">
        <f>IF(G216="","",IF(SIGN(G216)=SIGN(R216),"！(11)と(17)の符号が逆になっていません。",""))</f>
        <v/>
      </c>
      <c r="AF217" s="846"/>
      <c r="AG217" s="846"/>
    </row>
    <row r="218" spans="1:33" ht="14.1" hidden="1" customHeight="1" x14ac:dyDescent="0.2">
      <c r="B218" s="1986"/>
      <c r="C218" s="1990"/>
      <c r="D218" s="1991"/>
      <c r="E218" s="1981"/>
      <c r="F218" s="1982"/>
      <c r="G218" s="2030"/>
      <c r="H218" s="2031"/>
      <c r="I218" s="2007"/>
      <c r="J218" s="2008"/>
      <c r="K218" s="476" t="str">
        <f>IF(G218&lt;&gt;"",IF(総括表①!$D$10="-",総括表①!$C$10,総括表①!$D$10),"")</f>
        <v/>
      </c>
      <c r="L218" s="477"/>
      <c r="M218" s="478"/>
      <c r="N218" s="2032">
        <f>IF(SUM(K219:M219)=0,0,ROUND(K219/SUM(K219:M219),3))</f>
        <v>0</v>
      </c>
      <c r="O218" s="2033"/>
      <c r="P218" s="2016">
        <f>IF(I210&gt;0,ROUND(-G218*N218,0),0)</f>
        <v>0</v>
      </c>
      <c r="Q218" s="2017"/>
      <c r="R218" s="2020"/>
      <c r="S218" s="2021"/>
      <c r="T218" s="2024"/>
      <c r="U218" s="2025"/>
      <c r="V218" s="2026"/>
      <c r="AF218" s="846"/>
      <c r="AG218" s="846"/>
    </row>
    <row r="219" spans="1:33" ht="14.1" hidden="1" customHeight="1" x14ac:dyDescent="0.2">
      <c r="B219" s="1986"/>
      <c r="C219" s="1990"/>
      <c r="D219" s="1991"/>
      <c r="E219" s="1981"/>
      <c r="F219" s="1982"/>
      <c r="G219" s="2030"/>
      <c r="H219" s="2031"/>
      <c r="I219" s="2007"/>
      <c r="J219" s="2008"/>
      <c r="K219" s="473"/>
      <c r="L219" s="474"/>
      <c r="M219" s="475"/>
      <c r="N219" s="2032"/>
      <c r="O219" s="2033"/>
      <c r="P219" s="2016"/>
      <c r="Q219" s="2017"/>
      <c r="R219" s="2020"/>
      <c r="S219" s="2021"/>
      <c r="T219" s="2024"/>
      <c r="U219" s="2025"/>
      <c r="V219" s="2026"/>
      <c r="W219" s="845" t="str">
        <f>IF(R218&gt;P218,"！　(17）が(16)を超えています。","")</f>
        <v/>
      </c>
      <c r="AA219" s="845" t="str">
        <f>IF(G218="","",IF(SIGN(G218)=SIGN(R218),"！(11)と(17)の符号が逆になっていません。",""))</f>
        <v/>
      </c>
      <c r="AF219" s="846"/>
      <c r="AG219" s="846"/>
    </row>
    <row r="220" spans="1:33" ht="14.1" hidden="1" customHeight="1" x14ac:dyDescent="0.2">
      <c r="B220" s="1986"/>
      <c r="C220" s="1990"/>
      <c r="D220" s="1991"/>
      <c r="E220" s="1981"/>
      <c r="F220" s="1982"/>
      <c r="G220" s="2030"/>
      <c r="H220" s="2031"/>
      <c r="I220" s="2007"/>
      <c r="J220" s="2008"/>
      <c r="K220" s="476" t="str">
        <f>IF(G220&lt;&gt;"",IF(総括表①!$D$10="-",総括表①!$C$10,総括表①!$D$10),"")</f>
        <v/>
      </c>
      <c r="L220" s="477"/>
      <c r="M220" s="478"/>
      <c r="N220" s="2032">
        <f>IF(SUM(K221:M221)=0,0,ROUND(K221/SUM(K221:M221),3))</f>
        <v>0</v>
      </c>
      <c r="O220" s="2033"/>
      <c r="P220" s="2016">
        <f>IF(I210&gt;0,ROUND(-G220*N220,0),0)</f>
        <v>0</v>
      </c>
      <c r="Q220" s="2017"/>
      <c r="R220" s="2020"/>
      <c r="S220" s="2021"/>
      <c r="T220" s="2024"/>
      <c r="U220" s="2025"/>
      <c r="V220" s="2026"/>
      <c r="AF220" s="846"/>
      <c r="AG220" s="846"/>
    </row>
    <row r="221" spans="1:33" ht="14.1" hidden="1" customHeight="1" x14ac:dyDescent="0.2">
      <c r="B221" s="1986"/>
      <c r="C221" s="1990"/>
      <c r="D221" s="1991"/>
      <c r="E221" s="1981"/>
      <c r="F221" s="1982"/>
      <c r="G221" s="2030"/>
      <c r="H221" s="2031"/>
      <c r="I221" s="2007"/>
      <c r="J221" s="2008"/>
      <c r="K221" s="473"/>
      <c r="L221" s="474"/>
      <c r="M221" s="475"/>
      <c r="N221" s="2032"/>
      <c r="O221" s="2033"/>
      <c r="P221" s="2016"/>
      <c r="Q221" s="2017"/>
      <c r="R221" s="2020"/>
      <c r="S221" s="2021"/>
      <c r="T221" s="2024"/>
      <c r="U221" s="2025"/>
      <c r="V221" s="2026"/>
      <c r="W221" s="845" t="str">
        <f>IF(R220&gt;P220,"！　(17）が(16)を超えています。","")</f>
        <v/>
      </c>
      <c r="AA221" s="845" t="str">
        <f>IF(G220="","",IF(SIGN(G220)=SIGN(R220),"！(11)と(17)の符号が逆になっていません。",""))</f>
        <v/>
      </c>
      <c r="AF221" s="846"/>
      <c r="AG221" s="846"/>
    </row>
    <row r="222" spans="1:33" ht="14.1" hidden="1" customHeight="1" x14ac:dyDescent="0.2">
      <c r="B222" s="1986"/>
      <c r="C222" s="1990"/>
      <c r="D222" s="1991"/>
      <c r="E222" s="1981"/>
      <c r="F222" s="1982"/>
      <c r="G222" s="2030"/>
      <c r="H222" s="2031"/>
      <c r="I222" s="2007"/>
      <c r="J222" s="2008"/>
      <c r="K222" s="476" t="str">
        <f>IF(G222&lt;&gt;"",IF(総括表①!$D$10="-",総括表①!$C$10,総括表①!$D$10),"")</f>
        <v/>
      </c>
      <c r="L222" s="477"/>
      <c r="M222" s="478"/>
      <c r="N222" s="2032">
        <f>IF(SUM(K223:M223)=0,0,ROUND(K223/SUM(K223:M223),3))</f>
        <v>0</v>
      </c>
      <c r="O222" s="2033"/>
      <c r="P222" s="2016">
        <f>IF(I210&gt;0,ROUND(-G222*N222,0),0)</f>
        <v>0</v>
      </c>
      <c r="Q222" s="2017"/>
      <c r="R222" s="2020"/>
      <c r="S222" s="2021"/>
      <c r="T222" s="2024"/>
      <c r="U222" s="2025"/>
      <c r="V222" s="2026"/>
      <c r="AF222" s="846"/>
      <c r="AG222" s="846"/>
    </row>
    <row r="223" spans="1:33" ht="14.1" hidden="1" customHeight="1" x14ac:dyDescent="0.2">
      <c r="B223" s="1986"/>
      <c r="C223" s="1990"/>
      <c r="D223" s="1991"/>
      <c r="E223" s="1981"/>
      <c r="F223" s="1982"/>
      <c r="G223" s="2030"/>
      <c r="H223" s="2031"/>
      <c r="I223" s="2007"/>
      <c r="J223" s="2008"/>
      <c r="K223" s="473"/>
      <c r="L223" s="474"/>
      <c r="M223" s="475"/>
      <c r="N223" s="2032"/>
      <c r="O223" s="2033"/>
      <c r="P223" s="2016"/>
      <c r="Q223" s="2017"/>
      <c r="R223" s="2020"/>
      <c r="S223" s="2021"/>
      <c r="T223" s="2024"/>
      <c r="U223" s="2025"/>
      <c r="V223" s="2026"/>
      <c r="W223" s="845" t="str">
        <f>IF(R222&gt;P222,"！　(17）が(16)を超えています。","")</f>
        <v/>
      </c>
      <c r="AA223" s="845" t="str">
        <f>IF(G222="","",IF(SIGN(G222)=SIGN(R222),"！(11)と(17)の符号が逆になっていません。",""))</f>
        <v/>
      </c>
      <c r="AF223" s="846"/>
      <c r="AG223" s="846"/>
    </row>
    <row r="224" spans="1:33" ht="14.1" hidden="1" customHeight="1" x14ac:dyDescent="0.2">
      <c r="B224" s="1986"/>
      <c r="C224" s="1990"/>
      <c r="D224" s="1991"/>
      <c r="E224" s="1981"/>
      <c r="F224" s="1982"/>
      <c r="G224" s="2030"/>
      <c r="H224" s="2031"/>
      <c r="I224" s="2007"/>
      <c r="J224" s="2008"/>
      <c r="K224" s="476" t="str">
        <f>IF(G224&lt;&gt;"",IF(総括表①!$D$10="-",総括表①!$C$10,総括表①!$D$10),"")</f>
        <v/>
      </c>
      <c r="L224" s="477"/>
      <c r="M224" s="478"/>
      <c r="N224" s="2032">
        <f>IF(SUM(K225:M225)=0,0,ROUND(K225/SUM(K225:M225),3))</f>
        <v>0</v>
      </c>
      <c r="O224" s="2033"/>
      <c r="P224" s="2016">
        <f>IF(I210&gt;0,ROUND(-G224*N224,0),0)</f>
        <v>0</v>
      </c>
      <c r="Q224" s="2017"/>
      <c r="R224" s="2020"/>
      <c r="S224" s="2021"/>
      <c r="T224" s="2024"/>
      <c r="U224" s="2025"/>
      <c r="V224" s="2026"/>
      <c r="AF224" s="846"/>
      <c r="AG224" s="846"/>
    </row>
    <row r="225" spans="1:33" ht="14.1" hidden="1" customHeight="1" x14ac:dyDescent="0.2">
      <c r="B225" s="1986"/>
      <c r="C225" s="1990"/>
      <c r="D225" s="1991"/>
      <c r="E225" s="1981"/>
      <c r="F225" s="1982"/>
      <c r="G225" s="2030"/>
      <c r="H225" s="2031"/>
      <c r="I225" s="2007"/>
      <c r="J225" s="2008"/>
      <c r="K225" s="473"/>
      <c r="L225" s="474"/>
      <c r="M225" s="475"/>
      <c r="N225" s="2032"/>
      <c r="O225" s="2033"/>
      <c r="P225" s="2016"/>
      <c r="Q225" s="2017"/>
      <c r="R225" s="2020"/>
      <c r="S225" s="2021"/>
      <c r="T225" s="2024"/>
      <c r="U225" s="2025"/>
      <c r="V225" s="2026"/>
      <c r="W225" s="845" t="str">
        <f>IF(R224&gt;P224,"！　(17）が(16)を超えています。","")</f>
        <v/>
      </c>
      <c r="AA225" s="845" t="str">
        <f>IF(G224="","",IF(SIGN(G224)=SIGN(R224),"！(11)と(17)の符号が逆になっていません。",""))</f>
        <v/>
      </c>
      <c r="AF225" s="846"/>
      <c r="AG225" s="846"/>
    </row>
    <row r="226" spans="1:33" ht="14.1" hidden="1" customHeight="1" x14ac:dyDescent="0.2">
      <c r="B226" s="1986"/>
      <c r="C226" s="1990"/>
      <c r="D226" s="1991"/>
      <c r="E226" s="1981"/>
      <c r="F226" s="1982"/>
      <c r="G226" s="2030"/>
      <c r="H226" s="2031"/>
      <c r="I226" s="2007"/>
      <c r="J226" s="2008"/>
      <c r="K226" s="476" t="str">
        <f>IF(G226&lt;&gt;"",IF(総括表①!$D$10="-",総括表①!$C$10,総括表①!$D$10),"")</f>
        <v/>
      </c>
      <c r="L226" s="477"/>
      <c r="M226" s="478"/>
      <c r="N226" s="2032">
        <f>IF(SUM(K227:M227)=0,0,ROUND(K227/SUM(K227:M227),3))</f>
        <v>0</v>
      </c>
      <c r="O226" s="2033"/>
      <c r="P226" s="2016">
        <f>IF(I210&gt;0,ROUND(-G226*N226,0),0)</f>
        <v>0</v>
      </c>
      <c r="Q226" s="2017"/>
      <c r="R226" s="2020"/>
      <c r="S226" s="2021"/>
      <c r="T226" s="2024"/>
      <c r="U226" s="2025"/>
      <c r="V226" s="2026"/>
      <c r="AF226" s="846"/>
      <c r="AG226" s="846"/>
    </row>
    <row r="227" spans="1:33" ht="14.1" hidden="1" customHeight="1" x14ac:dyDescent="0.2">
      <c r="B227" s="1986"/>
      <c r="C227" s="1990"/>
      <c r="D227" s="1991"/>
      <c r="E227" s="1981"/>
      <c r="F227" s="1982"/>
      <c r="G227" s="2030"/>
      <c r="H227" s="2031"/>
      <c r="I227" s="2007"/>
      <c r="J227" s="2008"/>
      <c r="K227" s="473"/>
      <c r="L227" s="474"/>
      <c r="M227" s="475"/>
      <c r="N227" s="2032"/>
      <c r="O227" s="2033"/>
      <c r="P227" s="2016"/>
      <c r="Q227" s="2017"/>
      <c r="R227" s="2020"/>
      <c r="S227" s="2021"/>
      <c r="T227" s="2024"/>
      <c r="U227" s="2025"/>
      <c r="V227" s="2026"/>
      <c r="W227" s="845" t="str">
        <f>IF(R226&gt;P226,"！　(17）が(16)を超えています。","")</f>
        <v/>
      </c>
      <c r="AA227" s="845" t="str">
        <f>IF(G226="","",IF(SIGN(G226)=SIGN(R226),"！(11)と(17)の符号が逆になっていません。",""))</f>
        <v/>
      </c>
      <c r="AF227" s="846"/>
      <c r="AG227" s="846"/>
    </row>
    <row r="228" spans="1:33" ht="14.1" hidden="1" customHeight="1" x14ac:dyDescent="0.2">
      <c r="B228" s="1986"/>
      <c r="C228" s="1990"/>
      <c r="D228" s="1991"/>
      <c r="E228" s="1981"/>
      <c r="F228" s="1982"/>
      <c r="G228" s="2030"/>
      <c r="H228" s="2031"/>
      <c r="I228" s="2007"/>
      <c r="J228" s="2008"/>
      <c r="K228" s="486" t="str">
        <f>IF(G228&lt;&gt;"",IF(総括表①!$D$10="-",総括表①!$C$10,総括表①!$D$10),"")</f>
        <v/>
      </c>
      <c r="L228" s="487"/>
      <c r="M228" s="488"/>
      <c r="N228" s="2032">
        <f>IF(SUM(K229:M229)=0,0,ROUND(K229/SUM(K229:M229),3))</f>
        <v>0</v>
      </c>
      <c r="O228" s="2033"/>
      <c r="P228" s="2016">
        <f>IF(I210&gt;0,ROUND(-G228*N228,0),0)</f>
        <v>0</v>
      </c>
      <c r="Q228" s="2017"/>
      <c r="R228" s="2020"/>
      <c r="S228" s="2021"/>
      <c r="T228" s="2024"/>
      <c r="U228" s="2025"/>
      <c r="V228" s="2026"/>
      <c r="AF228" s="846"/>
      <c r="AG228" s="846"/>
    </row>
    <row r="229" spans="1:33" ht="14.1" hidden="1" customHeight="1" x14ac:dyDescent="0.2">
      <c r="B229" s="1986"/>
      <c r="C229" s="1990"/>
      <c r="D229" s="1991"/>
      <c r="E229" s="2057"/>
      <c r="F229" s="2058"/>
      <c r="G229" s="2059"/>
      <c r="H229" s="2060"/>
      <c r="I229" s="2007"/>
      <c r="J229" s="2008"/>
      <c r="K229" s="483"/>
      <c r="L229" s="484"/>
      <c r="M229" s="485"/>
      <c r="N229" s="2037"/>
      <c r="O229" s="2038"/>
      <c r="P229" s="2018"/>
      <c r="Q229" s="2019"/>
      <c r="R229" s="2022"/>
      <c r="S229" s="2023"/>
      <c r="T229" s="2027"/>
      <c r="U229" s="2028"/>
      <c r="V229" s="2029"/>
      <c r="W229" s="845" t="str">
        <f>IF(R228&gt;P228,"！　(17）が(16)を超えています。","")</f>
        <v/>
      </c>
      <c r="AA229" s="845" t="str">
        <f>IF(G228="","",IF(SIGN(G228)=SIGN(R228),"！(11)と(17)の符号が逆になっていません。",""))</f>
        <v/>
      </c>
      <c r="AF229" s="847"/>
      <c r="AG229" s="847"/>
    </row>
    <row r="230" spans="1:33" ht="14.1" customHeight="1" x14ac:dyDescent="0.2">
      <c r="A230" s="224">
        <v>1</v>
      </c>
      <c r="B230" s="1985">
        <v>2</v>
      </c>
      <c r="C230" s="1988"/>
      <c r="D230" s="1989"/>
      <c r="E230" s="2053"/>
      <c r="F230" s="2054"/>
      <c r="G230" s="2039"/>
      <c r="H230" s="2040"/>
      <c r="I230" s="2005">
        <f>IF(SUM(G230:H249)&gt;=0,0,-1*SUM(G230:H249))</f>
        <v>0</v>
      </c>
      <c r="J230" s="2006"/>
      <c r="K230" s="476" t="str">
        <f>IF(G230&lt;&gt;"",IF(総括表①!$D$10="-",総括表①!$C$10,総括表①!$D$10),"")</f>
        <v/>
      </c>
      <c r="L230" s="477"/>
      <c r="M230" s="478"/>
      <c r="N230" s="2041">
        <f>IF(SUM(K231:M231)=0,0,ROUND(K231/SUM(K231:M231),3))</f>
        <v>0</v>
      </c>
      <c r="O230" s="2042"/>
      <c r="P230" s="2046">
        <f>IF(I230&gt;0,ROUND(-G230*N230,0),0)</f>
        <v>0</v>
      </c>
      <c r="Q230" s="2047"/>
      <c r="R230" s="2048"/>
      <c r="S230" s="2049"/>
      <c r="T230" s="2050"/>
      <c r="U230" s="2051"/>
      <c r="V230" s="2052"/>
      <c r="AF230" s="853">
        <f>IF(AND(I230&gt;0,SUM(P230:Q249)&lt;=0)=TRUE,0,SUM(P230:Q249))</f>
        <v>0</v>
      </c>
      <c r="AG230" s="853">
        <f>IF(AND(I230&gt;0,SUM(R230:S249)&lt;=0)=TRUE,0,SUM(R230:S249))</f>
        <v>0</v>
      </c>
    </row>
    <row r="231" spans="1:33" ht="14.1" customHeight="1" x14ac:dyDescent="0.2">
      <c r="A231" s="224">
        <v>1</v>
      </c>
      <c r="B231" s="1986"/>
      <c r="C231" s="1990"/>
      <c r="D231" s="1991"/>
      <c r="E231" s="1981"/>
      <c r="F231" s="1982"/>
      <c r="G231" s="2030"/>
      <c r="H231" s="2031"/>
      <c r="I231" s="2007"/>
      <c r="J231" s="2008"/>
      <c r="K231" s="473"/>
      <c r="L231" s="474"/>
      <c r="M231" s="475"/>
      <c r="N231" s="2032"/>
      <c r="O231" s="2033"/>
      <c r="P231" s="2016"/>
      <c r="Q231" s="2017"/>
      <c r="R231" s="2020"/>
      <c r="S231" s="2021"/>
      <c r="T231" s="2024"/>
      <c r="U231" s="2025"/>
      <c r="V231" s="2026"/>
      <c r="W231" s="845" t="str">
        <f>IF(R230&gt;P230,"！　(17）が(16)を超えています。","")</f>
        <v/>
      </c>
      <c r="AA231" s="845" t="str">
        <f>IF(G230="","",IF(SIGN(G230)=SIGN(R230),"！(11)と(17)の符号が逆になっていません。",""))</f>
        <v/>
      </c>
      <c r="AF231" s="846"/>
      <c r="AG231" s="846"/>
    </row>
    <row r="232" spans="1:33" ht="14.1" customHeight="1" x14ac:dyDescent="0.2">
      <c r="A232" s="224">
        <v>1</v>
      </c>
      <c r="B232" s="1986"/>
      <c r="C232" s="1990"/>
      <c r="D232" s="1991"/>
      <c r="E232" s="1981"/>
      <c r="F232" s="1982"/>
      <c r="G232" s="2030"/>
      <c r="H232" s="2031"/>
      <c r="I232" s="2007"/>
      <c r="J232" s="2008"/>
      <c r="K232" s="476" t="str">
        <f>IF(G232&lt;&gt;"",IF(総括表①!$D$10="-",総括表①!$C$10,総括表①!$D$10),"")</f>
        <v/>
      </c>
      <c r="L232" s="477"/>
      <c r="M232" s="478"/>
      <c r="N232" s="2032">
        <f>IF(SUM(K233:M233)=0,0,ROUND(K233/SUM(K233:M233),3))</f>
        <v>0</v>
      </c>
      <c r="O232" s="2033"/>
      <c r="P232" s="2016">
        <f>IF(I230&gt;0,ROUND(-G232*N232,0),0)</f>
        <v>0</v>
      </c>
      <c r="Q232" s="2017"/>
      <c r="R232" s="2020"/>
      <c r="S232" s="2021"/>
      <c r="T232" s="2024"/>
      <c r="U232" s="2025"/>
      <c r="V232" s="2026"/>
      <c r="AF232" s="846"/>
      <c r="AG232" s="846"/>
    </row>
    <row r="233" spans="1:33" ht="14.1" customHeight="1" x14ac:dyDescent="0.2">
      <c r="A233" s="224">
        <v>1</v>
      </c>
      <c r="B233" s="1986"/>
      <c r="C233" s="1990"/>
      <c r="D233" s="1991"/>
      <c r="E233" s="1981"/>
      <c r="F233" s="1982"/>
      <c r="G233" s="2030"/>
      <c r="H233" s="2031"/>
      <c r="I233" s="2007"/>
      <c r="J233" s="2008"/>
      <c r="K233" s="473"/>
      <c r="L233" s="474"/>
      <c r="M233" s="475"/>
      <c r="N233" s="2032"/>
      <c r="O233" s="2033"/>
      <c r="P233" s="2016"/>
      <c r="Q233" s="2017"/>
      <c r="R233" s="2020"/>
      <c r="S233" s="2021"/>
      <c r="T233" s="2024"/>
      <c r="U233" s="2025"/>
      <c r="V233" s="2026"/>
      <c r="W233" s="845" t="str">
        <f>IF(R232&gt;P232,"！　(17）が(16)を超えています。","")</f>
        <v/>
      </c>
      <c r="AA233" s="845" t="str">
        <f>IF(G232="","",IF(SIGN(G232)=SIGN(R232),"！(11)と(17)の符号が逆になっていません。",""))</f>
        <v/>
      </c>
      <c r="AF233" s="846"/>
      <c r="AG233" s="846"/>
    </row>
    <row r="234" spans="1:33" ht="14.1" customHeight="1" x14ac:dyDescent="0.2">
      <c r="A234" s="224">
        <v>1</v>
      </c>
      <c r="B234" s="1986"/>
      <c r="C234" s="1990"/>
      <c r="D234" s="1991"/>
      <c r="E234" s="1981"/>
      <c r="F234" s="1982"/>
      <c r="G234" s="2030"/>
      <c r="H234" s="2031"/>
      <c r="I234" s="2007"/>
      <c r="J234" s="2008"/>
      <c r="K234" s="476" t="str">
        <f>IF(G234&lt;&gt;"",IF(総括表①!$D$10="-",総括表①!$C$10,総括表①!$D$10),"")</f>
        <v/>
      </c>
      <c r="L234" s="477"/>
      <c r="M234" s="478"/>
      <c r="N234" s="2032">
        <f>IF(SUM(K235:M235)=0,0,ROUND(K235/SUM(K235:M235),3))</f>
        <v>0</v>
      </c>
      <c r="O234" s="2033"/>
      <c r="P234" s="2016">
        <f>IF(I230&gt;0,ROUND(-G234*N234,0),0)</f>
        <v>0</v>
      </c>
      <c r="Q234" s="2017"/>
      <c r="R234" s="2020"/>
      <c r="S234" s="2021"/>
      <c r="T234" s="2024"/>
      <c r="U234" s="2025"/>
      <c r="V234" s="2026"/>
      <c r="AF234" s="846"/>
      <c r="AG234" s="846"/>
    </row>
    <row r="235" spans="1:33" ht="14.1" customHeight="1" x14ac:dyDescent="0.2">
      <c r="A235" s="224">
        <v>1</v>
      </c>
      <c r="B235" s="1986"/>
      <c r="C235" s="1990"/>
      <c r="D235" s="1991"/>
      <c r="E235" s="1981"/>
      <c r="F235" s="1982"/>
      <c r="G235" s="2030"/>
      <c r="H235" s="2031"/>
      <c r="I235" s="2007"/>
      <c r="J235" s="2008"/>
      <c r="K235" s="473"/>
      <c r="L235" s="474"/>
      <c r="M235" s="475"/>
      <c r="N235" s="2032"/>
      <c r="O235" s="2033"/>
      <c r="P235" s="2016"/>
      <c r="Q235" s="2017"/>
      <c r="R235" s="2020"/>
      <c r="S235" s="2021"/>
      <c r="T235" s="2024"/>
      <c r="U235" s="2025"/>
      <c r="V235" s="2026"/>
      <c r="W235" s="845" t="str">
        <f>IF(R234&gt;P234,"！　(17）が(16)を超えています。","")</f>
        <v/>
      </c>
      <c r="AA235" s="845" t="str">
        <f>IF(G234="","",IF(SIGN(G234)=SIGN(R234),"！(11)と(17)の符号が逆になっていません。",""))</f>
        <v/>
      </c>
      <c r="AF235" s="846"/>
      <c r="AG235" s="846"/>
    </row>
    <row r="236" spans="1:33" ht="14.1" hidden="1" customHeight="1" x14ac:dyDescent="0.2">
      <c r="B236" s="1986"/>
      <c r="C236" s="1990"/>
      <c r="D236" s="1991"/>
      <c r="E236" s="1981"/>
      <c r="F236" s="1982"/>
      <c r="G236" s="2030"/>
      <c r="H236" s="2031"/>
      <c r="I236" s="2007"/>
      <c r="J236" s="2008"/>
      <c r="K236" s="476" t="str">
        <f>IF(G236&lt;&gt;"",IF(総括表①!$D$10="-",総括表①!$C$10,総括表①!$D$10),"")</f>
        <v/>
      </c>
      <c r="L236" s="477"/>
      <c r="M236" s="478"/>
      <c r="N236" s="2032">
        <f>IF(SUM(K237:M237)=0,0,ROUND(K237/SUM(K237:M237),3))</f>
        <v>0</v>
      </c>
      <c r="O236" s="2033"/>
      <c r="P236" s="2016">
        <f>IF(I230&gt;0,ROUND(-G236*N236,0),0)</f>
        <v>0</v>
      </c>
      <c r="Q236" s="2017"/>
      <c r="R236" s="2020"/>
      <c r="S236" s="2021"/>
      <c r="T236" s="2024"/>
      <c r="U236" s="2025"/>
      <c r="V236" s="2026"/>
      <c r="AF236" s="846"/>
      <c r="AG236" s="846"/>
    </row>
    <row r="237" spans="1:33" ht="14.1" hidden="1" customHeight="1" x14ac:dyDescent="0.2">
      <c r="B237" s="1986"/>
      <c r="C237" s="1990"/>
      <c r="D237" s="1991"/>
      <c r="E237" s="1981"/>
      <c r="F237" s="1982"/>
      <c r="G237" s="2030"/>
      <c r="H237" s="2031"/>
      <c r="I237" s="2007"/>
      <c r="J237" s="2008"/>
      <c r="K237" s="473"/>
      <c r="L237" s="474"/>
      <c r="M237" s="475"/>
      <c r="N237" s="2032"/>
      <c r="O237" s="2033"/>
      <c r="P237" s="2016"/>
      <c r="Q237" s="2017"/>
      <c r="R237" s="2020"/>
      <c r="S237" s="2021"/>
      <c r="T237" s="2024"/>
      <c r="U237" s="2025"/>
      <c r="V237" s="2026"/>
      <c r="W237" s="845" t="str">
        <f>IF(R236&gt;P236,"！　(17）が(16)を超えています。","")</f>
        <v/>
      </c>
      <c r="AA237" s="845" t="str">
        <f>IF(G236="","",IF(SIGN(G236)=SIGN(R236),"！(11)と(17)の符号が逆になっていません。",""))</f>
        <v/>
      </c>
      <c r="AF237" s="846"/>
      <c r="AG237" s="846"/>
    </row>
    <row r="238" spans="1:33" ht="14.1" hidden="1" customHeight="1" x14ac:dyDescent="0.2">
      <c r="B238" s="1986"/>
      <c r="C238" s="1990"/>
      <c r="D238" s="1991"/>
      <c r="E238" s="1981"/>
      <c r="F238" s="1982"/>
      <c r="G238" s="2030"/>
      <c r="H238" s="2031"/>
      <c r="I238" s="2007"/>
      <c r="J238" s="2008"/>
      <c r="K238" s="476" t="str">
        <f>IF(G238&lt;&gt;"",IF(総括表①!$D$10="-",総括表①!$C$10,総括表①!$D$10),"")</f>
        <v/>
      </c>
      <c r="L238" s="477"/>
      <c r="M238" s="478"/>
      <c r="N238" s="2032">
        <f>IF(SUM(K239:M239)=0,0,ROUND(K239/SUM(K239:M239),3))</f>
        <v>0</v>
      </c>
      <c r="O238" s="2033"/>
      <c r="P238" s="2016">
        <f>IF(I230&gt;0,ROUND(-G238*N238,0),0)</f>
        <v>0</v>
      </c>
      <c r="Q238" s="2017"/>
      <c r="R238" s="2020"/>
      <c r="S238" s="2021"/>
      <c r="T238" s="2024"/>
      <c r="U238" s="2025"/>
      <c r="V238" s="2026"/>
      <c r="AF238" s="846"/>
      <c r="AG238" s="846"/>
    </row>
    <row r="239" spans="1:33" ht="14.1" hidden="1" customHeight="1" x14ac:dyDescent="0.2">
      <c r="B239" s="1986"/>
      <c r="C239" s="1990"/>
      <c r="D239" s="1991"/>
      <c r="E239" s="1981"/>
      <c r="F239" s="1982"/>
      <c r="G239" s="2030"/>
      <c r="H239" s="2031"/>
      <c r="I239" s="2007"/>
      <c r="J239" s="2008"/>
      <c r="K239" s="473"/>
      <c r="L239" s="474"/>
      <c r="M239" s="475"/>
      <c r="N239" s="2032"/>
      <c r="O239" s="2033"/>
      <c r="P239" s="2016"/>
      <c r="Q239" s="2017"/>
      <c r="R239" s="2020"/>
      <c r="S239" s="2021"/>
      <c r="T239" s="2024"/>
      <c r="U239" s="2025"/>
      <c r="V239" s="2026"/>
      <c r="W239" s="845" t="str">
        <f>IF(R238&gt;P238,"！　(17）が(16)を超えています。","")</f>
        <v/>
      </c>
      <c r="AA239" s="845" t="str">
        <f>IF(G238="","",IF(SIGN(G238)=SIGN(R238),"！(11)と(17)の符号が逆になっていません。",""))</f>
        <v/>
      </c>
      <c r="AF239" s="846"/>
      <c r="AG239" s="846"/>
    </row>
    <row r="240" spans="1:33" ht="14.1" hidden="1" customHeight="1" x14ac:dyDescent="0.2">
      <c r="B240" s="1986"/>
      <c r="C240" s="1990"/>
      <c r="D240" s="1991"/>
      <c r="E240" s="1981"/>
      <c r="F240" s="1982"/>
      <c r="G240" s="2030"/>
      <c r="H240" s="2031"/>
      <c r="I240" s="2007"/>
      <c r="J240" s="2008"/>
      <c r="K240" s="476" t="str">
        <f>IF(G240&lt;&gt;"",IF(総括表①!$D$10="-",総括表①!$C$10,総括表①!$D$10),"")</f>
        <v/>
      </c>
      <c r="L240" s="477"/>
      <c r="M240" s="478"/>
      <c r="N240" s="2032">
        <f>IF(SUM(K241:M241)=0,0,ROUND(K241/SUM(K241:M241),3))</f>
        <v>0</v>
      </c>
      <c r="O240" s="2033"/>
      <c r="P240" s="2016">
        <f>IF(I230&gt;0,ROUND(-G240*N240,0),0)</f>
        <v>0</v>
      </c>
      <c r="Q240" s="2017"/>
      <c r="R240" s="2020"/>
      <c r="S240" s="2021"/>
      <c r="T240" s="2024"/>
      <c r="U240" s="2025"/>
      <c r="V240" s="2026"/>
      <c r="AF240" s="846"/>
      <c r="AG240" s="846"/>
    </row>
    <row r="241" spans="1:33" ht="14.1" hidden="1" customHeight="1" x14ac:dyDescent="0.2">
      <c r="B241" s="1986"/>
      <c r="C241" s="1990"/>
      <c r="D241" s="1991"/>
      <c r="E241" s="1981"/>
      <c r="F241" s="1982"/>
      <c r="G241" s="2030"/>
      <c r="H241" s="2031"/>
      <c r="I241" s="2007"/>
      <c r="J241" s="2008"/>
      <c r="K241" s="473"/>
      <c r="L241" s="474"/>
      <c r="M241" s="475"/>
      <c r="N241" s="2032"/>
      <c r="O241" s="2033"/>
      <c r="P241" s="2016"/>
      <c r="Q241" s="2017"/>
      <c r="R241" s="2020"/>
      <c r="S241" s="2021"/>
      <c r="T241" s="2024"/>
      <c r="U241" s="2025"/>
      <c r="V241" s="2026"/>
      <c r="W241" s="845" t="str">
        <f>IF(R240&gt;P240,"！　(17）が(16)を超えています。","")</f>
        <v/>
      </c>
      <c r="AA241" s="845" t="str">
        <f>IF(G240="","",IF(SIGN(G240)=SIGN(R240),"！(11)と(17)の符号が逆になっていません。",""))</f>
        <v/>
      </c>
      <c r="AF241" s="846"/>
      <c r="AG241" s="846"/>
    </row>
    <row r="242" spans="1:33" ht="14.1" hidden="1" customHeight="1" x14ac:dyDescent="0.2">
      <c r="B242" s="1986"/>
      <c r="C242" s="1990"/>
      <c r="D242" s="1991"/>
      <c r="E242" s="1981"/>
      <c r="F242" s="1982"/>
      <c r="G242" s="2030"/>
      <c r="H242" s="2031"/>
      <c r="I242" s="2007"/>
      <c r="J242" s="2008"/>
      <c r="K242" s="476" t="str">
        <f>IF(G242&lt;&gt;"",IF(総括表①!$D$10="-",総括表①!$C$10,総括表①!$D$10),"")</f>
        <v/>
      </c>
      <c r="L242" s="477"/>
      <c r="M242" s="478"/>
      <c r="N242" s="2032">
        <f>IF(SUM(K243:M243)=0,0,ROUND(K243/SUM(K243:M243),3))</f>
        <v>0</v>
      </c>
      <c r="O242" s="2033"/>
      <c r="P242" s="2016">
        <f>IF(I230&gt;0,ROUND(-G242*N242,0),0)</f>
        <v>0</v>
      </c>
      <c r="Q242" s="2017"/>
      <c r="R242" s="2020"/>
      <c r="S242" s="2021"/>
      <c r="T242" s="2024"/>
      <c r="U242" s="2025"/>
      <c r="V242" s="2026"/>
      <c r="AF242" s="846"/>
      <c r="AG242" s="846"/>
    </row>
    <row r="243" spans="1:33" ht="14.1" hidden="1" customHeight="1" x14ac:dyDescent="0.2">
      <c r="B243" s="1986"/>
      <c r="C243" s="1990"/>
      <c r="D243" s="1991"/>
      <c r="E243" s="1981"/>
      <c r="F243" s="1982"/>
      <c r="G243" s="2030"/>
      <c r="H243" s="2031"/>
      <c r="I243" s="2007"/>
      <c r="J243" s="2008"/>
      <c r="K243" s="473"/>
      <c r="L243" s="474"/>
      <c r="M243" s="475"/>
      <c r="N243" s="2032"/>
      <c r="O243" s="2033"/>
      <c r="P243" s="2016"/>
      <c r="Q243" s="2017"/>
      <c r="R243" s="2020"/>
      <c r="S243" s="2021"/>
      <c r="T243" s="2024"/>
      <c r="U243" s="2025"/>
      <c r="V243" s="2026"/>
      <c r="W243" s="845" t="str">
        <f>IF(R242&gt;P242,"！　(17）が(16)を超えています。","")</f>
        <v/>
      </c>
      <c r="AA243" s="845" t="str">
        <f>IF(G242="","",IF(SIGN(G242)=SIGN(R242),"！(11)と(17)の符号が逆になっていません。",""))</f>
        <v/>
      </c>
      <c r="AF243" s="846"/>
      <c r="AG243" s="846"/>
    </row>
    <row r="244" spans="1:33" ht="14.1" hidden="1" customHeight="1" x14ac:dyDescent="0.2">
      <c r="B244" s="1986"/>
      <c r="C244" s="1990"/>
      <c r="D244" s="1991"/>
      <c r="E244" s="1981"/>
      <c r="F244" s="1982"/>
      <c r="G244" s="2030"/>
      <c r="H244" s="2031"/>
      <c r="I244" s="2007"/>
      <c r="J244" s="2008"/>
      <c r="K244" s="476" t="str">
        <f>IF(G244&lt;&gt;"",IF(総括表①!$D$10="-",総括表①!$C$10,総括表①!$D$10),"")</f>
        <v/>
      </c>
      <c r="L244" s="477"/>
      <c r="M244" s="478"/>
      <c r="N244" s="2032">
        <f>IF(SUM(K245:M245)=0,0,ROUND(K245/SUM(K245:M245),3))</f>
        <v>0</v>
      </c>
      <c r="O244" s="2033"/>
      <c r="P244" s="2016">
        <f>IF(I230&gt;0,ROUND(-G244*N244,0),0)</f>
        <v>0</v>
      </c>
      <c r="Q244" s="2017"/>
      <c r="R244" s="2020"/>
      <c r="S244" s="2021"/>
      <c r="T244" s="2024"/>
      <c r="U244" s="2025"/>
      <c r="V244" s="2026"/>
      <c r="AF244" s="846"/>
      <c r="AG244" s="846"/>
    </row>
    <row r="245" spans="1:33" ht="14.1" hidden="1" customHeight="1" x14ac:dyDescent="0.2">
      <c r="B245" s="1986"/>
      <c r="C245" s="1990"/>
      <c r="D245" s="1991"/>
      <c r="E245" s="1981"/>
      <c r="F245" s="1982"/>
      <c r="G245" s="2030"/>
      <c r="H245" s="2031"/>
      <c r="I245" s="2007"/>
      <c r="J245" s="2008"/>
      <c r="K245" s="473"/>
      <c r="L245" s="474"/>
      <c r="M245" s="475"/>
      <c r="N245" s="2032"/>
      <c r="O245" s="2033"/>
      <c r="P245" s="2016"/>
      <c r="Q245" s="2017"/>
      <c r="R245" s="2020"/>
      <c r="S245" s="2021"/>
      <c r="T245" s="2024"/>
      <c r="U245" s="2025"/>
      <c r="V245" s="2026"/>
      <c r="W245" s="845" t="str">
        <f>IF(R244&gt;P244,"！　(17）が(16)を超えています。","")</f>
        <v/>
      </c>
      <c r="AA245" s="845" t="str">
        <f>IF(G244="","",IF(SIGN(G244)=SIGN(R244),"！(11)と(17)の符号が逆になっていません。",""))</f>
        <v/>
      </c>
      <c r="AF245" s="846"/>
      <c r="AG245" s="846"/>
    </row>
    <row r="246" spans="1:33" ht="14.1" hidden="1" customHeight="1" x14ac:dyDescent="0.2">
      <c r="B246" s="1986"/>
      <c r="C246" s="1990"/>
      <c r="D246" s="1991"/>
      <c r="E246" s="1981"/>
      <c r="F246" s="1982"/>
      <c r="G246" s="2030"/>
      <c r="H246" s="2031"/>
      <c r="I246" s="2007"/>
      <c r="J246" s="2008"/>
      <c r="K246" s="476" t="str">
        <f>IF(G246&lt;&gt;"",IF(総括表①!$D$10="-",総括表①!$C$10,総括表①!$D$10),"")</f>
        <v/>
      </c>
      <c r="L246" s="477"/>
      <c r="M246" s="478"/>
      <c r="N246" s="2032">
        <f>IF(SUM(K247:M247)=0,0,ROUND(K247/SUM(K247:M247),3))</f>
        <v>0</v>
      </c>
      <c r="O246" s="2033"/>
      <c r="P246" s="2016">
        <f>IF(I230&gt;0,ROUND(-G246*N246,0),0)</f>
        <v>0</v>
      </c>
      <c r="Q246" s="2017"/>
      <c r="R246" s="2020"/>
      <c r="S246" s="2021"/>
      <c r="T246" s="2024"/>
      <c r="U246" s="2025"/>
      <c r="V246" s="2026"/>
      <c r="AF246" s="846"/>
      <c r="AG246" s="846"/>
    </row>
    <row r="247" spans="1:33" ht="14.1" hidden="1" customHeight="1" x14ac:dyDescent="0.2">
      <c r="B247" s="1986"/>
      <c r="C247" s="1990"/>
      <c r="D247" s="1991"/>
      <c r="E247" s="1981"/>
      <c r="F247" s="1982"/>
      <c r="G247" s="2030"/>
      <c r="H247" s="2031"/>
      <c r="I247" s="2007"/>
      <c r="J247" s="2008"/>
      <c r="K247" s="473"/>
      <c r="L247" s="474"/>
      <c r="M247" s="475"/>
      <c r="N247" s="2032"/>
      <c r="O247" s="2033"/>
      <c r="P247" s="2016"/>
      <c r="Q247" s="2017"/>
      <c r="R247" s="2020"/>
      <c r="S247" s="2021"/>
      <c r="T247" s="2024"/>
      <c r="U247" s="2025"/>
      <c r="V247" s="2026"/>
      <c r="W247" s="845" t="str">
        <f>IF(R246&gt;P246,"！　(17）が(16)を超えています。","")</f>
        <v/>
      </c>
      <c r="AA247" s="845" t="str">
        <f>IF(G246="","",IF(SIGN(G246)=SIGN(R246),"！(11)と(17)の符号が逆になっていません。",""))</f>
        <v/>
      </c>
      <c r="AF247" s="846"/>
      <c r="AG247" s="846"/>
    </row>
    <row r="248" spans="1:33" ht="14.1" hidden="1" customHeight="1" x14ac:dyDescent="0.2">
      <c r="B248" s="1986"/>
      <c r="C248" s="1990"/>
      <c r="D248" s="1991"/>
      <c r="E248" s="1981"/>
      <c r="F248" s="1982"/>
      <c r="G248" s="2030"/>
      <c r="H248" s="2031"/>
      <c r="I248" s="2007"/>
      <c r="J248" s="2008"/>
      <c r="K248" s="476" t="str">
        <f>IF(G248&lt;&gt;"",IF(総括表①!$D$10="-",総括表①!$C$10,総括表①!$D$10),"")</f>
        <v/>
      </c>
      <c r="L248" s="477"/>
      <c r="M248" s="478"/>
      <c r="N248" s="2032">
        <f>IF(SUM(K249:M249)=0,0,ROUND(K249/SUM(K249:M249),3))</f>
        <v>0</v>
      </c>
      <c r="O248" s="2033"/>
      <c r="P248" s="2016">
        <f>IF(I230&gt;0,ROUND(-G248*N248,0),0)</f>
        <v>0</v>
      </c>
      <c r="Q248" s="2017"/>
      <c r="R248" s="2020"/>
      <c r="S248" s="2021"/>
      <c r="T248" s="2024"/>
      <c r="U248" s="2025"/>
      <c r="V248" s="2026"/>
      <c r="AF248" s="846"/>
      <c r="AG248" s="846"/>
    </row>
    <row r="249" spans="1:33" ht="14.1" hidden="1" customHeight="1" x14ac:dyDescent="0.2">
      <c r="B249" s="1987"/>
      <c r="C249" s="1992"/>
      <c r="D249" s="1993"/>
      <c r="E249" s="1983"/>
      <c r="F249" s="1984"/>
      <c r="G249" s="2035"/>
      <c r="H249" s="2036"/>
      <c r="I249" s="2009"/>
      <c r="J249" s="2010"/>
      <c r="K249" s="473"/>
      <c r="L249" s="474"/>
      <c r="M249" s="475"/>
      <c r="N249" s="2037"/>
      <c r="O249" s="2038"/>
      <c r="P249" s="2018"/>
      <c r="Q249" s="2019"/>
      <c r="R249" s="2022"/>
      <c r="S249" s="2023"/>
      <c r="T249" s="2027"/>
      <c r="U249" s="2028"/>
      <c r="V249" s="2029"/>
      <c r="W249" s="845" t="str">
        <f>IF(R248&gt;P248,"！　(17）が(16)を超えています。","")</f>
        <v/>
      </c>
      <c r="AA249" s="845" t="str">
        <f>IF(G248="","",IF(SIGN(G248)=SIGN(R248),"！(11)と(17)の符号が逆になっていません。",""))</f>
        <v/>
      </c>
      <c r="AF249" s="847"/>
      <c r="AG249" s="847"/>
    </row>
    <row r="250" spans="1:33" ht="14.1" customHeight="1" x14ac:dyDescent="0.2">
      <c r="A250" s="224">
        <v>1</v>
      </c>
      <c r="B250" s="1985">
        <v>3</v>
      </c>
      <c r="C250" s="1988"/>
      <c r="D250" s="1989"/>
      <c r="E250" s="2053"/>
      <c r="F250" s="2054"/>
      <c r="G250" s="2039"/>
      <c r="H250" s="2040"/>
      <c r="I250" s="2005">
        <f>IF(SUM(G250:H269)&gt;=0,0,-1*SUM(G250:H269))</f>
        <v>0</v>
      </c>
      <c r="J250" s="2006"/>
      <c r="K250" s="476" t="str">
        <f>IF(G250&lt;&gt;"",IF(総括表①!$D$10="-",総括表①!$C$10,総括表①!$D$10),"")</f>
        <v/>
      </c>
      <c r="L250" s="477"/>
      <c r="M250" s="478"/>
      <c r="N250" s="2041">
        <f>IF(SUM(K251:M251)=0,0,ROUND(K251/SUM(K251:M251),3))</f>
        <v>0</v>
      </c>
      <c r="O250" s="2042"/>
      <c r="P250" s="2046">
        <f>IF(I250&gt;0,ROUND(-G250*N250,0),0)</f>
        <v>0</v>
      </c>
      <c r="Q250" s="2047"/>
      <c r="R250" s="2048"/>
      <c r="S250" s="2049"/>
      <c r="T250" s="2050"/>
      <c r="U250" s="2051"/>
      <c r="V250" s="2052"/>
      <c r="AF250" s="853">
        <f>IF(AND(I250&gt;0,SUM(P250:Q269)&lt;=0)=TRUE,0,SUM(P250:Q269))</f>
        <v>0</v>
      </c>
      <c r="AG250" s="853">
        <f>IF(AND(I250&gt;0,SUM(R250:S269)&lt;=0)=TRUE,0,SUM(R250:S269))</f>
        <v>0</v>
      </c>
    </row>
    <row r="251" spans="1:33" ht="14.1" customHeight="1" x14ac:dyDescent="0.2">
      <c r="A251" s="224">
        <v>1</v>
      </c>
      <c r="B251" s="1986"/>
      <c r="C251" s="1990"/>
      <c r="D251" s="1991"/>
      <c r="E251" s="1981"/>
      <c r="F251" s="1982"/>
      <c r="G251" s="2030"/>
      <c r="H251" s="2031"/>
      <c r="I251" s="2007"/>
      <c r="J251" s="2008"/>
      <c r="K251" s="473"/>
      <c r="L251" s="474"/>
      <c r="M251" s="475"/>
      <c r="N251" s="2032"/>
      <c r="O251" s="2033"/>
      <c r="P251" s="2016"/>
      <c r="Q251" s="2017"/>
      <c r="R251" s="2020"/>
      <c r="S251" s="2021"/>
      <c r="T251" s="2024"/>
      <c r="U251" s="2025"/>
      <c r="V251" s="2026"/>
      <c r="W251" s="845" t="str">
        <f>IF(R250&gt;P250,"！　(17）が(16)を超えています。","")</f>
        <v/>
      </c>
      <c r="AA251" s="845" t="str">
        <f>IF(G250="","",IF(SIGN(G250)=SIGN(R250),"！(11)と(17)の符号が逆になっていません。",""))</f>
        <v/>
      </c>
      <c r="AF251" s="846"/>
      <c r="AG251" s="846"/>
    </row>
    <row r="252" spans="1:33" ht="14.1" customHeight="1" x14ac:dyDescent="0.2">
      <c r="A252" s="224">
        <v>1</v>
      </c>
      <c r="B252" s="1986"/>
      <c r="C252" s="1990"/>
      <c r="D252" s="1991"/>
      <c r="E252" s="1981"/>
      <c r="F252" s="1982"/>
      <c r="G252" s="2030"/>
      <c r="H252" s="2031"/>
      <c r="I252" s="2007"/>
      <c r="J252" s="2008"/>
      <c r="K252" s="476" t="str">
        <f>IF(G252&lt;&gt;"",IF(総括表①!$D$10="-",総括表①!$C$10,総括表①!$D$10),"")</f>
        <v/>
      </c>
      <c r="L252" s="477"/>
      <c r="M252" s="478"/>
      <c r="N252" s="2032">
        <f>IF(SUM(K253:M253)=0,0,ROUND(K253/SUM(K253:M253),3))</f>
        <v>0</v>
      </c>
      <c r="O252" s="2033"/>
      <c r="P252" s="2016">
        <f>IF(I250&gt;0,ROUND(-G252*N252,0),0)</f>
        <v>0</v>
      </c>
      <c r="Q252" s="2017"/>
      <c r="R252" s="2020"/>
      <c r="S252" s="2021"/>
      <c r="T252" s="2024"/>
      <c r="U252" s="2025"/>
      <c r="V252" s="2026"/>
      <c r="AF252" s="846"/>
      <c r="AG252" s="846"/>
    </row>
    <row r="253" spans="1:33" ht="14.1" customHeight="1" x14ac:dyDescent="0.2">
      <c r="A253" s="224">
        <v>1</v>
      </c>
      <c r="B253" s="1986"/>
      <c r="C253" s="1990"/>
      <c r="D253" s="1991"/>
      <c r="E253" s="1981"/>
      <c r="F253" s="1982"/>
      <c r="G253" s="2030"/>
      <c r="H253" s="2031"/>
      <c r="I253" s="2007"/>
      <c r="J253" s="2008"/>
      <c r="K253" s="473"/>
      <c r="L253" s="474"/>
      <c r="M253" s="475"/>
      <c r="N253" s="2032"/>
      <c r="O253" s="2033"/>
      <c r="P253" s="2016"/>
      <c r="Q253" s="2017"/>
      <c r="R253" s="2020"/>
      <c r="S253" s="2021"/>
      <c r="T253" s="2024"/>
      <c r="U253" s="2025"/>
      <c r="V253" s="2026"/>
      <c r="W253" s="845" t="str">
        <f>IF(R252&gt;P252,"！　(17）が(16)を超えています。","")</f>
        <v/>
      </c>
      <c r="AA253" s="845" t="str">
        <f>IF(G252="","",IF(SIGN(G252)=SIGN(R252),"！(11)と(17)の符号が逆になっていません。",""))</f>
        <v/>
      </c>
      <c r="AF253" s="846"/>
      <c r="AG253" s="846"/>
    </row>
    <row r="254" spans="1:33" ht="14.1" customHeight="1" x14ac:dyDescent="0.2">
      <c r="A254" s="224">
        <v>1</v>
      </c>
      <c r="B254" s="1986"/>
      <c r="C254" s="1990"/>
      <c r="D254" s="1991"/>
      <c r="E254" s="1981"/>
      <c r="F254" s="1982"/>
      <c r="G254" s="2030"/>
      <c r="H254" s="2031"/>
      <c r="I254" s="2007"/>
      <c r="J254" s="2008"/>
      <c r="K254" s="476" t="str">
        <f>IF(G254&lt;&gt;"",IF(総括表①!$D$10="-",総括表①!$C$10,総括表①!$D$10),"")</f>
        <v/>
      </c>
      <c r="L254" s="477"/>
      <c r="M254" s="478"/>
      <c r="N254" s="2032">
        <f>IF(SUM(K255:M255)=0,0,ROUND(K255/SUM(K255:M255),3))</f>
        <v>0</v>
      </c>
      <c r="O254" s="2033"/>
      <c r="P254" s="2016">
        <f>IF(I250&gt;0,ROUND(-G254*N254,0),0)</f>
        <v>0</v>
      </c>
      <c r="Q254" s="2017"/>
      <c r="R254" s="2020"/>
      <c r="S254" s="2021"/>
      <c r="T254" s="2024"/>
      <c r="U254" s="2025"/>
      <c r="V254" s="2026"/>
      <c r="AF254" s="846"/>
      <c r="AG254" s="846"/>
    </row>
    <row r="255" spans="1:33" ht="14.1" customHeight="1" x14ac:dyDescent="0.2">
      <c r="A255" s="224">
        <v>1</v>
      </c>
      <c r="B255" s="1986"/>
      <c r="C255" s="1990"/>
      <c r="D255" s="1991"/>
      <c r="E255" s="1981"/>
      <c r="F255" s="1982"/>
      <c r="G255" s="2030"/>
      <c r="H255" s="2031"/>
      <c r="I255" s="2007"/>
      <c r="J255" s="2008"/>
      <c r="K255" s="473"/>
      <c r="L255" s="474"/>
      <c r="M255" s="475"/>
      <c r="N255" s="2032"/>
      <c r="O255" s="2033"/>
      <c r="P255" s="2016"/>
      <c r="Q255" s="2017"/>
      <c r="R255" s="2020"/>
      <c r="S255" s="2021"/>
      <c r="T255" s="2024"/>
      <c r="U255" s="2025"/>
      <c r="V255" s="2026"/>
      <c r="W255" s="845" t="str">
        <f>IF(R254&gt;P254,"！　(17）が(16)を超えています。","")</f>
        <v/>
      </c>
      <c r="AA255" s="845" t="str">
        <f>IF(G254="","",IF(SIGN(G254)=SIGN(R254),"！(11)と(17)の符号が逆になっていません。",""))</f>
        <v/>
      </c>
      <c r="AF255" s="846"/>
      <c r="AG255" s="846"/>
    </row>
    <row r="256" spans="1:33" ht="14.1" hidden="1" customHeight="1" x14ac:dyDescent="0.2">
      <c r="B256" s="1986"/>
      <c r="C256" s="1990"/>
      <c r="D256" s="1991"/>
      <c r="E256" s="1981"/>
      <c r="F256" s="1982"/>
      <c r="G256" s="2030"/>
      <c r="H256" s="2031"/>
      <c r="I256" s="2007"/>
      <c r="J256" s="2008"/>
      <c r="K256" s="476" t="str">
        <f>IF(G256&lt;&gt;"",IF(総括表①!$D$10="-",総括表①!$C$10,総括表①!$D$10),"")</f>
        <v/>
      </c>
      <c r="L256" s="477"/>
      <c r="M256" s="478"/>
      <c r="N256" s="2032">
        <f>IF(SUM(K257:M257)=0,0,ROUND(K257/SUM(K257:M257),3))</f>
        <v>0</v>
      </c>
      <c r="O256" s="2033"/>
      <c r="P256" s="2016">
        <f>IF(I250&gt;0,ROUND(-G256*N256,0),0)</f>
        <v>0</v>
      </c>
      <c r="Q256" s="2017"/>
      <c r="R256" s="2020"/>
      <c r="S256" s="2021"/>
      <c r="T256" s="2024"/>
      <c r="U256" s="2025"/>
      <c r="V256" s="2026"/>
      <c r="AF256" s="846"/>
      <c r="AG256" s="846"/>
    </row>
    <row r="257" spans="2:33" ht="14.1" hidden="1" customHeight="1" x14ac:dyDescent="0.2">
      <c r="B257" s="1986"/>
      <c r="C257" s="1990"/>
      <c r="D257" s="1991"/>
      <c r="E257" s="1981"/>
      <c r="F257" s="1982"/>
      <c r="G257" s="2030"/>
      <c r="H257" s="2031"/>
      <c r="I257" s="2007"/>
      <c r="J257" s="2008"/>
      <c r="K257" s="473"/>
      <c r="L257" s="474"/>
      <c r="M257" s="475"/>
      <c r="N257" s="2032"/>
      <c r="O257" s="2033"/>
      <c r="P257" s="2016"/>
      <c r="Q257" s="2017"/>
      <c r="R257" s="2020"/>
      <c r="S257" s="2021"/>
      <c r="T257" s="2024"/>
      <c r="U257" s="2025"/>
      <c r="V257" s="2026"/>
      <c r="W257" s="845" t="str">
        <f>IF(R256&gt;P256,"！　(17）が(16)を超えています。","")</f>
        <v/>
      </c>
      <c r="AA257" s="845" t="str">
        <f>IF(G256="","",IF(SIGN(G256)=SIGN(R256),"！(11)と(17)の符号が逆になっていません。",""))</f>
        <v/>
      </c>
      <c r="AF257" s="846"/>
      <c r="AG257" s="846"/>
    </row>
    <row r="258" spans="2:33" ht="14.1" hidden="1" customHeight="1" x14ac:dyDescent="0.2">
      <c r="B258" s="1986"/>
      <c r="C258" s="1990"/>
      <c r="D258" s="1991"/>
      <c r="E258" s="1981"/>
      <c r="F258" s="1982"/>
      <c r="G258" s="2030"/>
      <c r="H258" s="2031"/>
      <c r="I258" s="2007"/>
      <c r="J258" s="2008"/>
      <c r="K258" s="476" t="str">
        <f>IF(G258&lt;&gt;"",IF(総括表①!$D$10="-",総括表①!$C$10,総括表①!$D$10),"")</f>
        <v/>
      </c>
      <c r="L258" s="477"/>
      <c r="M258" s="478"/>
      <c r="N258" s="2032">
        <f>IF(SUM(K259:M259)=0,0,ROUND(K259/SUM(K259:M259),3))</f>
        <v>0</v>
      </c>
      <c r="O258" s="2033"/>
      <c r="P258" s="2016">
        <f>IF(I250&gt;0,ROUND(-G258*N258,0),0)</f>
        <v>0</v>
      </c>
      <c r="Q258" s="2017"/>
      <c r="R258" s="2020"/>
      <c r="S258" s="2021"/>
      <c r="T258" s="2024"/>
      <c r="U258" s="2025"/>
      <c r="V258" s="2026"/>
      <c r="AF258" s="846"/>
      <c r="AG258" s="846"/>
    </row>
    <row r="259" spans="2:33" ht="14.1" hidden="1" customHeight="1" x14ac:dyDescent="0.2">
      <c r="B259" s="1986"/>
      <c r="C259" s="1990"/>
      <c r="D259" s="1991"/>
      <c r="E259" s="1981"/>
      <c r="F259" s="1982"/>
      <c r="G259" s="2030"/>
      <c r="H259" s="2031"/>
      <c r="I259" s="2007"/>
      <c r="J259" s="2008"/>
      <c r="K259" s="473"/>
      <c r="L259" s="474"/>
      <c r="M259" s="475"/>
      <c r="N259" s="2032"/>
      <c r="O259" s="2033"/>
      <c r="P259" s="2016"/>
      <c r="Q259" s="2017"/>
      <c r="R259" s="2020"/>
      <c r="S259" s="2021"/>
      <c r="T259" s="2024"/>
      <c r="U259" s="2025"/>
      <c r="V259" s="2026"/>
      <c r="W259" s="845" t="str">
        <f>IF(R258&gt;P258,"！　(17）が(16)を超えています。","")</f>
        <v/>
      </c>
      <c r="AA259" s="845" t="str">
        <f>IF(G258="","",IF(SIGN(G258)=SIGN(R258),"！(11)と(17)の符号が逆になっていません。",""))</f>
        <v/>
      </c>
      <c r="AF259" s="846"/>
      <c r="AG259" s="846"/>
    </row>
    <row r="260" spans="2:33" ht="14.1" hidden="1" customHeight="1" x14ac:dyDescent="0.2">
      <c r="B260" s="1986"/>
      <c r="C260" s="1990"/>
      <c r="D260" s="1991"/>
      <c r="E260" s="1981"/>
      <c r="F260" s="1982"/>
      <c r="G260" s="2030"/>
      <c r="H260" s="2031"/>
      <c r="I260" s="2007"/>
      <c r="J260" s="2008"/>
      <c r="K260" s="476" t="str">
        <f>IF(G260&lt;&gt;"",IF(総括表①!$D$10="-",総括表①!$C$10,総括表①!$D$10),"")</f>
        <v/>
      </c>
      <c r="L260" s="477"/>
      <c r="M260" s="478"/>
      <c r="N260" s="2032">
        <f>IF(SUM(K261:M261)=0,0,ROUND(K261/SUM(K261:M261),3))</f>
        <v>0</v>
      </c>
      <c r="O260" s="2033"/>
      <c r="P260" s="2016">
        <f>IF(I250&gt;0,ROUND(-G260*N260,0),0)</f>
        <v>0</v>
      </c>
      <c r="Q260" s="2017"/>
      <c r="R260" s="2020"/>
      <c r="S260" s="2021"/>
      <c r="T260" s="2024"/>
      <c r="U260" s="2025"/>
      <c r="V260" s="2026"/>
      <c r="AF260" s="846"/>
      <c r="AG260" s="846"/>
    </row>
    <row r="261" spans="2:33" ht="14.1" hidden="1" customHeight="1" x14ac:dyDescent="0.2">
      <c r="B261" s="1986"/>
      <c r="C261" s="1990"/>
      <c r="D261" s="1991"/>
      <c r="E261" s="1981"/>
      <c r="F261" s="1982"/>
      <c r="G261" s="2030"/>
      <c r="H261" s="2031"/>
      <c r="I261" s="2007"/>
      <c r="J261" s="2008"/>
      <c r="K261" s="473"/>
      <c r="L261" s="474"/>
      <c r="M261" s="475"/>
      <c r="N261" s="2032"/>
      <c r="O261" s="2033"/>
      <c r="P261" s="2016"/>
      <c r="Q261" s="2017"/>
      <c r="R261" s="2020"/>
      <c r="S261" s="2021"/>
      <c r="T261" s="2024"/>
      <c r="U261" s="2025"/>
      <c r="V261" s="2026"/>
      <c r="W261" s="845" t="str">
        <f>IF(R260&gt;P260,"！　(17）が(16)を超えています。","")</f>
        <v/>
      </c>
      <c r="AA261" s="845" t="str">
        <f>IF(G260="","",IF(SIGN(G260)=SIGN(R260),"！(11)と(17)の符号が逆になっていません。",""))</f>
        <v/>
      </c>
      <c r="AF261" s="846"/>
      <c r="AG261" s="846"/>
    </row>
    <row r="262" spans="2:33" ht="14.1" hidden="1" customHeight="1" x14ac:dyDescent="0.2">
      <c r="B262" s="1986"/>
      <c r="C262" s="1990"/>
      <c r="D262" s="1991"/>
      <c r="E262" s="1981"/>
      <c r="F262" s="1982"/>
      <c r="G262" s="2030"/>
      <c r="H262" s="2031"/>
      <c r="I262" s="2007"/>
      <c r="J262" s="2008"/>
      <c r="K262" s="476" t="str">
        <f>IF(G262&lt;&gt;"",IF(総括表①!$D$10="-",総括表①!$C$10,総括表①!$D$10),"")</f>
        <v/>
      </c>
      <c r="L262" s="477"/>
      <c r="M262" s="478"/>
      <c r="N262" s="2032">
        <f>IF(SUM(K263:M263)=0,0,ROUND(K263/SUM(K263:M263),3))</f>
        <v>0</v>
      </c>
      <c r="O262" s="2033"/>
      <c r="P262" s="2016">
        <f>IF(I250&gt;0,ROUND(-G262*N262,0),0)</f>
        <v>0</v>
      </c>
      <c r="Q262" s="2017"/>
      <c r="R262" s="2020"/>
      <c r="S262" s="2021"/>
      <c r="T262" s="2024"/>
      <c r="U262" s="2025"/>
      <c r="V262" s="2026"/>
      <c r="AF262" s="846"/>
      <c r="AG262" s="846"/>
    </row>
    <row r="263" spans="2:33" ht="14.1" hidden="1" customHeight="1" x14ac:dyDescent="0.2">
      <c r="B263" s="1986"/>
      <c r="C263" s="1990"/>
      <c r="D263" s="1991"/>
      <c r="E263" s="1981"/>
      <c r="F263" s="1982"/>
      <c r="G263" s="2030"/>
      <c r="H263" s="2031"/>
      <c r="I263" s="2007"/>
      <c r="J263" s="2008"/>
      <c r="K263" s="473"/>
      <c r="L263" s="474"/>
      <c r="M263" s="475"/>
      <c r="N263" s="2032"/>
      <c r="O263" s="2033"/>
      <c r="P263" s="2016"/>
      <c r="Q263" s="2017"/>
      <c r="R263" s="2020"/>
      <c r="S263" s="2021"/>
      <c r="T263" s="2024"/>
      <c r="U263" s="2025"/>
      <c r="V263" s="2026"/>
      <c r="W263" s="845" t="str">
        <f>IF(R262&gt;P262,"！　(17）が(16)を超えています。","")</f>
        <v/>
      </c>
      <c r="AA263" s="845" t="str">
        <f>IF(G262="","",IF(SIGN(G262)=SIGN(R262),"！(11)と(17)の符号が逆になっていません。",""))</f>
        <v/>
      </c>
      <c r="AF263" s="846"/>
      <c r="AG263" s="846"/>
    </row>
    <row r="264" spans="2:33" ht="14.1" hidden="1" customHeight="1" x14ac:dyDescent="0.2">
      <c r="B264" s="1986"/>
      <c r="C264" s="1990"/>
      <c r="D264" s="1991"/>
      <c r="E264" s="1981"/>
      <c r="F264" s="1982"/>
      <c r="G264" s="2030"/>
      <c r="H264" s="2031"/>
      <c r="I264" s="2007"/>
      <c r="J264" s="2008"/>
      <c r="K264" s="476" t="str">
        <f>IF(G264&lt;&gt;"",IF(総括表①!$D$10="-",総括表①!$C$10,総括表①!$D$10),"")</f>
        <v/>
      </c>
      <c r="L264" s="477"/>
      <c r="M264" s="478"/>
      <c r="N264" s="2032">
        <f>IF(SUM(K265:M265)=0,0,ROUND(K265/SUM(K265:M265),3))</f>
        <v>0</v>
      </c>
      <c r="O264" s="2033"/>
      <c r="P264" s="2016">
        <f>IF(I250&gt;0,ROUND(-G264*N264,0),0)</f>
        <v>0</v>
      </c>
      <c r="Q264" s="2017"/>
      <c r="R264" s="2020"/>
      <c r="S264" s="2021"/>
      <c r="T264" s="2024"/>
      <c r="U264" s="2025"/>
      <c r="V264" s="2026"/>
      <c r="AF264" s="846"/>
      <c r="AG264" s="846"/>
    </row>
    <row r="265" spans="2:33" ht="14.1" hidden="1" customHeight="1" x14ac:dyDescent="0.2">
      <c r="B265" s="1986"/>
      <c r="C265" s="1990"/>
      <c r="D265" s="1991"/>
      <c r="E265" s="1981"/>
      <c r="F265" s="1982"/>
      <c r="G265" s="2030"/>
      <c r="H265" s="2031"/>
      <c r="I265" s="2007"/>
      <c r="J265" s="2008"/>
      <c r="K265" s="473"/>
      <c r="L265" s="474"/>
      <c r="M265" s="475"/>
      <c r="N265" s="2032"/>
      <c r="O265" s="2033"/>
      <c r="P265" s="2016"/>
      <c r="Q265" s="2017"/>
      <c r="R265" s="2020"/>
      <c r="S265" s="2021"/>
      <c r="T265" s="2024"/>
      <c r="U265" s="2025"/>
      <c r="V265" s="2026"/>
      <c r="W265" s="845" t="str">
        <f>IF(R264&gt;P264,"！　(17）が(16)を超えています。","")</f>
        <v/>
      </c>
      <c r="AA265" s="845" t="str">
        <f>IF(G264="","",IF(SIGN(G264)=SIGN(R264),"！(11)と(17)の符号が逆になっていません。",""))</f>
        <v/>
      </c>
      <c r="AF265" s="846"/>
      <c r="AG265" s="846"/>
    </row>
    <row r="266" spans="2:33" ht="14.1" hidden="1" customHeight="1" x14ac:dyDescent="0.2">
      <c r="B266" s="1986"/>
      <c r="C266" s="1990"/>
      <c r="D266" s="1991"/>
      <c r="E266" s="1981"/>
      <c r="F266" s="1982"/>
      <c r="G266" s="2030"/>
      <c r="H266" s="2031"/>
      <c r="I266" s="2007"/>
      <c r="J266" s="2008"/>
      <c r="K266" s="476" t="str">
        <f>IF(G266&lt;&gt;"",IF(総括表①!$D$10="-",総括表①!$C$10,総括表①!$D$10),"")</f>
        <v/>
      </c>
      <c r="L266" s="477"/>
      <c r="M266" s="478"/>
      <c r="N266" s="2032">
        <f>IF(SUM(K267:M267)=0,0,ROUND(K267/SUM(K267:M267),3))</f>
        <v>0</v>
      </c>
      <c r="O266" s="2033"/>
      <c r="P266" s="2016">
        <f>IF(I250&gt;0,ROUND(-G266*N266,0),0)</f>
        <v>0</v>
      </c>
      <c r="Q266" s="2017"/>
      <c r="R266" s="2020"/>
      <c r="S266" s="2021"/>
      <c r="T266" s="2024"/>
      <c r="U266" s="2025"/>
      <c r="V266" s="2026"/>
      <c r="AF266" s="846"/>
      <c r="AG266" s="846"/>
    </row>
    <row r="267" spans="2:33" ht="14.1" hidden="1" customHeight="1" x14ac:dyDescent="0.2">
      <c r="B267" s="1986"/>
      <c r="C267" s="1990"/>
      <c r="D267" s="1991"/>
      <c r="E267" s="1981"/>
      <c r="F267" s="1982"/>
      <c r="G267" s="2030"/>
      <c r="H267" s="2031"/>
      <c r="I267" s="2007"/>
      <c r="J267" s="2008"/>
      <c r="K267" s="473"/>
      <c r="L267" s="474"/>
      <c r="M267" s="475"/>
      <c r="N267" s="2032"/>
      <c r="O267" s="2033"/>
      <c r="P267" s="2016"/>
      <c r="Q267" s="2017"/>
      <c r="R267" s="2020"/>
      <c r="S267" s="2021"/>
      <c r="T267" s="2024"/>
      <c r="U267" s="2025"/>
      <c r="V267" s="2026"/>
      <c r="W267" s="845" t="str">
        <f>IF(R266&gt;P266,"！　(17）が(16)を超えています。","")</f>
        <v/>
      </c>
      <c r="AA267" s="845" t="str">
        <f>IF(G266="","",IF(SIGN(G266)=SIGN(R266),"！(11)と(17)の符号が逆になっていません。",""))</f>
        <v/>
      </c>
      <c r="AF267" s="846"/>
      <c r="AG267" s="846"/>
    </row>
    <row r="268" spans="2:33" ht="14.1" hidden="1" customHeight="1" x14ac:dyDescent="0.2">
      <c r="B268" s="1986"/>
      <c r="C268" s="1990"/>
      <c r="D268" s="1991"/>
      <c r="E268" s="1981"/>
      <c r="F268" s="1982"/>
      <c r="G268" s="2030"/>
      <c r="H268" s="2031"/>
      <c r="I268" s="2007"/>
      <c r="J268" s="2008"/>
      <c r="K268" s="476" t="str">
        <f>IF(G268&lt;&gt;"",IF(総括表①!$D$10="-",総括表①!$C$10,総括表①!$D$10),"")</f>
        <v/>
      </c>
      <c r="L268" s="477"/>
      <c r="M268" s="478"/>
      <c r="N268" s="2032">
        <f>IF(SUM(K269:M269)=0,0,ROUND(K269/SUM(K269:M269),3))</f>
        <v>0</v>
      </c>
      <c r="O268" s="2033"/>
      <c r="P268" s="2016">
        <f>IF(I250&gt;0,ROUND(-G268*N268,0),0)</f>
        <v>0</v>
      </c>
      <c r="Q268" s="2017"/>
      <c r="R268" s="2020"/>
      <c r="S268" s="2021"/>
      <c r="T268" s="2024"/>
      <c r="U268" s="2025"/>
      <c r="V268" s="2026"/>
      <c r="AF268" s="846"/>
      <c r="AG268" s="846"/>
    </row>
    <row r="269" spans="2:33" ht="14.1" hidden="1" customHeight="1" x14ac:dyDescent="0.2">
      <c r="B269" s="1987"/>
      <c r="C269" s="1992"/>
      <c r="D269" s="1993"/>
      <c r="E269" s="1983"/>
      <c r="F269" s="1984"/>
      <c r="G269" s="2035"/>
      <c r="H269" s="2036"/>
      <c r="I269" s="2009"/>
      <c r="J269" s="2010"/>
      <c r="K269" s="473"/>
      <c r="L269" s="474"/>
      <c r="M269" s="475"/>
      <c r="N269" s="2037"/>
      <c r="O269" s="2038"/>
      <c r="P269" s="2018"/>
      <c r="Q269" s="2019"/>
      <c r="R269" s="2022"/>
      <c r="S269" s="2023"/>
      <c r="T269" s="2027"/>
      <c r="U269" s="2028"/>
      <c r="V269" s="2029"/>
      <c r="W269" s="845" t="str">
        <f>IF(R268&gt;P268,"！　(17）が(16)を超えています。","")</f>
        <v/>
      </c>
      <c r="AA269" s="845" t="str">
        <f>IF(G268="","",IF(SIGN(G268)=SIGN(R268),"！(11)と(17)の符号が逆になっていません。",""))</f>
        <v/>
      </c>
      <c r="AF269" s="847"/>
      <c r="AG269" s="847"/>
    </row>
    <row r="270" spans="2:33" ht="14.1" hidden="1" customHeight="1" x14ac:dyDescent="0.2">
      <c r="B270" s="1985">
        <v>4</v>
      </c>
      <c r="C270" s="1988"/>
      <c r="D270" s="1989"/>
      <c r="E270" s="2053"/>
      <c r="F270" s="2054"/>
      <c r="G270" s="2039"/>
      <c r="H270" s="2040"/>
      <c r="I270" s="2005">
        <f>IF(SUM(G270:H289)&gt;=0,0,-1*SUM(G270:H289))</f>
        <v>0</v>
      </c>
      <c r="J270" s="2006"/>
      <c r="K270" s="476" t="str">
        <f>IF(G270&lt;&gt;"",IF(総括表①!$D$10="-",総括表①!$C$10,総括表①!$D$10),"")</f>
        <v/>
      </c>
      <c r="L270" s="477"/>
      <c r="M270" s="478"/>
      <c r="N270" s="2041">
        <f>IF(SUM(K271:M271)=0,0,ROUND(K271/SUM(K271:M271),3))</f>
        <v>0</v>
      </c>
      <c r="O270" s="2042"/>
      <c r="P270" s="2046">
        <f>IF(I270&gt;0,ROUND(-G270*N270,0),0)</f>
        <v>0</v>
      </c>
      <c r="Q270" s="2047"/>
      <c r="R270" s="2048"/>
      <c r="S270" s="2049"/>
      <c r="T270" s="2050"/>
      <c r="U270" s="2051"/>
      <c r="V270" s="2052"/>
      <c r="AF270" s="853">
        <f>IF(AND(I270&gt;0,SUM(P270:Q289)&lt;=0)=TRUE,0,SUM(P270:Q289))</f>
        <v>0</v>
      </c>
      <c r="AG270" s="853">
        <f>IF(AND(I270&gt;0,SUM(R270:S289)&lt;=0)=TRUE,0,SUM(R270:S289))</f>
        <v>0</v>
      </c>
    </row>
    <row r="271" spans="2:33" ht="14.1" hidden="1" customHeight="1" x14ac:dyDescent="0.2">
      <c r="B271" s="1986"/>
      <c r="C271" s="1990"/>
      <c r="D271" s="1991"/>
      <c r="E271" s="1981"/>
      <c r="F271" s="1982"/>
      <c r="G271" s="2030"/>
      <c r="H271" s="2031"/>
      <c r="I271" s="2007"/>
      <c r="J271" s="2008"/>
      <c r="K271" s="473"/>
      <c r="L271" s="474"/>
      <c r="M271" s="475"/>
      <c r="N271" s="2032"/>
      <c r="O271" s="2033"/>
      <c r="P271" s="2016"/>
      <c r="Q271" s="2017"/>
      <c r="R271" s="2020"/>
      <c r="S271" s="2021"/>
      <c r="T271" s="2024"/>
      <c r="U271" s="2025"/>
      <c r="V271" s="2026"/>
      <c r="W271" s="845" t="str">
        <f>IF(R270&gt;P270,"！　(17）が(16)を超えています。","")</f>
        <v/>
      </c>
      <c r="AA271" s="845" t="str">
        <f>IF(G270="","",IF(SIGN(G270)=SIGN(R270),"！(11)と(17)の符号が逆になっていません。",""))</f>
        <v/>
      </c>
      <c r="AF271" s="846"/>
      <c r="AG271" s="846"/>
    </row>
    <row r="272" spans="2:33" ht="14.1" hidden="1" customHeight="1" x14ac:dyDescent="0.2">
      <c r="B272" s="1986"/>
      <c r="C272" s="1990"/>
      <c r="D272" s="1991"/>
      <c r="E272" s="1981"/>
      <c r="F272" s="1982"/>
      <c r="G272" s="2030"/>
      <c r="H272" s="2031"/>
      <c r="I272" s="2007"/>
      <c r="J272" s="2008"/>
      <c r="K272" s="476" t="str">
        <f>IF(G272&lt;&gt;"",IF(総括表①!$D$10="-",総括表①!$C$10,総括表①!$D$10),"")</f>
        <v/>
      </c>
      <c r="L272" s="477"/>
      <c r="M272" s="478"/>
      <c r="N272" s="2032">
        <f>IF(SUM(K273:M273)=0,0,ROUND(K273/SUM(K273:M273),3))</f>
        <v>0</v>
      </c>
      <c r="O272" s="2033"/>
      <c r="P272" s="2016">
        <f>IF(I270&gt;0,ROUND(-G272*N272,0),0)</f>
        <v>0</v>
      </c>
      <c r="Q272" s="2017"/>
      <c r="R272" s="2020"/>
      <c r="S272" s="2021"/>
      <c r="T272" s="2024"/>
      <c r="U272" s="2025"/>
      <c r="V272" s="2026"/>
      <c r="AF272" s="846"/>
      <c r="AG272" s="846"/>
    </row>
    <row r="273" spans="2:33" ht="14.1" hidden="1" customHeight="1" x14ac:dyDescent="0.2">
      <c r="B273" s="1986"/>
      <c r="C273" s="1990"/>
      <c r="D273" s="1991"/>
      <c r="E273" s="1981"/>
      <c r="F273" s="1982"/>
      <c r="G273" s="2030"/>
      <c r="H273" s="2031"/>
      <c r="I273" s="2007"/>
      <c r="J273" s="2008"/>
      <c r="K273" s="473"/>
      <c r="L273" s="474"/>
      <c r="M273" s="475"/>
      <c r="N273" s="2032"/>
      <c r="O273" s="2033"/>
      <c r="P273" s="2016"/>
      <c r="Q273" s="2017"/>
      <c r="R273" s="2020"/>
      <c r="S273" s="2021"/>
      <c r="T273" s="2024"/>
      <c r="U273" s="2025"/>
      <c r="V273" s="2026"/>
      <c r="W273" s="845" t="str">
        <f>IF(R272&gt;P272,"！　(17）が(16)を超えています。","")</f>
        <v/>
      </c>
      <c r="AA273" s="845" t="str">
        <f>IF(G272="","",IF(SIGN(G272)=SIGN(R272),"！(11)と(17)の符号が逆になっていません。",""))</f>
        <v/>
      </c>
      <c r="AF273" s="846"/>
      <c r="AG273" s="846"/>
    </row>
    <row r="274" spans="2:33" ht="14.1" hidden="1" customHeight="1" x14ac:dyDescent="0.2">
      <c r="B274" s="1986"/>
      <c r="C274" s="1990"/>
      <c r="D274" s="1991"/>
      <c r="E274" s="1981"/>
      <c r="F274" s="1982"/>
      <c r="G274" s="2030"/>
      <c r="H274" s="2031"/>
      <c r="I274" s="2007"/>
      <c r="J274" s="2008"/>
      <c r="K274" s="476" t="str">
        <f>IF(G274&lt;&gt;"",IF(総括表①!$D$10="-",総括表①!$C$10,総括表①!$D$10),"")</f>
        <v/>
      </c>
      <c r="L274" s="477"/>
      <c r="M274" s="478"/>
      <c r="N274" s="2032">
        <f>IF(SUM(K275:M275)=0,0,ROUND(K275/SUM(K275:M275),3))</f>
        <v>0</v>
      </c>
      <c r="O274" s="2033"/>
      <c r="P274" s="2016">
        <f>IF(I270&gt;0,ROUND(-G274*N274,0),0)</f>
        <v>0</v>
      </c>
      <c r="Q274" s="2017"/>
      <c r="R274" s="2020"/>
      <c r="S274" s="2021"/>
      <c r="T274" s="2024"/>
      <c r="U274" s="2025"/>
      <c r="V274" s="2026"/>
      <c r="AF274" s="846"/>
      <c r="AG274" s="846"/>
    </row>
    <row r="275" spans="2:33" ht="14.1" hidden="1" customHeight="1" x14ac:dyDescent="0.2">
      <c r="B275" s="1986"/>
      <c r="C275" s="1990"/>
      <c r="D275" s="1991"/>
      <c r="E275" s="1981"/>
      <c r="F275" s="1982"/>
      <c r="G275" s="2030"/>
      <c r="H275" s="2031"/>
      <c r="I275" s="2007"/>
      <c r="J275" s="2008"/>
      <c r="K275" s="473"/>
      <c r="L275" s="474"/>
      <c r="M275" s="475"/>
      <c r="N275" s="2032"/>
      <c r="O275" s="2033"/>
      <c r="P275" s="2016"/>
      <c r="Q275" s="2017"/>
      <c r="R275" s="2020"/>
      <c r="S275" s="2021"/>
      <c r="T275" s="2024"/>
      <c r="U275" s="2025"/>
      <c r="V275" s="2026"/>
      <c r="W275" s="845" t="str">
        <f>IF(R274&gt;P274,"！　(17）が(16)を超えています。","")</f>
        <v/>
      </c>
      <c r="AA275" s="845" t="str">
        <f>IF(G274="","",IF(SIGN(G274)=SIGN(R274),"！(11)と(17)の符号が逆になっていません。",""))</f>
        <v/>
      </c>
      <c r="AF275" s="846"/>
      <c r="AG275" s="846"/>
    </row>
    <row r="276" spans="2:33" ht="14.1" hidden="1" customHeight="1" x14ac:dyDescent="0.2">
      <c r="B276" s="1986"/>
      <c r="C276" s="1990"/>
      <c r="D276" s="1991"/>
      <c r="E276" s="1981"/>
      <c r="F276" s="1982"/>
      <c r="G276" s="2030"/>
      <c r="H276" s="2031"/>
      <c r="I276" s="2007"/>
      <c r="J276" s="2008"/>
      <c r="K276" s="476" t="str">
        <f>IF(G276&lt;&gt;"",IF(総括表①!$D$10="-",総括表①!$C$10,総括表①!$D$10),"")</f>
        <v/>
      </c>
      <c r="L276" s="477"/>
      <c r="M276" s="478"/>
      <c r="N276" s="2032">
        <f>IF(SUM(K277:M277)=0,0,ROUND(K277/SUM(K277:M277),3))</f>
        <v>0</v>
      </c>
      <c r="O276" s="2033"/>
      <c r="P276" s="2016">
        <f>IF(I270&gt;0,ROUND(-G276*N276,0),0)</f>
        <v>0</v>
      </c>
      <c r="Q276" s="2017"/>
      <c r="R276" s="2020"/>
      <c r="S276" s="2021"/>
      <c r="T276" s="2024"/>
      <c r="U276" s="2025"/>
      <c r="V276" s="2026"/>
      <c r="AF276" s="846"/>
      <c r="AG276" s="846"/>
    </row>
    <row r="277" spans="2:33" ht="14.1" hidden="1" customHeight="1" x14ac:dyDescent="0.2">
      <c r="B277" s="1986"/>
      <c r="C277" s="1990"/>
      <c r="D277" s="1991"/>
      <c r="E277" s="1981"/>
      <c r="F277" s="1982"/>
      <c r="G277" s="2030"/>
      <c r="H277" s="2031"/>
      <c r="I277" s="2007"/>
      <c r="J277" s="2008"/>
      <c r="K277" s="473"/>
      <c r="L277" s="474"/>
      <c r="M277" s="475"/>
      <c r="N277" s="2032"/>
      <c r="O277" s="2033"/>
      <c r="P277" s="2016"/>
      <c r="Q277" s="2017"/>
      <c r="R277" s="2020"/>
      <c r="S277" s="2021"/>
      <c r="T277" s="2024"/>
      <c r="U277" s="2025"/>
      <c r="V277" s="2026"/>
      <c r="W277" s="845" t="str">
        <f>IF(R276&gt;P276,"！　(17）が(16)を超えています。","")</f>
        <v/>
      </c>
      <c r="AA277" s="845" t="str">
        <f>IF(G276="","",IF(SIGN(G276)=SIGN(R276),"！(11)と(17)の符号が逆になっていません。",""))</f>
        <v/>
      </c>
      <c r="AF277" s="846"/>
      <c r="AG277" s="846"/>
    </row>
    <row r="278" spans="2:33" ht="14.1" hidden="1" customHeight="1" x14ac:dyDescent="0.2">
      <c r="B278" s="1986"/>
      <c r="C278" s="1990"/>
      <c r="D278" s="1991"/>
      <c r="E278" s="1981"/>
      <c r="F278" s="1982"/>
      <c r="G278" s="2030"/>
      <c r="H278" s="2031"/>
      <c r="I278" s="2007"/>
      <c r="J278" s="2008"/>
      <c r="K278" s="476" t="str">
        <f>IF(G278&lt;&gt;"",IF(総括表①!$D$10="-",総括表①!$C$10,総括表①!$D$10),"")</f>
        <v/>
      </c>
      <c r="L278" s="477"/>
      <c r="M278" s="478"/>
      <c r="N278" s="2032">
        <f>IF(SUM(K279:M279)=0,0,ROUND(K279/SUM(K279:M279),3))</f>
        <v>0</v>
      </c>
      <c r="O278" s="2033"/>
      <c r="P278" s="2016">
        <f>IF(I270&gt;0,ROUND(-G278*N278,0),0)</f>
        <v>0</v>
      </c>
      <c r="Q278" s="2017"/>
      <c r="R278" s="2020"/>
      <c r="S278" s="2021"/>
      <c r="T278" s="2024"/>
      <c r="U278" s="2025"/>
      <c r="V278" s="2026"/>
      <c r="AF278" s="846"/>
      <c r="AG278" s="846"/>
    </row>
    <row r="279" spans="2:33" ht="14.1" hidden="1" customHeight="1" x14ac:dyDescent="0.2">
      <c r="B279" s="1986"/>
      <c r="C279" s="1990"/>
      <c r="D279" s="1991"/>
      <c r="E279" s="1981"/>
      <c r="F279" s="1982"/>
      <c r="G279" s="2030"/>
      <c r="H279" s="2031"/>
      <c r="I279" s="2007"/>
      <c r="J279" s="2008"/>
      <c r="K279" s="473"/>
      <c r="L279" s="474"/>
      <c r="M279" s="475"/>
      <c r="N279" s="2032"/>
      <c r="O279" s="2033"/>
      <c r="P279" s="2016"/>
      <c r="Q279" s="2017"/>
      <c r="R279" s="2020"/>
      <c r="S279" s="2021"/>
      <c r="T279" s="2024"/>
      <c r="U279" s="2025"/>
      <c r="V279" s="2026"/>
      <c r="W279" s="845" t="str">
        <f>IF(R278&gt;P278,"！　(17）が(16)を超えています。","")</f>
        <v/>
      </c>
      <c r="AA279" s="845" t="str">
        <f>IF(G278="","",IF(SIGN(G278)=SIGN(R278),"！(11)と(17)の符号が逆になっていません。",""))</f>
        <v/>
      </c>
      <c r="AF279" s="846"/>
      <c r="AG279" s="846"/>
    </row>
    <row r="280" spans="2:33" ht="14.1" hidden="1" customHeight="1" x14ac:dyDescent="0.2">
      <c r="B280" s="1986"/>
      <c r="C280" s="1990"/>
      <c r="D280" s="1991"/>
      <c r="E280" s="1981"/>
      <c r="F280" s="1982"/>
      <c r="G280" s="2030"/>
      <c r="H280" s="2031"/>
      <c r="I280" s="2007"/>
      <c r="J280" s="2008"/>
      <c r="K280" s="476" t="str">
        <f>IF(G280&lt;&gt;"",IF(総括表①!$D$10="-",総括表①!$C$10,総括表①!$D$10),"")</f>
        <v/>
      </c>
      <c r="L280" s="477"/>
      <c r="M280" s="478"/>
      <c r="N280" s="2032">
        <f>IF(SUM(K281:M281)=0,0,ROUND(K281/SUM(K281:M281),3))</f>
        <v>0</v>
      </c>
      <c r="O280" s="2033"/>
      <c r="P280" s="2016">
        <f>IF(I270&gt;0,ROUND(-G280*N280,0),0)</f>
        <v>0</v>
      </c>
      <c r="Q280" s="2017"/>
      <c r="R280" s="2020"/>
      <c r="S280" s="2021"/>
      <c r="T280" s="2024"/>
      <c r="U280" s="2025"/>
      <c r="V280" s="2026"/>
      <c r="AF280" s="846"/>
      <c r="AG280" s="846"/>
    </row>
    <row r="281" spans="2:33" ht="14.1" hidden="1" customHeight="1" x14ac:dyDescent="0.2">
      <c r="B281" s="1986"/>
      <c r="C281" s="1990"/>
      <c r="D281" s="1991"/>
      <c r="E281" s="1981"/>
      <c r="F281" s="1982"/>
      <c r="G281" s="2030"/>
      <c r="H281" s="2031"/>
      <c r="I281" s="2007"/>
      <c r="J281" s="2008"/>
      <c r="K281" s="473"/>
      <c r="L281" s="474"/>
      <c r="M281" s="475"/>
      <c r="N281" s="2032"/>
      <c r="O281" s="2033"/>
      <c r="P281" s="2016"/>
      <c r="Q281" s="2017"/>
      <c r="R281" s="2020"/>
      <c r="S281" s="2021"/>
      <c r="T281" s="2024"/>
      <c r="U281" s="2025"/>
      <c r="V281" s="2026"/>
      <c r="W281" s="845" t="str">
        <f>IF(R280&gt;P280,"！　(17）が(16)を超えています。","")</f>
        <v/>
      </c>
      <c r="AA281" s="845" t="str">
        <f>IF(G280="","",IF(SIGN(G280)=SIGN(R280),"！(11)と(17)の符号が逆になっていません。",""))</f>
        <v/>
      </c>
      <c r="AF281" s="846"/>
      <c r="AG281" s="846"/>
    </row>
    <row r="282" spans="2:33" ht="14.1" hidden="1" customHeight="1" x14ac:dyDescent="0.2">
      <c r="B282" s="1986"/>
      <c r="C282" s="1990"/>
      <c r="D282" s="1991"/>
      <c r="E282" s="1981"/>
      <c r="F282" s="1982"/>
      <c r="G282" s="2030"/>
      <c r="H282" s="2031"/>
      <c r="I282" s="2007"/>
      <c r="J282" s="2008"/>
      <c r="K282" s="476" t="str">
        <f>IF(G282&lt;&gt;"",IF(総括表①!$D$10="-",総括表①!$C$10,総括表①!$D$10),"")</f>
        <v/>
      </c>
      <c r="L282" s="477"/>
      <c r="M282" s="478"/>
      <c r="N282" s="2032">
        <f>IF(SUM(K283:M283)=0,0,ROUND(K283/SUM(K283:M283),3))</f>
        <v>0</v>
      </c>
      <c r="O282" s="2033"/>
      <c r="P282" s="2016">
        <f>IF(I270&gt;0,ROUND(-G282*N282,0),0)</f>
        <v>0</v>
      </c>
      <c r="Q282" s="2017"/>
      <c r="R282" s="2020"/>
      <c r="S282" s="2021"/>
      <c r="T282" s="2024"/>
      <c r="U282" s="2025"/>
      <c r="V282" s="2026"/>
      <c r="AF282" s="846"/>
      <c r="AG282" s="846"/>
    </row>
    <row r="283" spans="2:33" ht="14.1" hidden="1" customHeight="1" x14ac:dyDescent="0.2">
      <c r="B283" s="1986"/>
      <c r="C283" s="1990"/>
      <c r="D283" s="1991"/>
      <c r="E283" s="1981"/>
      <c r="F283" s="1982"/>
      <c r="G283" s="2030"/>
      <c r="H283" s="2031"/>
      <c r="I283" s="2007"/>
      <c r="J283" s="2008"/>
      <c r="K283" s="473"/>
      <c r="L283" s="474"/>
      <c r="M283" s="475"/>
      <c r="N283" s="2032"/>
      <c r="O283" s="2033"/>
      <c r="P283" s="2016"/>
      <c r="Q283" s="2017"/>
      <c r="R283" s="2020"/>
      <c r="S283" s="2021"/>
      <c r="T283" s="2024"/>
      <c r="U283" s="2025"/>
      <c r="V283" s="2026"/>
      <c r="W283" s="845" t="str">
        <f>IF(R282&gt;P282,"！　(17）が(16)を超えています。","")</f>
        <v/>
      </c>
      <c r="AA283" s="845" t="str">
        <f>IF(G282="","",IF(SIGN(G282)=SIGN(R282),"！(11)と(17)の符号が逆になっていません。",""))</f>
        <v/>
      </c>
      <c r="AF283" s="846"/>
      <c r="AG283" s="846"/>
    </row>
    <row r="284" spans="2:33" ht="14.1" hidden="1" customHeight="1" x14ac:dyDescent="0.2">
      <c r="B284" s="1986"/>
      <c r="C284" s="1990"/>
      <c r="D284" s="1991"/>
      <c r="E284" s="1981"/>
      <c r="F284" s="1982"/>
      <c r="G284" s="2030"/>
      <c r="H284" s="2031"/>
      <c r="I284" s="2007"/>
      <c r="J284" s="2008"/>
      <c r="K284" s="476" t="str">
        <f>IF(G284&lt;&gt;"",IF(総括表①!$D$10="-",総括表①!$C$10,総括表①!$D$10),"")</f>
        <v/>
      </c>
      <c r="L284" s="477"/>
      <c r="M284" s="478"/>
      <c r="N284" s="2032">
        <f>IF(SUM(K285:M285)=0,0,ROUND(K285/SUM(K285:M285),3))</f>
        <v>0</v>
      </c>
      <c r="O284" s="2033"/>
      <c r="P284" s="2016">
        <f>IF(I270&gt;0,ROUND(-G284*N284,0),0)</f>
        <v>0</v>
      </c>
      <c r="Q284" s="2017"/>
      <c r="R284" s="2020"/>
      <c r="S284" s="2021"/>
      <c r="T284" s="2024"/>
      <c r="U284" s="2025"/>
      <c r="V284" s="2026"/>
      <c r="AF284" s="846"/>
      <c r="AG284" s="846"/>
    </row>
    <row r="285" spans="2:33" ht="14.1" hidden="1" customHeight="1" x14ac:dyDescent="0.2">
      <c r="B285" s="1986"/>
      <c r="C285" s="1990"/>
      <c r="D285" s="1991"/>
      <c r="E285" s="1981"/>
      <c r="F285" s="1982"/>
      <c r="G285" s="2030"/>
      <c r="H285" s="2031"/>
      <c r="I285" s="2007"/>
      <c r="J285" s="2008"/>
      <c r="K285" s="473"/>
      <c r="L285" s="474"/>
      <c r="M285" s="475"/>
      <c r="N285" s="2032"/>
      <c r="O285" s="2033"/>
      <c r="P285" s="2016"/>
      <c r="Q285" s="2017"/>
      <c r="R285" s="2020"/>
      <c r="S285" s="2021"/>
      <c r="T285" s="2024"/>
      <c r="U285" s="2025"/>
      <c r="V285" s="2026"/>
      <c r="W285" s="845" t="str">
        <f>IF(R284&gt;P284,"！　(17）が(16)を超えています。","")</f>
        <v/>
      </c>
      <c r="AA285" s="845" t="str">
        <f>IF(G284="","",IF(SIGN(G284)=SIGN(R284),"！(11)と(17)の符号が逆になっていません。",""))</f>
        <v/>
      </c>
      <c r="AF285" s="846"/>
      <c r="AG285" s="846"/>
    </row>
    <row r="286" spans="2:33" ht="14.1" hidden="1" customHeight="1" x14ac:dyDescent="0.2">
      <c r="B286" s="1986"/>
      <c r="C286" s="1990"/>
      <c r="D286" s="1991"/>
      <c r="E286" s="1981"/>
      <c r="F286" s="1982"/>
      <c r="G286" s="2030"/>
      <c r="H286" s="2031"/>
      <c r="I286" s="2007"/>
      <c r="J286" s="2008"/>
      <c r="K286" s="476" t="str">
        <f>IF(G286&lt;&gt;"",IF(総括表①!$D$10="-",総括表①!$C$10,総括表①!$D$10),"")</f>
        <v/>
      </c>
      <c r="L286" s="477"/>
      <c r="M286" s="478"/>
      <c r="N286" s="2032">
        <f>IF(SUM(K287:M287)=0,0,ROUND(K287/SUM(K287:M287),3))</f>
        <v>0</v>
      </c>
      <c r="O286" s="2033"/>
      <c r="P286" s="2016">
        <f>IF(I270&gt;0,ROUND(-G286*N286,0),0)</f>
        <v>0</v>
      </c>
      <c r="Q286" s="2017"/>
      <c r="R286" s="2020"/>
      <c r="S286" s="2021"/>
      <c r="T286" s="2024"/>
      <c r="U286" s="2025"/>
      <c r="V286" s="2026"/>
      <c r="AF286" s="846"/>
      <c r="AG286" s="846"/>
    </row>
    <row r="287" spans="2:33" ht="14.1" hidden="1" customHeight="1" x14ac:dyDescent="0.2">
      <c r="B287" s="1986"/>
      <c r="C287" s="1990"/>
      <c r="D287" s="1991"/>
      <c r="E287" s="1981"/>
      <c r="F287" s="1982"/>
      <c r="G287" s="2030"/>
      <c r="H287" s="2031"/>
      <c r="I287" s="2007"/>
      <c r="J287" s="2008"/>
      <c r="K287" s="473"/>
      <c r="L287" s="474"/>
      <c r="M287" s="475"/>
      <c r="N287" s="2032"/>
      <c r="O287" s="2033"/>
      <c r="P287" s="2016"/>
      <c r="Q287" s="2017"/>
      <c r="R287" s="2020"/>
      <c r="S287" s="2021"/>
      <c r="T287" s="2024"/>
      <c r="U287" s="2025"/>
      <c r="V287" s="2026"/>
      <c r="W287" s="845" t="str">
        <f>IF(R286&gt;P286,"！　(17）が(16)を超えています。","")</f>
        <v/>
      </c>
      <c r="AA287" s="845" t="str">
        <f>IF(G286="","",IF(SIGN(G286)=SIGN(R286),"！(11)と(17)の符号が逆になっていません。",""))</f>
        <v/>
      </c>
      <c r="AF287" s="846"/>
      <c r="AG287" s="846"/>
    </row>
    <row r="288" spans="2:33" ht="14.1" hidden="1" customHeight="1" x14ac:dyDescent="0.2">
      <c r="B288" s="1986"/>
      <c r="C288" s="1990"/>
      <c r="D288" s="1991"/>
      <c r="E288" s="1981"/>
      <c r="F288" s="1982"/>
      <c r="G288" s="2030"/>
      <c r="H288" s="2031"/>
      <c r="I288" s="2007"/>
      <c r="J288" s="2008"/>
      <c r="K288" s="476" t="str">
        <f>IF(G288&lt;&gt;"",IF(総括表①!$D$10="-",総括表①!$C$10,総括表①!$D$10),"")</f>
        <v/>
      </c>
      <c r="L288" s="477"/>
      <c r="M288" s="478"/>
      <c r="N288" s="2032">
        <f>IF(SUM(K289:M289)=0,0,ROUND(K289/SUM(K289:M289),3))</f>
        <v>0</v>
      </c>
      <c r="O288" s="2033"/>
      <c r="P288" s="2016">
        <f>IF(I270&gt;0,ROUND(-G288*N288,0),0)</f>
        <v>0</v>
      </c>
      <c r="Q288" s="2017"/>
      <c r="R288" s="2020"/>
      <c r="S288" s="2021"/>
      <c r="T288" s="2024"/>
      <c r="U288" s="2025"/>
      <c r="V288" s="2026"/>
      <c r="AF288" s="846"/>
      <c r="AG288" s="846"/>
    </row>
    <row r="289" spans="2:33" ht="14.1" hidden="1" customHeight="1" x14ac:dyDescent="0.2">
      <c r="B289" s="1987"/>
      <c r="C289" s="1992"/>
      <c r="D289" s="1993"/>
      <c r="E289" s="1983"/>
      <c r="F289" s="1984"/>
      <c r="G289" s="2035"/>
      <c r="H289" s="2036"/>
      <c r="I289" s="2009"/>
      <c r="J289" s="2010"/>
      <c r="K289" s="473"/>
      <c r="L289" s="474"/>
      <c r="M289" s="475"/>
      <c r="N289" s="2037"/>
      <c r="O289" s="2038"/>
      <c r="P289" s="2018"/>
      <c r="Q289" s="2019"/>
      <c r="R289" s="2022"/>
      <c r="S289" s="2023"/>
      <c r="T289" s="2027"/>
      <c r="U289" s="2028"/>
      <c r="V289" s="2029"/>
      <c r="W289" s="845" t="str">
        <f>IF(R288&gt;P288,"！　(17）が(16)を超えています。","")</f>
        <v/>
      </c>
      <c r="AA289" s="845" t="str">
        <f>IF(G288="","",IF(SIGN(G288)=SIGN(R288),"！(11)と(17)の符号が逆になっていません。",""))</f>
        <v/>
      </c>
      <c r="AF289" s="847"/>
      <c r="AG289" s="847"/>
    </row>
    <row r="290" spans="2:33" ht="14.1" hidden="1" customHeight="1" x14ac:dyDescent="0.2">
      <c r="B290" s="1985">
        <v>5</v>
      </c>
      <c r="C290" s="1988"/>
      <c r="D290" s="1989"/>
      <c r="E290" s="2053"/>
      <c r="F290" s="2054"/>
      <c r="G290" s="2039"/>
      <c r="H290" s="2040"/>
      <c r="I290" s="2005">
        <f>IF(SUM(G290:H309)&gt;=0,0,-1*SUM(G290:H309))</f>
        <v>0</v>
      </c>
      <c r="J290" s="2006"/>
      <c r="K290" s="476" t="str">
        <f>IF(G290&lt;&gt;"",IF(総括表①!$D$10="-",総括表①!$C$10,総括表①!$D$10),"")</f>
        <v/>
      </c>
      <c r="L290" s="477"/>
      <c r="M290" s="478"/>
      <c r="N290" s="2041">
        <f>IF(SUM(K291:M291)=0,0,ROUND(K291/SUM(K291:M291),3))</f>
        <v>0</v>
      </c>
      <c r="O290" s="2042"/>
      <c r="P290" s="2046">
        <f>IF(I290&gt;0,ROUND(-G290*N290,0),0)</f>
        <v>0</v>
      </c>
      <c r="Q290" s="2047"/>
      <c r="R290" s="2048"/>
      <c r="S290" s="2049"/>
      <c r="T290" s="2050"/>
      <c r="U290" s="2051"/>
      <c r="V290" s="2052"/>
      <c r="AF290" s="853">
        <f>IF(AND(I290&gt;0,SUM(P290:Q309)&lt;=0)=TRUE,0,SUM(P290:Q309))</f>
        <v>0</v>
      </c>
      <c r="AG290" s="853">
        <f>IF(AND(I290&gt;0,SUM(R290:S309)&lt;=0)=TRUE,0,SUM(R290:S309))</f>
        <v>0</v>
      </c>
    </row>
    <row r="291" spans="2:33" ht="14.1" hidden="1" customHeight="1" x14ac:dyDescent="0.2">
      <c r="B291" s="1986"/>
      <c r="C291" s="1990"/>
      <c r="D291" s="1991"/>
      <c r="E291" s="1981"/>
      <c r="F291" s="1982"/>
      <c r="G291" s="2030"/>
      <c r="H291" s="2031"/>
      <c r="I291" s="2007"/>
      <c r="J291" s="2008"/>
      <c r="K291" s="473"/>
      <c r="L291" s="474"/>
      <c r="M291" s="475"/>
      <c r="N291" s="2032"/>
      <c r="O291" s="2033"/>
      <c r="P291" s="2016"/>
      <c r="Q291" s="2017"/>
      <c r="R291" s="2020"/>
      <c r="S291" s="2021"/>
      <c r="T291" s="2024"/>
      <c r="U291" s="2025"/>
      <c r="V291" s="2026"/>
      <c r="W291" s="845" t="str">
        <f>IF(R290&gt;P290,"！　(17）が(16)を超えています。","")</f>
        <v/>
      </c>
      <c r="AA291" s="845" t="str">
        <f>IF(G290="","",IF(SIGN(G290)=SIGN(R290),"！(11)と(17)の符号が逆になっていません。",""))</f>
        <v/>
      </c>
      <c r="AF291" s="846"/>
      <c r="AG291" s="846"/>
    </row>
    <row r="292" spans="2:33" ht="14.1" hidden="1" customHeight="1" x14ac:dyDescent="0.2">
      <c r="B292" s="1986"/>
      <c r="C292" s="1990"/>
      <c r="D292" s="1991"/>
      <c r="E292" s="1981"/>
      <c r="F292" s="1982"/>
      <c r="G292" s="2030"/>
      <c r="H292" s="2031"/>
      <c r="I292" s="2007"/>
      <c r="J292" s="2008"/>
      <c r="K292" s="476" t="str">
        <f>IF(G292&lt;&gt;"",IF(総括表①!$D$10="-",総括表①!$C$10,総括表①!$D$10),"")</f>
        <v/>
      </c>
      <c r="L292" s="477"/>
      <c r="M292" s="478"/>
      <c r="N292" s="2032">
        <f>IF(SUM(K293:M293)=0,0,ROUND(K293/SUM(K293:M293),3))</f>
        <v>0</v>
      </c>
      <c r="O292" s="2033"/>
      <c r="P292" s="2016">
        <f>IF(I290&gt;0,ROUND(-G292*N292,0),0)</f>
        <v>0</v>
      </c>
      <c r="Q292" s="2017"/>
      <c r="R292" s="2020"/>
      <c r="S292" s="2021"/>
      <c r="T292" s="2024"/>
      <c r="U292" s="2025"/>
      <c r="V292" s="2026"/>
      <c r="AF292" s="846"/>
      <c r="AG292" s="846"/>
    </row>
    <row r="293" spans="2:33" ht="14.1" hidden="1" customHeight="1" x14ac:dyDescent="0.2">
      <c r="B293" s="1986"/>
      <c r="C293" s="1990"/>
      <c r="D293" s="1991"/>
      <c r="E293" s="1981"/>
      <c r="F293" s="1982"/>
      <c r="G293" s="2030"/>
      <c r="H293" s="2031"/>
      <c r="I293" s="2007"/>
      <c r="J293" s="2008"/>
      <c r="K293" s="473"/>
      <c r="L293" s="474"/>
      <c r="M293" s="475"/>
      <c r="N293" s="2032"/>
      <c r="O293" s="2033"/>
      <c r="P293" s="2016"/>
      <c r="Q293" s="2017"/>
      <c r="R293" s="2020"/>
      <c r="S293" s="2021"/>
      <c r="T293" s="2024"/>
      <c r="U293" s="2025"/>
      <c r="V293" s="2026"/>
      <c r="W293" s="845" t="str">
        <f>IF(R292&gt;P292,"！　(17）が(16)を超えています。","")</f>
        <v/>
      </c>
      <c r="AA293" s="845" t="str">
        <f>IF(G292="","",IF(SIGN(G292)=SIGN(R292),"！(11)と(17)の符号が逆になっていません。",""))</f>
        <v/>
      </c>
      <c r="AF293" s="846"/>
      <c r="AG293" s="846"/>
    </row>
    <row r="294" spans="2:33" ht="14.1" hidden="1" customHeight="1" x14ac:dyDescent="0.2">
      <c r="B294" s="1986"/>
      <c r="C294" s="1990"/>
      <c r="D294" s="1991"/>
      <c r="E294" s="1981"/>
      <c r="F294" s="1982"/>
      <c r="G294" s="2030"/>
      <c r="H294" s="2031"/>
      <c r="I294" s="2007"/>
      <c r="J294" s="2008"/>
      <c r="K294" s="476" t="str">
        <f>IF(G294&lt;&gt;"",IF(総括表①!$D$10="-",総括表①!$C$10,総括表①!$D$10),"")</f>
        <v/>
      </c>
      <c r="L294" s="477"/>
      <c r="M294" s="478"/>
      <c r="N294" s="2032">
        <f>IF(SUM(K295:M295)=0,0,ROUND(K295/SUM(K295:M295),3))</f>
        <v>0</v>
      </c>
      <c r="O294" s="2033"/>
      <c r="P294" s="2016">
        <f>IF(I290&gt;0,ROUND(-G294*N294,0),0)</f>
        <v>0</v>
      </c>
      <c r="Q294" s="2017"/>
      <c r="R294" s="2020"/>
      <c r="S294" s="2021"/>
      <c r="T294" s="2024"/>
      <c r="U294" s="2025"/>
      <c r="V294" s="2026"/>
      <c r="AF294" s="846"/>
      <c r="AG294" s="846"/>
    </row>
    <row r="295" spans="2:33" ht="14.1" hidden="1" customHeight="1" x14ac:dyDescent="0.2">
      <c r="B295" s="1986"/>
      <c r="C295" s="1990"/>
      <c r="D295" s="1991"/>
      <c r="E295" s="1981"/>
      <c r="F295" s="1982"/>
      <c r="G295" s="2030"/>
      <c r="H295" s="2031"/>
      <c r="I295" s="2007"/>
      <c r="J295" s="2008"/>
      <c r="K295" s="473"/>
      <c r="L295" s="474"/>
      <c r="M295" s="475"/>
      <c r="N295" s="2032"/>
      <c r="O295" s="2033"/>
      <c r="P295" s="2016"/>
      <c r="Q295" s="2017"/>
      <c r="R295" s="2020"/>
      <c r="S295" s="2021"/>
      <c r="T295" s="2024"/>
      <c r="U295" s="2025"/>
      <c r="V295" s="2026"/>
      <c r="W295" s="845" t="str">
        <f>IF(R294&gt;P294,"！　(17）が(16)を超えています。","")</f>
        <v/>
      </c>
      <c r="AA295" s="845" t="str">
        <f>IF(G294="","",IF(SIGN(G294)=SIGN(R294),"！(11)と(17)の符号が逆になっていません。",""))</f>
        <v/>
      </c>
      <c r="AF295" s="846"/>
      <c r="AG295" s="846"/>
    </row>
    <row r="296" spans="2:33" ht="14.1" hidden="1" customHeight="1" x14ac:dyDescent="0.2">
      <c r="B296" s="1986"/>
      <c r="C296" s="1990"/>
      <c r="D296" s="1991"/>
      <c r="E296" s="1981"/>
      <c r="F296" s="1982"/>
      <c r="G296" s="2030"/>
      <c r="H296" s="2031"/>
      <c r="I296" s="2007"/>
      <c r="J296" s="2008"/>
      <c r="K296" s="476" t="str">
        <f>IF(G296&lt;&gt;"",IF(総括表①!$D$10="-",総括表①!$C$10,総括表①!$D$10),"")</f>
        <v/>
      </c>
      <c r="L296" s="477"/>
      <c r="M296" s="478"/>
      <c r="N296" s="2032">
        <f>IF(SUM(K297:M297)=0,0,ROUND(K297/SUM(K297:M297),3))</f>
        <v>0</v>
      </c>
      <c r="O296" s="2033"/>
      <c r="P296" s="2016">
        <f>IF(I290&gt;0,ROUND(-G296*N296,0),0)</f>
        <v>0</v>
      </c>
      <c r="Q296" s="2017"/>
      <c r="R296" s="2020"/>
      <c r="S296" s="2021"/>
      <c r="T296" s="2024"/>
      <c r="U296" s="2025"/>
      <c r="V296" s="2026"/>
      <c r="AF296" s="846"/>
      <c r="AG296" s="846"/>
    </row>
    <row r="297" spans="2:33" ht="14.1" hidden="1" customHeight="1" x14ac:dyDescent="0.2">
      <c r="B297" s="1986"/>
      <c r="C297" s="1990"/>
      <c r="D297" s="1991"/>
      <c r="E297" s="1981"/>
      <c r="F297" s="1982"/>
      <c r="G297" s="2030"/>
      <c r="H297" s="2031"/>
      <c r="I297" s="2007"/>
      <c r="J297" s="2008"/>
      <c r="K297" s="473"/>
      <c r="L297" s="474"/>
      <c r="M297" s="475"/>
      <c r="N297" s="2032"/>
      <c r="O297" s="2033"/>
      <c r="P297" s="2016"/>
      <c r="Q297" s="2017"/>
      <c r="R297" s="2020"/>
      <c r="S297" s="2021"/>
      <c r="T297" s="2024"/>
      <c r="U297" s="2025"/>
      <c r="V297" s="2026"/>
      <c r="W297" s="845" t="str">
        <f>IF(R296&gt;P296,"！　(17）が(16)を超えています。","")</f>
        <v/>
      </c>
      <c r="AA297" s="845" t="str">
        <f>IF(G296="","",IF(SIGN(G296)=SIGN(R296),"！(11)と(17)の符号が逆になっていません。",""))</f>
        <v/>
      </c>
      <c r="AF297" s="846"/>
      <c r="AG297" s="846"/>
    </row>
    <row r="298" spans="2:33" ht="14.1" hidden="1" customHeight="1" x14ac:dyDescent="0.2">
      <c r="B298" s="1986"/>
      <c r="C298" s="1990"/>
      <c r="D298" s="1991"/>
      <c r="E298" s="1981"/>
      <c r="F298" s="1982"/>
      <c r="G298" s="2030"/>
      <c r="H298" s="2031"/>
      <c r="I298" s="2007"/>
      <c r="J298" s="2008"/>
      <c r="K298" s="476" t="str">
        <f>IF(G298&lt;&gt;"",IF(総括表①!$D$10="-",総括表①!$C$10,総括表①!$D$10),"")</f>
        <v/>
      </c>
      <c r="L298" s="477"/>
      <c r="M298" s="478"/>
      <c r="N298" s="2032">
        <f>IF(SUM(K299:M299)=0,0,ROUND(K299/SUM(K299:M299),3))</f>
        <v>0</v>
      </c>
      <c r="O298" s="2033"/>
      <c r="P298" s="2016">
        <f>IF(I290&gt;0,ROUND(-G298*N298,0),0)</f>
        <v>0</v>
      </c>
      <c r="Q298" s="2017"/>
      <c r="R298" s="2020"/>
      <c r="S298" s="2021"/>
      <c r="T298" s="2024"/>
      <c r="U298" s="2025"/>
      <c r="V298" s="2026"/>
      <c r="AF298" s="846"/>
      <c r="AG298" s="846"/>
    </row>
    <row r="299" spans="2:33" ht="14.1" hidden="1" customHeight="1" x14ac:dyDescent="0.2">
      <c r="B299" s="1986"/>
      <c r="C299" s="1990"/>
      <c r="D299" s="1991"/>
      <c r="E299" s="1981"/>
      <c r="F299" s="1982"/>
      <c r="G299" s="2030"/>
      <c r="H299" s="2031"/>
      <c r="I299" s="2007"/>
      <c r="J299" s="2008"/>
      <c r="K299" s="473"/>
      <c r="L299" s="474"/>
      <c r="M299" s="475"/>
      <c r="N299" s="2032"/>
      <c r="O299" s="2033"/>
      <c r="P299" s="2016"/>
      <c r="Q299" s="2017"/>
      <c r="R299" s="2020"/>
      <c r="S299" s="2021"/>
      <c r="T299" s="2024"/>
      <c r="U299" s="2025"/>
      <c r="V299" s="2026"/>
      <c r="W299" s="845" t="str">
        <f>IF(R298&gt;P298,"！　(17）が(16)を超えています。","")</f>
        <v/>
      </c>
      <c r="AA299" s="845" t="str">
        <f>IF(G298="","",IF(SIGN(G298)=SIGN(R298),"！(11)と(17)の符号が逆になっていません。",""))</f>
        <v/>
      </c>
      <c r="AF299" s="846"/>
      <c r="AG299" s="846"/>
    </row>
    <row r="300" spans="2:33" ht="14.1" hidden="1" customHeight="1" x14ac:dyDescent="0.2">
      <c r="B300" s="1986"/>
      <c r="C300" s="1990"/>
      <c r="D300" s="1991"/>
      <c r="E300" s="1981"/>
      <c r="F300" s="1982"/>
      <c r="G300" s="2030"/>
      <c r="H300" s="2031"/>
      <c r="I300" s="2007"/>
      <c r="J300" s="2008"/>
      <c r="K300" s="476" t="str">
        <f>IF(G300&lt;&gt;"",IF(総括表①!$D$10="-",総括表①!$C$10,総括表①!$D$10),"")</f>
        <v/>
      </c>
      <c r="L300" s="477"/>
      <c r="M300" s="478"/>
      <c r="N300" s="2032">
        <f>IF(SUM(K301:M301)=0,0,ROUND(K301/SUM(K301:M301),3))</f>
        <v>0</v>
      </c>
      <c r="O300" s="2033"/>
      <c r="P300" s="2016">
        <f>IF(I290&gt;0,ROUND(-G300*N300,0),0)</f>
        <v>0</v>
      </c>
      <c r="Q300" s="2017"/>
      <c r="R300" s="2020"/>
      <c r="S300" s="2021"/>
      <c r="T300" s="2024"/>
      <c r="U300" s="2025"/>
      <c r="V300" s="2026"/>
      <c r="AF300" s="846"/>
      <c r="AG300" s="846"/>
    </row>
    <row r="301" spans="2:33" ht="14.1" hidden="1" customHeight="1" x14ac:dyDescent="0.2">
      <c r="B301" s="1986"/>
      <c r="C301" s="1990"/>
      <c r="D301" s="1991"/>
      <c r="E301" s="1981"/>
      <c r="F301" s="1982"/>
      <c r="G301" s="2030"/>
      <c r="H301" s="2031"/>
      <c r="I301" s="2007"/>
      <c r="J301" s="2008"/>
      <c r="K301" s="473"/>
      <c r="L301" s="474"/>
      <c r="M301" s="475"/>
      <c r="N301" s="2032"/>
      <c r="O301" s="2033"/>
      <c r="P301" s="2016"/>
      <c r="Q301" s="2017"/>
      <c r="R301" s="2020"/>
      <c r="S301" s="2021"/>
      <c r="T301" s="2024"/>
      <c r="U301" s="2025"/>
      <c r="V301" s="2026"/>
      <c r="W301" s="845" t="str">
        <f>IF(R300&gt;P300,"！　(17）が(16)を超えています。","")</f>
        <v/>
      </c>
      <c r="AA301" s="845" t="str">
        <f>IF(G300="","",IF(SIGN(G300)=SIGN(R300),"！(11)と(17)の符号が逆になっていません。",""))</f>
        <v/>
      </c>
      <c r="AF301" s="846"/>
      <c r="AG301" s="846"/>
    </row>
    <row r="302" spans="2:33" ht="14.1" hidden="1" customHeight="1" x14ac:dyDescent="0.2">
      <c r="B302" s="1986"/>
      <c r="C302" s="1990"/>
      <c r="D302" s="1991"/>
      <c r="E302" s="1981"/>
      <c r="F302" s="1982"/>
      <c r="G302" s="2030"/>
      <c r="H302" s="2031"/>
      <c r="I302" s="2007"/>
      <c r="J302" s="2008"/>
      <c r="K302" s="476" t="str">
        <f>IF(G302&lt;&gt;"",IF(総括表①!$D$10="-",総括表①!$C$10,総括表①!$D$10),"")</f>
        <v/>
      </c>
      <c r="L302" s="477"/>
      <c r="M302" s="478"/>
      <c r="N302" s="2032">
        <f>IF(SUM(K303:M303)=0,0,ROUND(K303/SUM(K303:M303),3))</f>
        <v>0</v>
      </c>
      <c r="O302" s="2033"/>
      <c r="P302" s="2016">
        <f>IF(I290&gt;0,ROUND(-G302*N302,0),0)</f>
        <v>0</v>
      </c>
      <c r="Q302" s="2017"/>
      <c r="R302" s="2020"/>
      <c r="S302" s="2021"/>
      <c r="T302" s="2024"/>
      <c r="U302" s="2025"/>
      <c r="V302" s="2026"/>
      <c r="AF302" s="846"/>
      <c r="AG302" s="846"/>
    </row>
    <row r="303" spans="2:33" ht="14.1" hidden="1" customHeight="1" x14ac:dyDescent="0.2">
      <c r="B303" s="1986"/>
      <c r="C303" s="1990"/>
      <c r="D303" s="1991"/>
      <c r="E303" s="1981"/>
      <c r="F303" s="1982"/>
      <c r="G303" s="2030"/>
      <c r="H303" s="2031"/>
      <c r="I303" s="2007"/>
      <c r="J303" s="2008"/>
      <c r="K303" s="473"/>
      <c r="L303" s="474"/>
      <c r="M303" s="475"/>
      <c r="N303" s="2032"/>
      <c r="O303" s="2033"/>
      <c r="P303" s="2016"/>
      <c r="Q303" s="2017"/>
      <c r="R303" s="2020"/>
      <c r="S303" s="2021"/>
      <c r="T303" s="2024"/>
      <c r="U303" s="2025"/>
      <c r="V303" s="2026"/>
      <c r="W303" s="845" t="str">
        <f>IF(R302&gt;P302,"！　(17）が(16)を超えています。","")</f>
        <v/>
      </c>
      <c r="AA303" s="845" t="str">
        <f>IF(G302="","",IF(SIGN(G302)=SIGN(R302),"！(11)と(17)の符号が逆になっていません。",""))</f>
        <v/>
      </c>
      <c r="AF303" s="846"/>
      <c r="AG303" s="846"/>
    </row>
    <row r="304" spans="2:33" ht="14.1" hidden="1" customHeight="1" x14ac:dyDescent="0.2">
      <c r="B304" s="1986"/>
      <c r="C304" s="1990"/>
      <c r="D304" s="1991"/>
      <c r="E304" s="1981"/>
      <c r="F304" s="1982"/>
      <c r="G304" s="2030"/>
      <c r="H304" s="2031"/>
      <c r="I304" s="2007"/>
      <c r="J304" s="2008"/>
      <c r="K304" s="476" t="str">
        <f>IF(G304&lt;&gt;"",IF(総括表①!$D$10="-",総括表①!$C$10,総括表①!$D$10),"")</f>
        <v/>
      </c>
      <c r="L304" s="477"/>
      <c r="M304" s="478"/>
      <c r="N304" s="2032">
        <f>IF(SUM(K305:M305)=0,0,ROUND(K305/SUM(K305:M305),3))</f>
        <v>0</v>
      </c>
      <c r="O304" s="2033"/>
      <c r="P304" s="2016">
        <f>IF(I290&gt;0,ROUND(-G304*N304,0),0)</f>
        <v>0</v>
      </c>
      <c r="Q304" s="2017"/>
      <c r="R304" s="2020"/>
      <c r="S304" s="2021"/>
      <c r="T304" s="2024"/>
      <c r="U304" s="2025"/>
      <c r="V304" s="2026"/>
      <c r="AF304" s="846"/>
      <c r="AG304" s="846"/>
    </row>
    <row r="305" spans="2:33" ht="14.1" hidden="1" customHeight="1" x14ac:dyDescent="0.2">
      <c r="B305" s="1986"/>
      <c r="C305" s="1990"/>
      <c r="D305" s="1991"/>
      <c r="E305" s="1981"/>
      <c r="F305" s="1982"/>
      <c r="G305" s="2030"/>
      <c r="H305" s="2031"/>
      <c r="I305" s="2007"/>
      <c r="J305" s="2008"/>
      <c r="K305" s="473"/>
      <c r="L305" s="474"/>
      <c r="M305" s="475"/>
      <c r="N305" s="2032"/>
      <c r="O305" s="2033"/>
      <c r="P305" s="2016"/>
      <c r="Q305" s="2017"/>
      <c r="R305" s="2020"/>
      <c r="S305" s="2021"/>
      <c r="T305" s="2024"/>
      <c r="U305" s="2025"/>
      <c r="V305" s="2026"/>
      <c r="W305" s="845" t="str">
        <f>IF(R304&gt;P304,"！　(17）が(16)を超えています。","")</f>
        <v/>
      </c>
      <c r="AA305" s="845" t="str">
        <f>IF(G304="","",IF(SIGN(G304)=SIGN(R304),"！(11)と(17)の符号が逆になっていません。",""))</f>
        <v/>
      </c>
      <c r="AF305" s="846"/>
      <c r="AG305" s="846"/>
    </row>
    <row r="306" spans="2:33" ht="14.1" hidden="1" customHeight="1" x14ac:dyDescent="0.2">
      <c r="B306" s="1986"/>
      <c r="C306" s="1990"/>
      <c r="D306" s="1991"/>
      <c r="E306" s="1981"/>
      <c r="F306" s="1982"/>
      <c r="G306" s="2030"/>
      <c r="H306" s="2031"/>
      <c r="I306" s="2007"/>
      <c r="J306" s="2008"/>
      <c r="K306" s="476" t="str">
        <f>IF(G306&lt;&gt;"",IF(総括表①!$D$10="-",総括表①!$C$10,総括表①!$D$10),"")</f>
        <v/>
      </c>
      <c r="L306" s="477"/>
      <c r="M306" s="478"/>
      <c r="N306" s="2032">
        <f>IF(SUM(K307:M307)=0,0,ROUND(K307/SUM(K307:M307),3))</f>
        <v>0</v>
      </c>
      <c r="O306" s="2033"/>
      <c r="P306" s="2016">
        <f>IF(I290&gt;0,ROUND(-G306*N306,0),0)</f>
        <v>0</v>
      </c>
      <c r="Q306" s="2017"/>
      <c r="R306" s="2020"/>
      <c r="S306" s="2021"/>
      <c r="T306" s="2024"/>
      <c r="U306" s="2025"/>
      <c r="V306" s="2026"/>
      <c r="AF306" s="846"/>
      <c r="AG306" s="846"/>
    </row>
    <row r="307" spans="2:33" ht="14.1" hidden="1" customHeight="1" x14ac:dyDescent="0.2">
      <c r="B307" s="1986"/>
      <c r="C307" s="1990"/>
      <c r="D307" s="1991"/>
      <c r="E307" s="1981"/>
      <c r="F307" s="1982"/>
      <c r="G307" s="2030"/>
      <c r="H307" s="2031"/>
      <c r="I307" s="2007"/>
      <c r="J307" s="2008"/>
      <c r="K307" s="473"/>
      <c r="L307" s="474"/>
      <c r="M307" s="475"/>
      <c r="N307" s="2032"/>
      <c r="O307" s="2033"/>
      <c r="P307" s="2016"/>
      <c r="Q307" s="2017"/>
      <c r="R307" s="2020"/>
      <c r="S307" s="2021"/>
      <c r="T307" s="2024"/>
      <c r="U307" s="2025"/>
      <c r="V307" s="2026"/>
      <c r="W307" s="845" t="str">
        <f>IF(R306&gt;P306,"！　(17）が(16)を超えています。","")</f>
        <v/>
      </c>
      <c r="AA307" s="845" t="str">
        <f>IF(G306="","",IF(SIGN(G306)=SIGN(R306),"！(11)と(17)の符号が逆になっていません。",""))</f>
        <v/>
      </c>
      <c r="AF307" s="846"/>
      <c r="AG307" s="846"/>
    </row>
    <row r="308" spans="2:33" ht="14.1" hidden="1" customHeight="1" x14ac:dyDescent="0.2">
      <c r="B308" s="1986"/>
      <c r="C308" s="1990"/>
      <c r="D308" s="1991"/>
      <c r="E308" s="1981"/>
      <c r="F308" s="1982"/>
      <c r="G308" s="2030"/>
      <c r="H308" s="2031"/>
      <c r="I308" s="2007"/>
      <c r="J308" s="2008"/>
      <c r="K308" s="476" t="str">
        <f>IF(G308&lt;&gt;"",IF(総括表①!$D$10="-",総括表①!$C$10,総括表①!$D$10),"")</f>
        <v/>
      </c>
      <c r="L308" s="477"/>
      <c r="M308" s="478"/>
      <c r="N308" s="2032">
        <f>IF(SUM(K309:M309)=0,0,ROUND(K309/SUM(K309:M309),3))</f>
        <v>0</v>
      </c>
      <c r="O308" s="2033"/>
      <c r="P308" s="2016">
        <f>IF(I290&gt;0,ROUND(-G308*N308,0),0)</f>
        <v>0</v>
      </c>
      <c r="Q308" s="2017"/>
      <c r="R308" s="2020"/>
      <c r="S308" s="2021"/>
      <c r="T308" s="2024"/>
      <c r="U308" s="2025"/>
      <c r="V308" s="2026"/>
      <c r="AF308" s="846"/>
      <c r="AG308" s="846"/>
    </row>
    <row r="309" spans="2:33" ht="14.1" hidden="1" customHeight="1" x14ac:dyDescent="0.2">
      <c r="B309" s="1987"/>
      <c r="C309" s="1992"/>
      <c r="D309" s="1993"/>
      <c r="E309" s="1983"/>
      <c r="F309" s="1984"/>
      <c r="G309" s="2035"/>
      <c r="H309" s="2036"/>
      <c r="I309" s="2009"/>
      <c r="J309" s="2010"/>
      <c r="K309" s="473"/>
      <c r="L309" s="474"/>
      <c r="M309" s="475"/>
      <c r="N309" s="2037"/>
      <c r="O309" s="2038"/>
      <c r="P309" s="2018"/>
      <c r="Q309" s="2019"/>
      <c r="R309" s="2022"/>
      <c r="S309" s="2023"/>
      <c r="T309" s="2027"/>
      <c r="U309" s="2028"/>
      <c r="V309" s="2029"/>
      <c r="W309" s="845" t="str">
        <f>IF(R308&gt;P308,"！　(17）が(16)を超えています。","")</f>
        <v/>
      </c>
      <c r="AA309" s="845" t="str">
        <f>IF(G308="","",IF(SIGN(G308)=SIGN(R308),"！(11)と(17)の符号が逆になっていません。",""))</f>
        <v/>
      </c>
      <c r="AF309" s="847"/>
      <c r="AG309" s="847"/>
    </row>
    <row r="310" spans="2:33" ht="14.1" hidden="1" customHeight="1" x14ac:dyDescent="0.2">
      <c r="B310" s="1985">
        <v>6</v>
      </c>
      <c r="C310" s="1988"/>
      <c r="D310" s="1989"/>
      <c r="E310" s="2053"/>
      <c r="F310" s="2054"/>
      <c r="G310" s="2039"/>
      <c r="H310" s="2040"/>
      <c r="I310" s="2005">
        <f>IF(SUM(G310:H329)&gt;=0,0,-1*SUM(G310:H329))</f>
        <v>0</v>
      </c>
      <c r="J310" s="2006"/>
      <c r="K310" s="476" t="str">
        <f>IF(G310&lt;&gt;"",IF(総括表①!$D$10="-",総括表①!$C$10,総括表①!$D$10),"")</f>
        <v/>
      </c>
      <c r="L310" s="477"/>
      <c r="M310" s="478"/>
      <c r="N310" s="2041">
        <f>IF(SUM(K311:M311)=0,0,ROUND(K311/SUM(K311:M311),3))</f>
        <v>0</v>
      </c>
      <c r="O310" s="2042"/>
      <c r="P310" s="2046">
        <f>IF(I310&gt;0,ROUND(-G310*N310,0),0)</f>
        <v>0</v>
      </c>
      <c r="Q310" s="2047"/>
      <c r="R310" s="2048"/>
      <c r="S310" s="2049"/>
      <c r="T310" s="2050"/>
      <c r="U310" s="2051"/>
      <c r="V310" s="2052"/>
      <c r="AF310" s="853">
        <f>IF(AND(I310&gt;0,SUM(P310:Q329)&lt;=0)=TRUE,0,SUM(P310:Q329))</f>
        <v>0</v>
      </c>
      <c r="AG310" s="853">
        <f>IF(AND(I310&gt;0,SUM(R310:S329)&lt;=0)=TRUE,0,SUM(R310:S329))</f>
        <v>0</v>
      </c>
    </row>
    <row r="311" spans="2:33" ht="14.1" hidden="1" customHeight="1" x14ac:dyDescent="0.2">
      <c r="B311" s="1986"/>
      <c r="C311" s="1990"/>
      <c r="D311" s="1991"/>
      <c r="E311" s="1981"/>
      <c r="F311" s="1982"/>
      <c r="G311" s="2030"/>
      <c r="H311" s="2031"/>
      <c r="I311" s="2007"/>
      <c r="J311" s="2008"/>
      <c r="K311" s="473"/>
      <c r="L311" s="474"/>
      <c r="M311" s="475"/>
      <c r="N311" s="2032"/>
      <c r="O311" s="2033"/>
      <c r="P311" s="2016"/>
      <c r="Q311" s="2017"/>
      <c r="R311" s="2020"/>
      <c r="S311" s="2021"/>
      <c r="T311" s="2024"/>
      <c r="U311" s="2025"/>
      <c r="V311" s="2026"/>
      <c r="W311" s="845" t="str">
        <f>IF(R310&gt;P310,"！　(17）が(16)を超えています。","")</f>
        <v/>
      </c>
      <c r="AA311" s="845" t="str">
        <f>IF(G310="","",IF(SIGN(G310)=SIGN(R310),"！(11)と(17)の符号が逆になっていません。",""))</f>
        <v/>
      </c>
      <c r="AF311" s="846"/>
      <c r="AG311" s="846"/>
    </row>
    <row r="312" spans="2:33" ht="14.1" hidden="1" customHeight="1" x14ac:dyDescent="0.2">
      <c r="B312" s="1986"/>
      <c r="C312" s="1990"/>
      <c r="D312" s="1991"/>
      <c r="E312" s="1981"/>
      <c r="F312" s="1982"/>
      <c r="G312" s="2030"/>
      <c r="H312" s="2031"/>
      <c r="I312" s="2007"/>
      <c r="J312" s="2008"/>
      <c r="K312" s="476" t="str">
        <f>IF(G312&lt;&gt;"",IF(総括表①!$D$10="-",総括表①!$C$10,総括表①!$D$10),"")</f>
        <v/>
      </c>
      <c r="L312" s="477"/>
      <c r="M312" s="478"/>
      <c r="N312" s="2032">
        <f>IF(SUM(K313:M313)=0,0,ROUND(K313/SUM(K313:M313),3))</f>
        <v>0</v>
      </c>
      <c r="O312" s="2033"/>
      <c r="P312" s="2016">
        <f>IF(I310&gt;0,ROUND(-G312*N312,0),0)</f>
        <v>0</v>
      </c>
      <c r="Q312" s="2017"/>
      <c r="R312" s="2020"/>
      <c r="S312" s="2021"/>
      <c r="T312" s="2024"/>
      <c r="U312" s="2025"/>
      <c r="V312" s="2026"/>
      <c r="AF312" s="846"/>
      <c r="AG312" s="846"/>
    </row>
    <row r="313" spans="2:33" ht="14.1" hidden="1" customHeight="1" x14ac:dyDescent="0.2">
      <c r="B313" s="1986"/>
      <c r="C313" s="1990"/>
      <c r="D313" s="1991"/>
      <c r="E313" s="1981"/>
      <c r="F313" s="1982"/>
      <c r="G313" s="2030"/>
      <c r="H313" s="2031"/>
      <c r="I313" s="2007"/>
      <c r="J313" s="2008"/>
      <c r="K313" s="473"/>
      <c r="L313" s="474"/>
      <c r="M313" s="475"/>
      <c r="N313" s="2032"/>
      <c r="O313" s="2033"/>
      <c r="P313" s="2016"/>
      <c r="Q313" s="2017"/>
      <c r="R313" s="2020"/>
      <c r="S313" s="2021"/>
      <c r="T313" s="2024"/>
      <c r="U313" s="2025"/>
      <c r="V313" s="2026"/>
      <c r="W313" s="845" t="str">
        <f>IF(R312&gt;P312,"！　(17）が(16)を超えています。","")</f>
        <v/>
      </c>
      <c r="AA313" s="845" t="str">
        <f>IF(G312="","",IF(SIGN(G312)=SIGN(R312),"！(11)と(17)の符号が逆になっていません。",""))</f>
        <v/>
      </c>
      <c r="AF313" s="846"/>
      <c r="AG313" s="846"/>
    </row>
    <row r="314" spans="2:33" ht="14.1" hidden="1" customHeight="1" x14ac:dyDescent="0.2">
      <c r="B314" s="1986"/>
      <c r="C314" s="1990"/>
      <c r="D314" s="1991"/>
      <c r="E314" s="1981"/>
      <c r="F314" s="1982"/>
      <c r="G314" s="2030"/>
      <c r="H314" s="2031"/>
      <c r="I314" s="2007"/>
      <c r="J314" s="2008"/>
      <c r="K314" s="476" t="str">
        <f>IF(G314&lt;&gt;"",IF(総括表①!$D$10="-",総括表①!$C$10,総括表①!$D$10),"")</f>
        <v/>
      </c>
      <c r="L314" s="477"/>
      <c r="M314" s="478"/>
      <c r="N314" s="2032">
        <f>IF(SUM(K315:M315)=0,0,ROUND(K315/SUM(K315:M315),3))</f>
        <v>0</v>
      </c>
      <c r="O314" s="2033"/>
      <c r="P314" s="2016">
        <f>IF(I310&gt;0,ROUND(-G314*N314,0),0)</f>
        <v>0</v>
      </c>
      <c r="Q314" s="2017"/>
      <c r="R314" s="2020"/>
      <c r="S314" s="2021"/>
      <c r="T314" s="2024"/>
      <c r="U314" s="2025"/>
      <c r="V314" s="2026"/>
      <c r="AF314" s="846"/>
      <c r="AG314" s="846"/>
    </row>
    <row r="315" spans="2:33" ht="14.1" hidden="1" customHeight="1" x14ac:dyDescent="0.2">
      <c r="B315" s="1986"/>
      <c r="C315" s="1990"/>
      <c r="D315" s="1991"/>
      <c r="E315" s="1981"/>
      <c r="F315" s="1982"/>
      <c r="G315" s="2030"/>
      <c r="H315" s="2031"/>
      <c r="I315" s="2007"/>
      <c r="J315" s="2008"/>
      <c r="K315" s="473"/>
      <c r="L315" s="474"/>
      <c r="M315" s="475"/>
      <c r="N315" s="2032"/>
      <c r="O315" s="2033"/>
      <c r="P315" s="2016"/>
      <c r="Q315" s="2017"/>
      <c r="R315" s="2020"/>
      <c r="S315" s="2021"/>
      <c r="T315" s="2024"/>
      <c r="U315" s="2025"/>
      <c r="V315" s="2026"/>
      <c r="W315" s="845" t="str">
        <f>IF(R314&gt;P314,"！　(17）が(16)を超えています。","")</f>
        <v/>
      </c>
      <c r="AA315" s="845" t="str">
        <f>IF(G314="","",IF(SIGN(G314)=SIGN(R314),"！(11)と(17)の符号が逆になっていません。",""))</f>
        <v/>
      </c>
      <c r="AF315" s="846"/>
      <c r="AG315" s="846"/>
    </row>
    <row r="316" spans="2:33" ht="14.1" hidden="1" customHeight="1" x14ac:dyDescent="0.2">
      <c r="B316" s="1986"/>
      <c r="C316" s="1990"/>
      <c r="D316" s="1991"/>
      <c r="E316" s="1981"/>
      <c r="F316" s="1982"/>
      <c r="G316" s="2030"/>
      <c r="H316" s="2031"/>
      <c r="I316" s="2007"/>
      <c r="J316" s="2008"/>
      <c r="K316" s="476" t="str">
        <f>IF(G316&lt;&gt;"",IF(総括表①!$D$10="-",総括表①!$C$10,総括表①!$D$10),"")</f>
        <v/>
      </c>
      <c r="L316" s="477"/>
      <c r="M316" s="478"/>
      <c r="N316" s="2032">
        <f>IF(SUM(K317:M317)=0,0,ROUND(K317/SUM(K317:M317),3))</f>
        <v>0</v>
      </c>
      <c r="O316" s="2033"/>
      <c r="P316" s="2016">
        <f>IF(I310&gt;0,ROUND(-G316*N316,0),0)</f>
        <v>0</v>
      </c>
      <c r="Q316" s="2017"/>
      <c r="R316" s="2020"/>
      <c r="S316" s="2021"/>
      <c r="T316" s="2024"/>
      <c r="U316" s="2025"/>
      <c r="V316" s="2026"/>
      <c r="AF316" s="846"/>
      <c r="AG316" s="846"/>
    </row>
    <row r="317" spans="2:33" ht="14.1" hidden="1" customHeight="1" x14ac:dyDescent="0.2">
      <c r="B317" s="1986"/>
      <c r="C317" s="1990"/>
      <c r="D317" s="1991"/>
      <c r="E317" s="1981"/>
      <c r="F317" s="1982"/>
      <c r="G317" s="2030"/>
      <c r="H317" s="2031"/>
      <c r="I317" s="2007"/>
      <c r="J317" s="2008"/>
      <c r="K317" s="473"/>
      <c r="L317" s="474"/>
      <c r="M317" s="475"/>
      <c r="N317" s="2032"/>
      <c r="O317" s="2033"/>
      <c r="P317" s="2016"/>
      <c r="Q317" s="2017"/>
      <c r="R317" s="2020"/>
      <c r="S317" s="2021"/>
      <c r="T317" s="2024"/>
      <c r="U317" s="2025"/>
      <c r="V317" s="2026"/>
      <c r="W317" s="845" t="str">
        <f>IF(R316&gt;P316,"！　(17）が(16)を超えています。","")</f>
        <v/>
      </c>
      <c r="AA317" s="845" t="str">
        <f>IF(G316="","",IF(SIGN(G316)=SIGN(R316),"！(11)と(17)の符号が逆になっていません。",""))</f>
        <v/>
      </c>
      <c r="AF317" s="846"/>
      <c r="AG317" s="846"/>
    </row>
    <row r="318" spans="2:33" ht="14.1" hidden="1" customHeight="1" x14ac:dyDescent="0.2">
      <c r="B318" s="1986"/>
      <c r="C318" s="1990"/>
      <c r="D318" s="1991"/>
      <c r="E318" s="1981"/>
      <c r="F318" s="1982"/>
      <c r="G318" s="2030"/>
      <c r="H318" s="2031"/>
      <c r="I318" s="2007"/>
      <c r="J318" s="2008"/>
      <c r="K318" s="476" t="str">
        <f>IF(G318&lt;&gt;"",IF(総括表①!$D$10="-",総括表①!$C$10,総括表①!$D$10),"")</f>
        <v/>
      </c>
      <c r="L318" s="477"/>
      <c r="M318" s="478"/>
      <c r="N318" s="2032">
        <f>IF(SUM(K319:M319)=0,0,ROUND(K319/SUM(K319:M319),3))</f>
        <v>0</v>
      </c>
      <c r="O318" s="2033"/>
      <c r="P318" s="2016">
        <f>IF(I310&gt;0,ROUND(-G318*N318,0),0)</f>
        <v>0</v>
      </c>
      <c r="Q318" s="2017"/>
      <c r="R318" s="2020"/>
      <c r="S318" s="2021"/>
      <c r="T318" s="2024"/>
      <c r="U318" s="2025"/>
      <c r="V318" s="2026"/>
      <c r="AF318" s="846"/>
      <c r="AG318" s="846"/>
    </row>
    <row r="319" spans="2:33" ht="14.1" hidden="1" customHeight="1" x14ac:dyDescent="0.2">
      <c r="B319" s="1986"/>
      <c r="C319" s="1990"/>
      <c r="D319" s="1991"/>
      <c r="E319" s="1981"/>
      <c r="F319" s="1982"/>
      <c r="G319" s="2030"/>
      <c r="H319" s="2031"/>
      <c r="I319" s="2007"/>
      <c r="J319" s="2008"/>
      <c r="K319" s="473"/>
      <c r="L319" s="474"/>
      <c r="M319" s="475"/>
      <c r="N319" s="2032"/>
      <c r="O319" s="2033"/>
      <c r="P319" s="2016"/>
      <c r="Q319" s="2017"/>
      <c r="R319" s="2020"/>
      <c r="S319" s="2021"/>
      <c r="T319" s="2024"/>
      <c r="U319" s="2025"/>
      <c r="V319" s="2026"/>
      <c r="W319" s="845" t="str">
        <f>IF(R318&gt;P318,"！　(17）が(16)を超えています。","")</f>
        <v/>
      </c>
      <c r="AA319" s="845" t="str">
        <f>IF(G318="","",IF(SIGN(G318)=SIGN(R318),"！(11)と(17)の符号が逆になっていません。",""))</f>
        <v/>
      </c>
      <c r="AF319" s="846"/>
      <c r="AG319" s="846"/>
    </row>
    <row r="320" spans="2:33" ht="14.1" hidden="1" customHeight="1" x14ac:dyDescent="0.2">
      <c r="B320" s="1986"/>
      <c r="C320" s="1990"/>
      <c r="D320" s="1991"/>
      <c r="E320" s="1981"/>
      <c r="F320" s="1982"/>
      <c r="G320" s="2030"/>
      <c r="H320" s="2031"/>
      <c r="I320" s="2007"/>
      <c r="J320" s="2008"/>
      <c r="K320" s="476" t="str">
        <f>IF(G320&lt;&gt;"",IF(総括表①!$D$10="-",総括表①!$C$10,総括表①!$D$10),"")</f>
        <v/>
      </c>
      <c r="L320" s="477"/>
      <c r="M320" s="478"/>
      <c r="N320" s="2032">
        <f>IF(SUM(K321:M321)=0,0,ROUND(K321/SUM(K321:M321),3))</f>
        <v>0</v>
      </c>
      <c r="O320" s="2033"/>
      <c r="P320" s="2016">
        <f>IF(I310&gt;0,ROUND(-G320*N320,0),0)</f>
        <v>0</v>
      </c>
      <c r="Q320" s="2017"/>
      <c r="R320" s="2020"/>
      <c r="S320" s="2021"/>
      <c r="T320" s="2024"/>
      <c r="U320" s="2025"/>
      <c r="V320" s="2026"/>
      <c r="AF320" s="846"/>
      <c r="AG320" s="846"/>
    </row>
    <row r="321" spans="2:33" ht="14.1" hidden="1" customHeight="1" x14ac:dyDescent="0.2">
      <c r="B321" s="1986"/>
      <c r="C321" s="1990"/>
      <c r="D321" s="1991"/>
      <c r="E321" s="1981"/>
      <c r="F321" s="1982"/>
      <c r="G321" s="2030"/>
      <c r="H321" s="2031"/>
      <c r="I321" s="2007"/>
      <c r="J321" s="2008"/>
      <c r="K321" s="473"/>
      <c r="L321" s="474"/>
      <c r="M321" s="475"/>
      <c r="N321" s="2032"/>
      <c r="O321" s="2033"/>
      <c r="P321" s="2016"/>
      <c r="Q321" s="2017"/>
      <c r="R321" s="2020"/>
      <c r="S321" s="2021"/>
      <c r="T321" s="2024"/>
      <c r="U321" s="2025"/>
      <c r="V321" s="2026"/>
      <c r="W321" s="845" t="str">
        <f>IF(R320&gt;P320,"！　(17）が(16)を超えています。","")</f>
        <v/>
      </c>
      <c r="AA321" s="845" t="str">
        <f>IF(G320="","",IF(SIGN(G320)=SIGN(R320),"！(11)と(17)の符号が逆になっていません。",""))</f>
        <v/>
      </c>
      <c r="AF321" s="846"/>
      <c r="AG321" s="846"/>
    </row>
    <row r="322" spans="2:33" ht="14.1" hidden="1" customHeight="1" x14ac:dyDescent="0.2">
      <c r="B322" s="1986"/>
      <c r="C322" s="1990"/>
      <c r="D322" s="1991"/>
      <c r="E322" s="1981"/>
      <c r="F322" s="1982"/>
      <c r="G322" s="2030"/>
      <c r="H322" s="2031"/>
      <c r="I322" s="2007"/>
      <c r="J322" s="2008"/>
      <c r="K322" s="476" t="str">
        <f>IF(G322&lt;&gt;"",IF(総括表①!$D$10="-",総括表①!$C$10,総括表①!$D$10),"")</f>
        <v/>
      </c>
      <c r="L322" s="477"/>
      <c r="M322" s="478"/>
      <c r="N322" s="2032">
        <f>IF(SUM(K323:M323)=0,0,ROUND(K323/SUM(K323:M323),3))</f>
        <v>0</v>
      </c>
      <c r="O322" s="2033"/>
      <c r="P322" s="2016">
        <f>IF(I310&gt;0,ROUND(-G322*N322,0),0)</f>
        <v>0</v>
      </c>
      <c r="Q322" s="2017"/>
      <c r="R322" s="2020"/>
      <c r="S322" s="2021"/>
      <c r="T322" s="2024"/>
      <c r="U322" s="2025"/>
      <c r="V322" s="2026"/>
      <c r="AF322" s="846"/>
      <c r="AG322" s="846"/>
    </row>
    <row r="323" spans="2:33" ht="14.1" hidden="1" customHeight="1" x14ac:dyDescent="0.2">
      <c r="B323" s="1986"/>
      <c r="C323" s="1990"/>
      <c r="D323" s="1991"/>
      <c r="E323" s="1981"/>
      <c r="F323" s="1982"/>
      <c r="G323" s="2030"/>
      <c r="H323" s="2031"/>
      <c r="I323" s="2007"/>
      <c r="J323" s="2008"/>
      <c r="K323" s="473"/>
      <c r="L323" s="474"/>
      <c r="M323" s="475"/>
      <c r="N323" s="2032"/>
      <c r="O323" s="2033"/>
      <c r="P323" s="2016"/>
      <c r="Q323" s="2017"/>
      <c r="R323" s="2020"/>
      <c r="S323" s="2021"/>
      <c r="T323" s="2024"/>
      <c r="U323" s="2025"/>
      <c r="V323" s="2026"/>
      <c r="W323" s="845" t="str">
        <f>IF(R322&gt;P322,"！　(17）が(16)を超えています。","")</f>
        <v/>
      </c>
      <c r="AA323" s="845" t="str">
        <f>IF(G322="","",IF(SIGN(G322)=SIGN(R322),"！(11)と(17)の符号が逆になっていません。",""))</f>
        <v/>
      </c>
      <c r="AF323" s="846"/>
      <c r="AG323" s="846"/>
    </row>
    <row r="324" spans="2:33" ht="14.1" hidden="1" customHeight="1" x14ac:dyDescent="0.2">
      <c r="B324" s="1986"/>
      <c r="C324" s="1990"/>
      <c r="D324" s="1991"/>
      <c r="E324" s="1981"/>
      <c r="F324" s="1982"/>
      <c r="G324" s="2030"/>
      <c r="H324" s="2031"/>
      <c r="I324" s="2007"/>
      <c r="J324" s="2008"/>
      <c r="K324" s="476" t="str">
        <f>IF(G324&lt;&gt;"",IF(総括表①!$D$10="-",総括表①!$C$10,総括表①!$D$10),"")</f>
        <v/>
      </c>
      <c r="L324" s="477"/>
      <c r="M324" s="478"/>
      <c r="N324" s="2032">
        <f>IF(SUM(K325:M325)=0,0,ROUND(K325/SUM(K325:M325),3))</f>
        <v>0</v>
      </c>
      <c r="O324" s="2033"/>
      <c r="P324" s="2016">
        <f>IF(I310&gt;0,ROUND(-G324*N324,0),0)</f>
        <v>0</v>
      </c>
      <c r="Q324" s="2017"/>
      <c r="R324" s="2020"/>
      <c r="S324" s="2021"/>
      <c r="T324" s="2024"/>
      <c r="U324" s="2025"/>
      <c r="V324" s="2026"/>
      <c r="AF324" s="846"/>
      <c r="AG324" s="846"/>
    </row>
    <row r="325" spans="2:33" ht="14.1" hidden="1" customHeight="1" x14ac:dyDescent="0.2">
      <c r="B325" s="1986"/>
      <c r="C325" s="1990"/>
      <c r="D325" s="1991"/>
      <c r="E325" s="1981"/>
      <c r="F325" s="1982"/>
      <c r="G325" s="2030"/>
      <c r="H325" s="2031"/>
      <c r="I325" s="2007"/>
      <c r="J325" s="2008"/>
      <c r="K325" s="473"/>
      <c r="L325" s="474"/>
      <c r="M325" s="475"/>
      <c r="N325" s="2032"/>
      <c r="O325" s="2033"/>
      <c r="P325" s="2016"/>
      <c r="Q325" s="2017"/>
      <c r="R325" s="2020"/>
      <c r="S325" s="2021"/>
      <c r="T325" s="2024"/>
      <c r="U325" s="2025"/>
      <c r="V325" s="2026"/>
      <c r="W325" s="845" t="str">
        <f>IF(R324&gt;P324,"！　(17）が(16)を超えています。","")</f>
        <v/>
      </c>
      <c r="AA325" s="845" t="str">
        <f>IF(G324="","",IF(SIGN(G324)=SIGN(R324),"！(11)と(17)の符号が逆になっていません。",""))</f>
        <v/>
      </c>
      <c r="AF325" s="846"/>
      <c r="AG325" s="846"/>
    </row>
    <row r="326" spans="2:33" ht="14.1" hidden="1" customHeight="1" x14ac:dyDescent="0.2">
      <c r="B326" s="1986"/>
      <c r="C326" s="1990"/>
      <c r="D326" s="1991"/>
      <c r="E326" s="1981"/>
      <c r="F326" s="1982"/>
      <c r="G326" s="2030"/>
      <c r="H326" s="2031"/>
      <c r="I326" s="2007"/>
      <c r="J326" s="2008"/>
      <c r="K326" s="476" t="str">
        <f>IF(G326&lt;&gt;"",IF(総括表①!$D$10="-",総括表①!$C$10,総括表①!$D$10),"")</f>
        <v/>
      </c>
      <c r="L326" s="477"/>
      <c r="M326" s="478"/>
      <c r="N326" s="2032">
        <f>IF(SUM(K327:M327)=0,0,ROUND(K327/SUM(K327:M327),3))</f>
        <v>0</v>
      </c>
      <c r="O326" s="2033"/>
      <c r="P326" s="2016">
        <f>IF(I310&gt;0,ROUND(-G326*N326,0),0)</f>
        <v>0</v>
      </c>
      <c r="Q326" s="2017"/>
      <c r="R326" s="2020"/>
      <c r="S326" s="2021"/>
      <c r="T326" s="2024"/>
      <c r="U326" s="2025"/>
      <c r="V326" s="2026"/>
      <c r="AF326" s="846"/>
      <c r="AG326" s="846"/>
    </row>
    <row r="327" spans="2:33" ht="14.1" hidden="1" customHeight="1" x14ac:dyDescent="0.2">
      <c r="B327" s="1986"/>
      <c r="C327" s="1990"/>
      <c r="D327" s="1991"/>
      <c r="E327" s="1981"/>
      <c r="F327" s="1982"/>
      <c r="G327" s="2030"/>
      <c r="H327" s="2031"/>
      <c r="I327" s="2007"/>
      <c r="J327" s="2008"/>
      <c r="K327" s="473"/>
      <c r="L327" s="474"/>
      <c r="M327" s="475"/>
      <c r="N327" s="2032"/>
      <c r="O327" s="2033"/>
      <c r="P327" s="2016"/>
      <c r="Q327" s="2017"/>
      <c r="R327" s="2020"/>
      <c r="S327" s="2021"/>
      <c r="T327" s="2024"/>
      <c r="U327" s="2025"/>
      <c r="V327" s="2026"/>
      <c r="W327" s="845" t="str">
        <f>IF(R326&gt;P326,"！　(17）が(16)を超えています。","")</f>
        <v/>
      </c>
      <c r="AA327" s="845" t="str">
        <f>IF(G326="","",IF(SIGN(G326)=SIGN(R326),"！(11)と(17)の符号が逆になっていません。",""))</f>
        <v/>
      </c>
      <c r="AF327" s="846"/>
      <c r="AG327" s="846"/>
    </row>
    <row r="328" spans="2:33" ht="14.1" hidden="1" customHeight="1" x14ac:dyDescent="0.2">
      <c r="B328" s="1986"/>
      <c r="C328" s="1990"/>
      <c r="D328" s="1991"/>
      <c r="E328" s="1981"/>
      <c r="F328" s="1982"/>
      <c r="G328" s="2030"/>
      <c r="H328" s="2031"/>
      <c r="I328" s="2007"/>
      <c r="J328" s="2008"/>
      <c r="K328" s="476" t="str">
        <f>IF(G328&lt;&gt;"",IF(総括表①!$D$10="-",総括表①!$C$10,総括表①!$D$10),"")</f>
        <v/>
      </c>
      <c r="L328" s="477"/>
      <c r="M328" s="478"/>
      <c r="N328" s="2032">
        <f>IF(SUM(K329:M329)=0,0,ROUND(K329/SUM(K329:M329),3))</f>
        <v>0</v>
      </c>
      <c r="O328" s="2033"/>
      <c r="P328" s="2016">
        <f>IF(I310&gt;0,ROUND(-G328*N328,0),0)</f>
        <v>0</v>
      </c>
      <c r="Q328" s="2017"/>
      <c r="R328" s="2020"/>
      <c r="S328" s="2021"/>
      <c r="T328" s="2024"/>
      <c r="U328" s="2025"/>
      <c r="V328" s="2026"/>
      <c r="AF328" s="846"/>
      <c r="AG328" s="846"/>
    </row>
    <row r="329" spans="2:33" ht="14.1" hidden="1" customHeight="1" x14ac:dyDescent="0.2">
      <c r="B329" s="1987"/>
      <c r="C329" s="1992"/>
      <c r="D329" s="1993"/>
      <c r="E329" s="1983"/>
      <c r="F329" s="1984"/>
      <c r="G329" s="2035"/>
      <c r="H329" s="2036"/>
      <c r="I329" s="2009"/>
      <c r="J329" s="2010"/>
      <c r="K329" s="473"/>
      <c r="L329" s="474"/>
      <c r="M329" s="475"/>
      <c r="N329" s="2037"/>
      <c r="O329" s="2038"/>
      <c r="P329" s="2018"/>
      <c r="Q329" s="2019"/>
      <c r="R329" s="2022"/>
      <c r="S329" s="2023"/>
      <c r="T329" s="2027"/>
      <c r="U329" s="2028"/>
      <c r="V329" s="2029"/>
      <c r="W329" s="845" t="str">
        <f>IF(R328&gt;P328,"！　(17）が(16)を超えています。","")</f>
        <v/>
      </c>
      <c r="AA329" s="845" t="str">
        <f>IF(G328="","",IF(SIGN(G328)=SIGN(R328),"！(11)と(17)の符号が逆になっていません。",""))</f>
        <v/>
      </c>
      <c r="AF329" s="847"/>
      <c r="AG329" s="847"/>
    </row>
    <row r="330" spans="2:33" ht="14.1" hidden="1" customHeight="1" x14ac:dyDescent="0.2">
      <c r="B330" s="1985">
        <v>7</v>
      </c>
      <c r="C330" s="1988"/>
      <c r="D330" s="1989"/>
      <c r="E330" s="2053"/>
      <c r="F330" s="2054"/>
      <c r="G330" s="2039"/>
      <c r="H330" s="2040"/>
      <c r="I330" s="2005">
        <f>IF(SUM(G330:H349)&gt;=0,0,-1*SUM(G330:H349))</f>
        <v>0</v>
      </c>
      <c r="J330" s="2006"/>
      <c r="K330" s="476" t="str">
        <f>IF(G330&lt;&gt;"",IF(総括表①!$D$10="-",総括表①!$C$10,総括表①!$D$10),"")</f>
        <v/>
      </c>
      <c r="L330" s="477"/>
      <c r="M330" s="478"/>
      <c r="N330" s="2041">
        <f>IF(SUM(K331:M331)=0,0,ROUND(K331/SUM(K331:M331),3))</f>
        <v>0</v>
      </c>
      <c r="O330" s="2042"/>
      <c r="P330" s="2046">
        <f>IF(I330&gt;0,ROUND(-G330*N330,0),0)</f>
        <v>0</v>
      </c>
      <c r="Q330" s="2047"/>
      <c r="R330" s="2048"/>
      <c r="S330" s="2049"/>
      <c r="T330" s="2050"/>
      <c r="U330" s="2051"/>
      <c r="V330" s="2052"/>
      <c r="AF330" s="853">
        <f>IF(AND(I330&gt;0,SUM(P330:Q349)&lt;=0)=TRUE,0,SUM(P330:Q349))</f>
        <v>0</v>
      </c>
      <c r="AG330" s="853">
        <f>IF(AND(I330&gt;0,SUM(R330:S349)&lt;=0)=TRUE,0,SUM(R330:S349))</f>
        <v>0</v>
      </c>
    </row>
    <row r="331" spans="2:33" ht="14.1" hidden="1" customHeight="1" x14ac:dyDescent="0.2">
      <c r="B331" s="1986"/>
      <c r="C331" s="1990"/>
      <c r="D331" s="1991"/>
      <c r="E331" s="1981"/>
      <c r="F331" s="1982"/>
      <c r="G331" s="2030"/>
      <c r="H331" s="2031"/>
      <c r="I331" s="2007"/>
      <c r="J331" s="2008"/>
      <c r="K331" s="473"/>
      <c r="L331" s="474"/>
      <c r="M331" s="475"/>
      <c r="N331" s="2032"/>
      <c r="O331" s="2033"/>
      <c r="P331" s="2016"/>
      <c r="Q331" s="2017"/>
      <c r="R331" s="2020"/>
      <c r="S331" s="2021"/>
      <c r="T331" s="2024"/>
      <c r="U331" s="2025"/>
      <c r="V331" s="2026"/>
      <c r="W331" s="845" t="str">
        <f>IF(R330&gt;P330,"！　(17）が(16)を超えています。","")</f>
        <v/>
      </c>
      <c r="AA331" s="845" t="str">
        <f>IF(G330="","",IF(SIGN(G330)=SIGN(R330),"！(11)と(17)の符号が逆になっていません。",""))</f>
        <v/>
      </c>
      <c r="AF331" s="846"/>
      <c r="AG331" s="846"/>
    </row>
    <row r="332" spans="2:33" ht="14.1" hidden="1" customHeight="1" x14ac:dyDescent="0.2">
      <c r="B332" s="1986"/>
      <c r="C332" s="1990"/>
      <c r="D332" s="1991"/>
      <c r="E332" s="1981"/>
      <c r="F332" s="1982"/>
      <c r="G332" s="2030"/>
      <c r="H332" s="2031"/>
      <c r="I332" s="2007"/>
      <c r="J332" s="2008"/>
      <c r="K332" s="476" t="str">
        <f>IF(G332&lt;&gt;"",IF(総括表①!$D$10="-",総括表①!$C$10,総括表①!$D$10),"")</f>
        <v/>
      </c>
      <c r="L332" s="477"/>
      <c r="M332" s="478"/>
      <c r="N332" s="2032">
        <f>IF(SUM(K333:M333)=0,0,ROUND(K333/SUM(K333:M333),3))</f>
        <v>0</v>
      </c>
      <c r="O332" s="2033"/>
      <c r="P332" s="2016">
        <f>IF(I330&gt;0,ROUND(-G332*N332,0),0)</f>
        <v>0</v>
      </c>
      <c r="Q332" s="2017"/>
      <c r="R332" s="2020"/>
      <c r="S332" s="2021"/>
      <c r="T332" s="2024"/>
      <c r="U332" s="2025"/>
      <c r="V332" s="2026"/>
      <c r="AF332" s="846"/>
      <c r="AG332" s="846"/>
    </row>
    <row r="333" spans="2:33" ht="14.1" hidden="1" customHeight="1" x14ac:dyDescent="0.2">
      <c r="B333" s="1986"/>
      <c r="C333" s="1990"/>
      <c r="D333" s="1991"/>
      <c r="E333" s="1981"/>
      <c r="F333" s="1982"/>
      <c r="G333" s="2030"/>
      <c r="H333" s="2031"/>
      <c r="I333" s="2007"/>
      <c r="J333" s="2008"/>
      <c r="K333" s="473"/>
      <c r="L333" s="474"/>
      <c r="M333" s="475"/>
      <c r="N333" s="2032"/>
      <c r="O333" s="2033"/>
      <c r="P333" s="2016"/>
      <c r="Q333" s="2017"/>
      <c r="R333" s="2020"/>
      <c r="S333" s="2021"/>
      <c r="T333" s="2024"/>
      <c r="U333" s="2025"/>
      <c r="V333" s="2026"/>
      <c r="W333" s="845" t="str">
        <f>IF(R332&gt;P332,"！　(17）が(16)を超えています。","")</f>
        <v/>
      </c>
      <c r="AA333" s="845" t="str">
        <f>IF(G332="","",IF(SIGN(G332)=SIGN(R332),"！(11)と(17)の符号が逆になっていません。",""))</f>
        <v/>
      </c>
      <c r="AF333" s="846"/>
      <c r="AG333" s="846"/>
    </row>
    <row r="334" spans="2:33" ht="14.1" hidden="1" customHeight="1" x14ac:dyDescent="0.2">
      <c r="B334" s="1986"/>
      <c r="C334" s="1990"/>
      <c r="D334" s="1991"/>
      <c r="E334" s="1981"/>
      <c r="F334" s="1982"/>
      <c r="G334" s="2030"/>
      <c r="H334" s="2031"/>
      <c r="I334" s="2007"/>
      <c r="J334" s="2008"/>
      <c r="K334" s="476" t="str">
        <f>IF(G334&lt;&gt;"",IF(総括表①!$D$10="-",総括表①!$C$10,総括表①!$D$10),"")</f>
        <v/>
      </c>
      <c r="L334" s="477"/>
      <c r="M334" s="478"/>
      <c r="N334" s="2032">
        <f>IF(SUM(K335:M335)=0,0,ROUND(K335/SUM(K335:M335),3))</f>
        <v>0</v>
      </c>
      <c r="O334" s="2033"/>
      <c r="P334" s="2016">
        <f>IF(I330&gt;0,ROUND(-G334*N334,0),0)</f>
        <v>0</v>
      </c>
      <c r="Q334" s="2017"/>
      <c r="R334" s="2020"/>
      <c r="S334" s="2021"/>
      <c r="T334" s="2024"/>
      <c r="U334" s="2025"/>
      <c r="V334" s="2026"/>
      <c r="AF334" s="846"/>
      <c r="AG334" s="846"/>
    </row>
    <row r="335" spans="2:33" ht="14.1" hidden="1" customHeight="1" x14ac:dyDescent="0.2">
      <c r="B335" s="1986"/>
      <c r="C335" s="1990"/>
      <c r="D335" s="1991"/>
      <c r="E335" s="1981"/>
      <c r="F335" s="1982"/>
      <c r="G335" s="2030"/>
      <c r="H335" s="2031"/>
      <c r="I335" s="2007"/>
      <c r="J335" s="2008"/>
      <c r="K335" s="473"/>
      <c r="L335" s="474"/>
      <c r="M335" s="475"/>
      <c r="N335" s="2032"/>
      <c r="O335" s="2033"/>
      <c r="P335" s="2016"/>
      <c r="Q335" s="2017"/>
      <c r="R335" s="2020"/>
      <c r="S335" s="2021"/>
      <c r="T335" s="2024"/>
      <c r="U335" s="2025"/>
      <c r="V335" s="2026"/>
      <c r="W335" s="845" t="str">
        <f>IF(R334&gt;P334,"！　(17）が(16)を超えています。","")</f>
        <v/>
      </c>
      <c r="AA335" s="845" t="str">
        <f>IF(G334="","",IF(SIGN(G334)=SIGN(R334),"！(11)と(17)の符号が逆になっていません。",""))</f>
        <v/>
      </c>
      <c r="AF335" s="846"/>
      <c r="AG335" s="846"/>
    </row>
    <row r="336" spans="2:33" ht="14.1" hidden="1" customHeight="1" x14ac:dyDescent="0.2">
      <c r="B336" s="1986"/>
      <c r="C336" s="1990"/>
      <c r="D336" s="1991"/>
      <c r="E336" s="1981"/>
      <c r="F336" s="1982"/>
      <c r="G336" s="2030"/>
      <c r="H336" s="2031"/>
      <c r="I336" s="2007"/>
      <c r="J336" s="2008"/>
      <c r="K336" s="476" t="str">
        <f>IF(G336&lt;&gt;"",IF(総括表①!$D$10="-",総括表①!$C$10,総括表①!$D$10),"")</f>
        <v/>
      </c>
      <c r="L336" s="477"/>
      <c r="M336" s="478"/>
      <c r="N336" s="2032">
        <f>IF(SUM(K337:M337)=0,0,ROUND(K337/SUM(K337:M337),3))</f>
        <v>0</v>
      </c>
      <c r="O336" s="2033"/>
      <c r="P336" s="2016">
        <f>IF(I330&gt;0,ROUND(-G336*N336,0),0)</f>
        <v>0</v>
      </c>
      <c r="Q336" s="2017"/>
      <c r="R336" s="2020"/>
      <c r="S336" s="2021"/>
      <c r="T336" s="2024"/>
      <c r="U336" s="2025"/>
      <c r="V336" s="2026"/>
      <c r="AF336" s="846"/>
      <c r="AG336" s="846"/>
    </row>
    <row r="337" spans="2:33" ht="14.1" hidden="1" customHeight="1" x14ac:dyDescent="0.2">
      <c r="B337" s="1986"/>
      <c r="C337" s="1990"/>
      <c r="D337" s="1991"/>
      <c r="E337" s="1981"/>
      <c r="F337" s="1982"/>
      <c r="G337" s="2030"/>
      <c r="H337" s="2031"/>
      <c r="I337" s="2007"/>
      <c r="J337" s="2008"/>
      <c r="K337" s="473"/>
      <c r="L337" s="474"/>
      <c r="M337" s="475"/>
      <c r="N337" s="2032"/>
      <c r="O337" s="2033"/>
      <c r="P337" s="2016"/>
      <c r="Q337" s="2017"/>
      <c r="R337" s="2020"/>
      <c r="S337" s="2021"/>
      <c r="T337" s="2024"/>
      <c r="U337" s="2025"/>
      <c r="V337" s="2026"/>
      <c r="W337" s="845" t="str">
        <f>IF(R336&gt;P336,"！　(17）が(16)を超えています。","")</f>
        <v/>
      </c>
      <c r="AA337" s="845" t="str">
        <f>IF(G336="","",IF(SIGN(G336)=SIGN(R336),"！(11)と(17)の符号が逆になっていません。",""))</f>
        <v/>
      </c>
      <c r="AF337" s="846"/>
      <c r="AG337" s="846"/>
    </row>
    <row r="338" spans="2:33" ht="14.1" hidden="1" customHeight="1" x14ac:dyDescent="0.2">
      <c r="B338" s="1986"/>
      <c r="C338" s="1990"/>
      <c r="D338" s="1991"/>
      <c r="E338" s="1981"/>
      <c r="F338" s="1982"/>
      <c r="G338" s="2030"/>
      <c r="H338" s="2031"/>
      <c r="I338" s="2007"/>
      <c r="J338" s="2008"/>
      <c r="K338" s="476" t="str">
        <f>IF(G338&lt;&gt;"",IF(総括表①!$D$10="-",総括表①!$C$10,総括表①!$D$10),"")</f>
        <v/>
      </c>
      <c r="L338" s="477"/>
      <c r="M338" s="478"/>
      <c r="N338" s="2032">
        <f>IF(SUM(K339:M339)=0,0,ROUND(K339/SUM(K339:M339),3))</f>
        <v>0</v>
      </c>
      <c r="O338" s="2033"/>
      <c r="P338" s="2016">
        <f>IF(I330&gt;0,ROUND(-G338*N338,0),0)</f>
        <v>0</v>
      </c>
      <c r="Q338" s="2017"/>
      <c r="R338" s="2020"/>
      <c r="S338" s="2021"/>
      <c r="T338" s="2024"/>
      <c r="U338" s="2025"/>
      <c r="V338" s="2026"/>
      <c r="AF338" s="846"/>
      <c r="AG338" s="846"/>
    </row>
    <row r="339" spans="2:33" ht="14.1" hidden="1" customHeight="1" x14ac:dyDescent="0.2">
      <c r="B339" s="1986"/>
      <c r="C339" s="1990"/>
      <c r="D339" s="1991"/>
      <c r="E339" s="1981"/>
      <c r="F339" s="1982"/>
      <c r="G339" s="2030"/>
      <c r="H339" s="2031"/>
      <c r="I339" s="2007"/>
      <c r="J339" s="2008"/>
      <c r="K339" s="473"/>
      <c r="L339" s="474"/>
      <c r="M339" s="475"/>
      <c r="N339" s="2032"/>
      <c r="O339" s="2033"/>
      <c r="P339" s="2016"/>
      <c r="Q339" s="2017"/>
      <c r="R339" s="2020"/>
      <c r="S339" s="2021"/>
      <c r="T339" s="2024"/>
      <c r="U339" s="2025"/>
      <c r="V339" s="2026"/>
      <c r="W339" s="845" t="str">
        <f>IF(R338&gt;P338,"！　(17）が(16)を超えています。","")</f>
        <v/>
      </c>
      <c r="AA339" s="845" t="str">
        <f>IF(G338="","",IF(SIGN(G338)=SIGN(R338),"！(11)と(17)の符号が逆になっていません。",""))</f>
        <v/>
      </c>
      <c r="AF339" s="846"/>
      <c r="AG339" s="846"/>
    </row>
    <row r="340" spans="2:33" ht="14.1" hidden="1" customHeight="1" x14ac:dyDescent="0.2">
      <c r="B340" s="1986"/>
      <c r="C340" s="1990"/>
      <c r="D340" s="1991"/>
      <c r="E340" s="1981"/>
      <c r="F340" s="1982"/>
      <c r="G340" s="2030"/>
      <c r="H340" s="2031"/>
      <c r="I340" s="2007"/>
      <c r="J340" s="2008"/>
      <c r="K340" s="476" t="str">
        <f>IF(G340&lt;&gt;"",IF(総括表①!$D$10="-",総括表①!$C$10,総括表①!$D$10),"")</f>
        <v/>
      </c>
      <c r="L340" s="477"/>
      <c r="M340" s="478"/>
      <c r="N340" s="2032">
        <f>IF(SUM(K341:M341)=0,0,ROUND(K341/SUM(K341:M341),3))</f>
        <v>0</v>
      </c>
      <c r="O340" s="2033"/>
      <c r="P340" s="2016">
        <f>IF(I330&gt;0,ROUND(-G340*N340,0),0)</f>
        <v>0</v>
      </c>
      <c r="Q340" s="2017"/>
      <c r="R340" s="2020"/>
      <c r="S340" s="2021"/>
      <c r="T340" s="2024"/>
      <c r="U340" s="2025"/>
      <c r="V340" s="2026"/>
      <c r="AF340" s="846"/>
      <c r="AG340" s="846"/>
    </row>
    <row r="341" spans="2:33" ht="14.1" hidden="1" customHeight="1" x14ac:dyDescent="0.2">
      <c r="B341" s="1986"/>
      <c r="C341" s="1990"/>
      <c r="D341" s="1991"/>
      <c r="E341" s="1981"/>
      <c r="F341" s="1982"/>
      <c r="G341" s="2030"/>
      <c r="H341" s="2031"/>
      <c r="I341" s="2007"/>
      <c r="J341" s="2008"/>
      <c r="K341" s="473"/>
      <c r="L341" s="474"/>
      <c r="M341" s="475"/>
      <c r="N341" s="2032"/>
      <c r="O341" s="2033"/>
      <c r="P341" s="2016"/>
      <c r="Q341" s="2017"/>
      <c r="R341" s="2020"/>
      <c r="S341" s="2021"/>
      <c r="T341" s="2024"/>
      <c r="U341" s="2025"/>
      <c r="V341" s="2026"/>
      <c r="W341" s="845" t="str">
        <f>IF(R340&gt;P340,"！　(17）が(16)を超えています。","")</f>
        <v/>
      </c>
      <c r="AA341" s="845" t="str">
        <f>IF(G340="","",IF(SIGN(G340)=SIGN(R340),"！(11)と(17)の符号が逆になっていません。",""))</f>
        <v/>
      </c>
      <c r="AF341" s="846"/>
      <c r="AG341" s="846"/>
    </row>
    <row r="342" spans="2:33" ht="14.1" hidden="1" customHeight="1" x14ac:dyDescent="0.2">
      <c r="B342" s="1986"/>
      <c r="C342" s="1990"/>
      <c r="D342" s="1991"/>
      <c r="E342" s="1981"/>
      <c r="F342" s="1982"/>
      <c r="G342" s="2030"/>
      <c r="H342" s="2031"/>
      <c r="I342" s="2007"/>
      <c r="J342" s="2008"/>
      <c r="K342" s="476" t="str">
        <f>IF(G342&lt;&gt;"",IF(総括表①!$D$10="-",総括表①!$C$10,総括表①!$D$10),"")</f>
        <v/>
      </c>
      <c r="L342" s="477"/>
      <c r="M342" s="478"/>
      <c r="N342" s="2032">
        <f>IF(SUM(K343:M343)=0,0,ROUND(K343/SUM(K343:M343),3))</f>
        <v>0</v>
      </c>
      <c r="O342" s="2033"/>
      <c r="P342" s="2016">
        <f>IF(I330&gt;0,ROUND(-G342*N342,0),0)</f>
        <v>0</v>
      </c>
      <c r="Q342" s="2017"/>
      <c r="R342" s="2020"/>
      <c r="S342" s="2021"/>
      <c r="T342" s="2024"/>
      <c r="U342" s="2025"/>
      <c r="V342" s="2026"/>
      <c r="AF342" s="846"/>
      <c r="AG342" s="846"/>
    </row>
    <row r="343" spans="2:33" ht="14.1" hidden="1" customHeight="1" x14ac:dyDescent="0.2">
      <c r="B343" s="1986"/>
      <c r="C343" s="1990"/>
      <c r="D343" s="1991"/>
      <c r="E343" s="1981"/>
      <c r="F343" s="1982"/>
      <c r="G343" s="2030"/>
      <c r="H343" s="2031"/>
      <c r="I343" s="2007"/>
      <c r="J343" s="2008"/>
      <c r="K343" s="473"/>
      <c r="L343" s="474"/>
      <c r="M343" s="475"/>
      <c r="N343" s="2032"/>
      <c r="O343" s="2033"/>
      <c r="P343" s="2016"/>
      <c r="Q343" s="2017"/>
      <c r="R343" s="2020"/>
      <c r="S343" s="2021"/>
      <c r="T343" s="2024"/>
      <c r="U343" s="2025"/>
      <c r="V343" s="2026"/>
      <c r="W343" s="845" t="str">
        <f>IF(R342&gt;P342,"！　(17）が(16)を超えています。","")</f>
        <v/>
      </c>
      <c r="AA343" s="845" t="str">
        <f>IF(G342="","",IF(SIGN(G342)=SIGN(R342),"！(11)と(17)の符号が逆になっていません。",""))</f>
        <v/>
      </c>
      <c r="AF343" s="846"/>
      <c r="AG343" s="846"/>
    </row>
    <row r="344" spans="2:33" ht="14.1" hidden="1" customHeight="1" x14ac:dyDescent="0.2">
      <c r="B344" s="1986"/>
      <c r="C344" s="1990"/>
      <c r="D344" s="1991"/>
      <c r="E344" s="1981"/>
      <c r="F344" s="1982"/>
      <c r="G344" s="2030"/>
      <c r="H344" s="2031"/>
      <c r="I344" s="2007"/>
      <c r="J344" s="2008"/>
      <c r="K344" s="476" t="str">
        <f>IF(G344&lt;&gt;"",IF(総括表①!$D$10="-",総括表①!$C$10,総括表①!$D$10),"")</f>
        <v/>
      </c>
      <c r="L344" s="477"/>
      <c r="M344" s="478"/>
      <c r="N344" s="2032">
        <f>IF(SUM(K345:M345)=0,0,ROUND(K345/SUM(K345:M345),3))</f>
        <v>0</v>
      </c>
      <c r="O344" s="2033"/>
      <c r="P344" s="2016">
        <f>IF(I330&gt;0,ROUND(-G344*N344,0),0)</f>
        <v>0</v>
      </c>
      <c r="Q344" s="2017"/>
      <c r="R344" s="2020"/>
      <c r="S344" s="2021"/>
      <c r="T344" s="2024"/>
      <c r="U344" s="2025"/>
      <c r="V344" s="2026"/>
      <c r="AF344" s="846"/>
      <c r="AG344" s="846"/>
    </row>
    <row r="345" spans="2:33" ht="14.1" hidden="1" customHeight="1" x14ac:dyDescent="0.2">
      <c r="B345" s="1986"/>
      <c r="C345" s="1990"/>
      <c r="D345" s="1991"/>
      <c r="E345" s="1981"/>
      <c r="F345" s="1982"/>
      <c r="G345" s="2030"/>
      <c r="H345" s="2031"/>
      <c r="I345" s="2007"/>
      <c r="J345" s="2008"/>
      <c r="K345" s="473"/>
      <c r="L345" s="474"/>
      <c r="M345" s="475"/>
      <c r="N345" s="2032"/>
      <c r="O345" s="2033"/>
      <c r="P345" s="2016"/>
      <c r="Q345" s="2017"/>
      <c r="R345" s="2020"/>
      <c r="S345" s="2021"/>
      <c r="T345" s="2024"/>
      <c r="U345" s="2025"/>
      <c r="V345" s="2026"/>
      <c r="W345" s="845" t="str">
        <f>IF(R344&gt;P344,"！　(17）が(16)を超えています。","")</f>
        <v/>
      </c>
      <c r="AA345" s="845" t="str">
        <f>IF(G344="","",IF(SIGN(G344)=SIGN(R344),"！(11)と(17)の符号が逆になっていません。",""))</f>
        <v/>
      </c>
      <c r="AF345" s="846"/>
      <c r="AG345" s="846"/>
    </row>
    <row r="346" spans="2:33" ht="14.1" hidden="1" customHeight="1" x14ac:dyDescent="0.2">
      <c r="B346" s="1986"/>
      <c r="C346" s="1990"/>
      <c r="D346" s="1991"/>
      <c r="E346" s="1981"/>
      <c r="F346" s="1982"/>
      <c r="G346" s="2030"/>
      <c r="H346" s="2031"/>
      <c r="I346" s="2007"/>
      <c r="J346" s="2008"/>
      <c r="K346" s="476" t="str">
        <f>IF(G346&lt;&gt;"",IF(総括表①!$D$10="-",総括表①!$C$10,総括表①!$D$10),"")</f>
        <v/>
      </c>
      <c r="L346" s="477"/>
      <c r="M346" s="478"/>
      <c r="N346" s="2032">
        <f>IF(SUM(K347:M347)=0,0,ROUND(K347/SUM(K347:M347),3))</f>
        <v>0</v>
      </c>
      <c r="O346" s="2033"/>
      <c r="P346" s="2016">
        <f>IF(I330&gt;0,ROUND(-G346*N346,0),0)</f>
        <v>0</v>
      </c>
      <c r="Q346" s="2017"/>
      <c r="R346" s="2020"/>
      <c r="S346" s="2021"/>
      <c r="T346" s="2024"/>
      <c r="U346" s="2025"/>
      <c r="V346" s="2026"/>
      <c r="AF346" s="846"/>
      <c r="AG346" s="846"/>
    </row>
    <row r="347" spans="2:33" ht="14.1" hidden="1" customHeight="1" x14ac:dyDescent="0.2">
      <c r="B347" s="1986"/>
      <c r="C347" s="1990"/>
      <c r="D347" s="1991"/>
      <c r="E347" s="1981"/>
      <c r="F347" s="1982"/>
      <c r="G347" s="2030"/>
      <c r="H347" s="2031"/>
      <c r="I347" s="2007"/>
      <c r="J347" s="2008"/>
      <c r="K347" s="473"/>
      <c r="L347" s="474"/>
      <c r="M347" s="475"/>
      <c r="N347" s="2032"/>
      <c r="O347" s="2033"/>
      <c r="P347" s="2016"/>
      <c r="Q347" s="2017"/>
      <c r="R347" s="2020"/>
      <c r="S347" s="2021"/>
      <c r="T347" s="2024"/>
      <c r="U347" s="2025"/>
      <c r="V347" s="2026"/>
      <c r="W347" s="845" t="str">
        <f>IF(R346&gt;P346,"！　(17）が(16)を超えています。","")</f>
        <v/>
      </c>
      <c r="AA347" s="845" t="str">
        <f>IF(G346="","",IF(SIGN(G346)=SIGN(R346),"！(11)と(17)の符号が逆になっていません。",""))</f>
        <v/>
      </c>
      <c r="AF347" s="846"/>
      <c r="AG347" s="846"/>
    </row>
    <row r="348" spans="2:33" ht="14.1" hidden="1" customHeight="1" x14ac:dyDescent="0.2">
      <c r="B348" s="1986"/>
      <c r="C348" s="1990"/>
      <c r="D348" s="1991"/>
      <c r="E348" s="1981"/>
      <c r="F348" s="1982"/>
      <c r="G348" s="2030"/>
      <c r="H348" s="2031"/>
      <c r="I348" s="2007"/>
      <c r="J348" s="2008"/>
      <c r="K348" s="476" t="str">
        <f>IF(G348&lt;&gt;"",IF(総括表①!$D$10="-",総括表①!$C$10,総括表①!$D$10),"")</f>
        <v/>
      </c>
      <c r="L348" s="477"/>
      <c r="M348" s="478"/>
      <c r="N348" s="2032">
        <f>IF(SUM(K349:M349)=0,0,ROUND(K349/SUM(K349:M349),3))</f>
        <v>0</v>
      </c>
      <c r="O348" s="2033"/>
      <c r="P348" s="2016">
        <f>IF(I330&gt;0,ROUND(-G348*N348,0),0)</f>
        <v>0</v>
      </c>
      <c r="Q348" s="2017"/>
      <c r="R348" s="2020"/>
      <c r="S348" s="2021"/>
      <c r="T348" s="2024"/>
      <c r="U348" s="2025"/>
      <c r="V348" s="2026"/>
      <c r="AF348" s="846"/>
      <c r="AG348" s="846"/>
    </row>
    <row r="349" spans="2:33" ht="14.1" hidden="1" customHeight="1" x14ac:dyDescent="0.2">
      <c r="B349" s="1987"/>
      <c r="C349" s="1992"/>
      <c r="D349" s="1993"/>
      <c r="E349" s="1983"/>
      <c r="F349" s="1984"/>
      <c r="G349" s="2035"/>
      <c r="H349" s="2036"/>
      <c r="I349" s="2009"/>
      <c r="J349" s="2010"/>
      <c r="K349" s="473"/>
      <c r="L349" s="474"/>
      <c r="M349" s="475"/>
      <c r="N349" s="2037"/>
      <c r="O349" s="2038"/>
      <c r="P349" s="2018"/>
      <c r="Q349" s="2019"/>
      <c r="R349" s="2022"/>
      <c r="S349" s="2023"/>
      <c r="T349" s="2027"/>
      <c r="U349" s="2028"/>
      <c r="V349" s="2029"/>
      <c r="W349" s="845" t="str">
        <f>IF(R348&gt;P348,"！　(17）が(16)を超えています。","")</f>
        <v/>
      </c>
      <c r="AA349" s="845" t="str">
        <f>IF(G348="","",IF(SIGN(G348)=SIGN(R348),"！(11)と(17)の符号が逆になっていません。",""))</f>
        <v/>
      </c>
      <c r="AF349" s="847"/>
      <c r="AG349" s="847"/>
    </row>
    <row r="350" spans="2:33" ht="14.1" hidden="1" customHeight="1" x14ac:dyDescent="0.2">
      <c r="B350" s="1985">
        <v>8</v>
      </c>
      <c r="C350" s="1988"/>
      <c r="D350" s="1989"/>
      <c r="E350" s="2053"/>
      <c r="F350" s="2054"/>
      <c r="G350" s="2039"/>
      <c r="H350" s="2040"/>
      <c r="I350" s="2005">
        <f>IF(SUM(G350:H369)&gt;=0,0,-1*SUM(G350:H369))</f>
        <v>0</v>
      </c>
      <c r="J350" s="2006"/>
      <c r="K350" s="476" t="str">
        <f>IF(G350&lt;&gt;"",IF(総括表①!$D$10="-",総括表①!$C$10,総括表①!$D$10),"")</f>
        <v/>
      </c>
      <c r="L350" s="477"/>
      <c r="M350" s="478"/>
      <c r="N350" s="2041">
        <f>IF(SUM(K351:M351)=0,0,ROUND(K351/SUM(K351:M351),3))</f>
        <v>0</v>
      </c>
      <c r="O350" s="2042"/>
      <c r="P350" s="2046">
        <f>IF(I350&gt;0,ROUND(-G350*N350,0),0)</f>
        <v>0</v>
      </c>
      <c r="Q350" s="2047"/>
      <c r="R350" s="2048"/>
      <c r="S350" s="2049"/>
      <c r="T350" s="2050"/>
      <c r="U350" s="2051"/>
      <c r="V350" s="2052"/>
      <c r="AF350" s="853">
        <f>IF(AND(I350&gt;0,SUM(P350:Q369)&lt;=0)=TRUE,0,SUM(P350:Q369))</f>
        <v>0</v>
      </c>
      <c r="AG350" s="853">
        <f>IF(AND(I350&gt;0,SUM(R350:S369)&lt;=0)=TRUE,0,SUM(R350:S369))</f>
        <v>0</v>
      </c>
    </row>
    <row r="351" spans="2:33" ht="14.1" hidden="1" customHeight="1" x14ac:dyDescent="0.2">
      <c r="B351" s="1986"/>
      <c r="C351" s="1990"/>
      <c r="D351" s="1991"/>
      <c r="E351" s="1981"/>
      <c r="F351" s="1982"/>
      <c r="G351" s="2030"/>
      <c r="H351" s="2031"/>
      <c r="I351" s="2007"/>
      <c r="J351" s="2008"/>
      <c r="K351" s="473"/>
      <c r="L351" s="474"/>
      <c r="M351" s="475"/>
      <c r="N351" s="2032"/>
      <c r="O351" s="2033"/>
      <c r="P351" s="2016"/>
      <c r="Q351" s="2017"/>
      <c r="R351" s="2020"/>
      <c r="S351" s="2021"/>
      <c r="T351" s="2024"/>
      <c r="U351" s="2025"/>
      <c r="V351" s="2026"/>
      <c r="W351" s="845" t="str">
        <f>IF(R350&gt;P350,"！　(17）が(16)を超えています。","")</f>
        <v/>
      </c>
      <c r="AA351" s="845" t="str">
        <f>IF(G350="","",IF(SIGN(G350)=SIGN(R350),"！(11)と(17)の符号が逆になっていません。",""))</f>
        <v/>
      </c>
      <c r="AF351" s="846"/>
      <c r="AG351" s="846"/>
    </row>
    <row r="352" spans="2:33" ht="14.1" hidden="1" customHeight="1" x14ac:dyDescent="0.2">
      <c r="B352" s="1986"/>
      <c r="C352" s="1990"/>
      <c r="D352" s="1991"/>
      <c r="E352" s="1981"/>
      <c r="F352" s="1982"/>
      <c r="G352" s="2030"/>
      <c r="H352" s="2031"/>
      <c r="I352" s="2007"/>
      <c r="J352" s="2008"/>
      <c r="K352" s="476" t="str">
        <f>IF(G352&lt;&gt;"",IF(総括表①!$D$10="-",総括表①!$C$10,総括表①!$D$10),"")</f>
        <v/>
      </c>
      <c r="L352" s="477"/>
      <c r="M352" s="478"/>
      <c r="N352" s="2032">
        <f>IF(SUM(K353:M353)=0,0,ROUND(K353/SUM(K353:M353),3))</f>
        <v>0</v>
      </c>
      <c r="O352" s="2033"/>
      <c r="P352" s="2016">
        <f>IF(I350&gt;0,ROUND(-G352*N352,0),0)</f>
        <v>0</v>
      </c>
      <c r="Q352" s="2017"/>
      <c r="R352" s="2020"/>
      <c r="S352" s="2021"/>
      <c r="T352" s="2024"/>
      <c r="U352" s="2025"/>
      <c r="V352" s="2026"/>
      <c r="AF352" s="846"/>
      <c r="AG352" s="846"/>
    </row>
    <row r="353" spans="2:33" ht="14.1" hidden="1" customHeight="1" x14ac:dyDescent="0.2">
      <c r="B353" s="1986"/>
      <c r="C353" s="1990"/>
      <c r="D353" s="1991"/>
      <c r="E353" s="1981"/>
      <c r="F353" s="1982"/>
      <c r="G353" s="2030"/>
      <c r="H353" s="2031"/>
      <c r="I353" s="2007"/>
      <c r="J353" s="2008"/>
      <c r="K353" s="473"/>
      <c r="L353" s="474"/>
      <c r="M353" s="475"/>
      <c r="N353" s="2032"/>
      <c r="O353" s="2033"/>
      <c r="P353" s="2016"/>
      <c r="Q353" s="2017"/>
      <c r="R353" s="2020"/>
      <c r="S353" s="2021"/>
      <c r="T353" s="2024"/>
      <c r="U353" s="2025"/>
      <c r="V353" s="2026"/>
      <c r="W353" s="845" t="str">
        <f>IF(R352&gt;P352,"！　(17）が(16)を超えています。","")</f>
        <v/>
      </c>
      <c r="AA353" s="845" t="str">
        <f>IF(G352="","",IF(SIGN(G352)=SIGN(R352),"！(11)と(17)の符号が逆になっていません。",""))</f>
        <v/>
      </c>
      <c r="AF353" s="846"/>
      <c r="AG353" s="846"/>
    </row>
    <row r="354" spans="2:33" ht="14.1" hidden="1" customHeight="1" x14ac:dyDescent="0.2">
      <c r="B354" s="1986"/>
      <c r="C354" s="1990"/>
      <c r="D354" s="1991"/>
      <c r="E354" s="1981"/>
      <c r="F354" s="1982"/>
      <c r="G354" s="2030"/>
      <c r="H354" s="2031"/>
      <c r="I354" s="2007"/>
      <c r="J354" s="2008"/>
      <c r="K354" s="476" t="str">
        <f>IF(G354&lt;&gt;"",IF(総括表①!$D$10="-",総括表①!$C$10,総括表①!$D$10),"")</f>
        <v/>
      </c>
      <c r="L354" s="477"/>
      <c r="M354" s="478"/>
      <c r="N354" s="2032">
        <f>IF(SUM(K355:M355)=0,0,ROUND(K355/SUM(K355:M355),3))</f>
        <v>0</v>
      </c>
      <c r="O354" s="2033"/>
      <c r="P354" s="2016">
        <f>IF(I350&gt;0,ROUND(-G354*N354,0),0)</f>
        <v>0</v>
      </c>
      <c r="Q354" s="2017"/>
      <c r="R354" s="2020"/>
      <c r="S354" s="2021"/>
      <c r="T354" s="2024"/>
      <c r="U354" s="2025"/>
      <c r="V354" s="2026"/>
      <c r="AF354" s="846"/>
      <c r="AG354" s="846"/>
    </row>
    <row r="355" spans="2:33" ht="14.1" hidden="1" customHeight="1" x14ac:dyDescent="0.2">
      <c r="B355" s="1986"/>
      <c r="C355" s="1990"/>
      <c r="D355" s="1991"/>
      <c r="E355" s="1981"/>
      <c r="F355" s="1982"/>
      <c r="G355" s="2030"/>
      <c r="H355" s="2031"/>
      <c r="I355" s="2007"/>
      <c r="J355" s="2008"/>
      <c r="K355" s="473"/>
      <c r="L355" s="474"/>
      <c r="M355" s="475"/>
      <c r="N355" s="2032"/>
      <c r="O355" s="2033"/>
      <c r="P355" s="2016"/>
      <c r="Q355" s="2017"/>
      <c r="R355" s="2020"/>
      <c r="S355" s="2021"/>
      <c r="T355" s="2024"/>
      <c r="U355" s="2025"/>
      <c r="V355" s="2026"/>
      <c r="W355" s="845" t="str">
        <f>IF(R354&gt;P354,"！　(17）が(16)を超えています。","")</f>
        <v/>
      </c>
      <c r="AA355" s="845" t="str">
        <f>IF(G354="","",IF(SIGN(G354)=SIGN(R354),"！(11)と(17)の符号が逆になっていません。",""))</f>
        <v/>
      </c>
      <c r="AF355" s="846"/>
      <c r="AG355" s="846"/>
    </row>
    <row r="356" spans="2:33" ht="14.1" hidden="1" customHeight="1" x14ac:dyDescent="0.2">
      <c r="B356" s="1986"/>
      <c r="C356" s="1990"/>
      <c r="D356" s="1991"/>
      <c r="E356" s="1981"/>
      <c r="F356" s="1982"/>
      <c r="G356" s="2030"/>
      <c r="H356" s="2031"/>
      <c r="I356" s="2007"/>
      <c r="J356" s="2008"/>
      <c r="K356" s="476" t="str">
        <f>IF(G356&lt;&gt;"",IF(総括表①!$D$10="-",総括表①!$C$10,総括表①!$D$10),"")</f>
        <v/>
      </c>
      <c r="L356" s="477"/>
      <c r="M356" s="478"/>
      <c r="N356" s="2032">
        <f>IF(SUM(K357:M357)=0,0,ROUND(K357/SUM(K357:M357),3))</f>
        <v>0</v>
      </c>
      <c r="O356" s="2033"/>
      <c r="P356" s="2016">
        <f>IF(I350&gt;0,ROUND(-G356*N356,0),0)</f>
        <v>0</v>
      </c>
      <c r="Q356" s="2017"/>
      <c r="R356" s="2020"/>
      <c r="S356" s="2021"/>
      <c r="T356" s="2024"/>
      <c r="U356" s="2025"/>
      <c r="V356" s="2026"/>
      <c r="AF356" s="846"/>
      <c r="AG356" s="846"/>
    </row>
    <row r="357" spans="2:33" ht="14.1" hidden="1" customHeight="1" x14ac:dyDescent="0.2">
      <c r="B357" s="1986"/>
      <c r="C357" s="1990"/>
      <c r="D357" s="1991"/>
      <c r="E357" s="1981"/>
      <c r="F357" s="1982"/>
      <c r="G357" s="2030"/>
      <c r="H357" s="2031"/>
      <c r="I357" s="2007"/>
      <c r="J357" s="2008"/>
      <c r="K357" s="473"/>
      <c r="L357" s="474"/>
      <c r="M357" s="475"/>
      <c r="N357" s="2032"/>
      <c r="O357" s="2033"/>
      <c r="P357" s="2016"/>
      <c r="Q357" s="2017"/>
      <c r="R357" s="2020"/>
      <c r="S357" s="2021"/>
      <c r="T357" s="2024"/>
      <c r="U357" s="2025"/>
      <c r="V357" s="2026"/>
      <c r="W357" s="845" t="str">
        <f>IF(R356&gt;P356,"！　(17）が(16)を超えています。","")</f>
        <v/>
      </c>
      <c r="AA357" s="845" t="str">
        <f>IF(G356="","",IF(SIGN(G356)=SIGN(R356),"！(11)と(17)の符号が逆になっていません。",""))</f>
        <v/>
      </c>
      <c r="AF357" s="846"/>
      <c r="AG357" s="846"/>
    </row>
    <row r="358" spans="2:33" ht="14.1" hidden="1" customHeight="1" x14ac:dyDescent="0.2">
      <c r="B358" s="1986"/>
      <c r="C358" s="1990"/>
      <c r="D358" s="1991"/>
      <c r="E358" s="1981"/>
      <c r="F358" s="1982"/>
      <c r="G358" s="2030"/>
      <c r="H358" s="2031"/>
      <c r="I358" s="2007"/>
      <c r="J358" s="2008"/>
      <c r="K358" s="476" t="str">
        <f>IF(G358&lt;&gt;"",IF(総括表①!$D$10="-",総括表①!$C$10,総括表①!$D$10),"")</f>
        <v/>
      </c>
      <c r="L358" s="477"/>
      <c r="M358" s="478"/>
      <c r="N358" s="2032">
        <f>IF(SUM(K359:M359)=0,0,ROUND(K359/SUM(K359:M359),3))</f>
        <v>0</v>
      </c>
      <c r="O358" s="2033"/>
      <c r="P358" s="2016">
        <f>IF(I350&gt;0,ROUND(-G358*N358,0),0)</f>
        <v>0</v>
      </c>
      <c r="Q358" s="2017"/>
      <c r="R358" s="2020"/>
      <c r="S358" s="2021"/>
      <c r="T358" s="2024"/>
      <c r="U358" s="2025"/>
      <c r="V358" s="2026"/>
      <c r="AF358" s="846"/>
      <c r="AG358" s="846"/>
    </row>
    <row r="359" spans="2:33" ht="14.1" hidden="1" customHeight="1" x14ac:dyDescent="0.2">
      <c r="B359" s="1986"/>
      <c r="C359" s="1990"/>
      <c r="D359" s="1991"/>
      <c r="E359" s="1981"/>
      <c r="F359" s="1982"/>
      <c r="G359" s="2030"/>
      <c r="H359" s="2031"/>
      <c r="I359" s="2007"/>
      <c r="J359" s="2008"/>
      <c r="K359" s="473"/>
      <c r="L359" s="474"/>
      <c r="M359" s="475"/>
      <c r="N359" s="2032"/>
      <c r="O359" s="2033"/>
      <c r="P359" s="2016"/>
      <c r="Q359" s="2017"/>
      <c r="R359" s="2020"/>
      <c r="S359" s="2021"/>
      <c r="T359" s="2024"/>
      <c r="U359" s="2025"/>
      <c r="V359" s="2026"/>
      <c r="W359" s="845" t="str">
        <f>IF(R358&gt;P358,"！　(17）が(16)を超えています。","")</f>
        <v/>
      </c>
      <c r="AA359" s="845" t="str">
        <f>IF(G358="","",IF(SIGN(G358)=SIGN(R358),"！(11)と(17)の符号が逆になっていません。",""))</f>
        <v/>
      </c>
      <c r="AF359" s="846"/>
      <c r="AG359" s="846"/>
    </row>
    <row r="360" spans="2:33" ht="14.1" hidden="1" customHeight="1" x14ac:dyDescent="0.2">
      <c r="B360" s="1986"/>
      <c r="C360" s="1990"/>
      <c r="D360" s="1991"/>
      <c r="E360" s="1981"/>
      <c r="F360" s="1982"/>
      <c r="G360" s="2030"/>
      <c r="H360" s="2031"/>
      <c r="I360" s="2007"/>
      <c r="J360" s="2008"/>
      <c r="K360" s="476" t="str">
        <f>IF(G360&lt;&gt;"",IF(総括表①!$D$10="-",総括表①!$C$10,総括表①!$D$10),"")</f>
        <v/>
      </c>
      <c r="L360" s="477"/>
      <c r="M360" s="478"/>
      <c r="N360" s="2032">
        <f>IF(SUM(K361:M361)=0,0,ROUND(K361/SUM(K361:M361),3))</f>
        <v>0</v>
      </c>
      <c r="O360" s="2033"/>
      <c r="P360" s="2016">
        <f>IF(I350&gt;0,ROUND(-G360*N360,0),0)</f>
        <v>0</v>
      </c>
      <c r="Q360" s="2017"/>
      <c r="R360" s="2020"/>
      <c r="S360" s="2021"/>
      <c r="T360" s="2024"/>
      <c r="U360" s="2025"/>
      <c r="V360" s="2026"/>
      <c r="AF360" s="846"/>
      <c r="AG360" s="846"/>
    </row>
    <row r="361" spans="2:33" ht="14.1" hidden="1" customHeight="1" x14ac:dyDescent="0.2">
      <c r="B361" s="1986"/>
      <c r="C361" s="1990"/>
      <c r="D361" s="1991"/>
      <c r="E361" s="1981"/>
      <c r="F361" s="1982"/>
      <c r="G361" s="2030"/>
      <c r="H361" s="2031"/>
      <c r="I361" s="2007"/>
      <c r="J361" s="2008"/>
      <c r="K361" s="473"/>
      <c r="L361" s="474"/>
      <c r="M361" s="475"/>
      <c r="N361" s="2032"/>
      <c r="O361" s="2033"/>
      <c r="P361" s="2016"/>
      <c r="Q361" s="2017"/>
      <c r="R361" s="2020"/>
      <c r="S361" s="2021"/>
      <c r="T361" s="2024"/>
      <c r="U361" s="2025"/>
      <c r="V361" s="2026"/>
      <c r="W361" s="845" t="str">
        <f>IF(R360&gt;P360,"！　(17）が(16)を超えています。","")</f>
        <v/>
      </c>
      <c r="AA361" s="845" t="str">
        <f>IF(G360="","",IF(SIGN(G360)=SIGN(R360),"！(11)と(17)の符号が逆になっていません。",""))</f>
        <v/>
      </c>
      <c r="AF361" s="846"/>
      <c r="AG361" s="846"/>
    </row>
    <row r="362" spans="2:33" ht="14.1" hidden="1" customHeight="1" x14ac:dyDescent="0.2">
      <c r="B362" s="1986"/>
      <c r="C362" s="1990"/>
      <c r="D362" s="1991"/>
      <c r="E362" s="1981"/>
      <c r="F362" s="1982"/>
      <c r="G362" s="2030"/>
      <c r="H362" s="2031"/>
      <c r="I362" s="2007"/>
      <c r="J362" s="2008"/>
      <c r="K362" s="476" t="str">
        <f>IF(G362&lt;&gt;"",IF(総括表①!$D$10="-",総括表①!$C$10,総括表①!$D$10),"")</f>
        <v/>
      </c>
      <c r="L362" s="477"/>
      <c r="M362" s="478"/>
      <c r="N362" s="2032">
        <f>IF(SUM(K363:M363)=0,0,ROUND(K363/SUM(K363:M363),3))</f>
        <v>0</v>
      </c>
      <c r="O362" s="2033"/>
      <c r="P362" s="2016">
        <f>IF(I350&gt;0,ROUND(-G362*N362,0),0)</f>
        <v>0</v>
      </c>
      <c r="Q362" s="2017"/>
      <c r="R362" s="2020"/>
      <c r="S362" s="2021"/>
      <c r="T362" s="2024"/>
      <c r="U362" s="2025"/>
      <c r="V362" s="2026"/>
      <c r="AF362" s="846"/>
      <c r="AG362" s="846"/>
    </row>
    <row r="363" spans="2:33" ht="14.1" hidden="1" customHeight="1" x14ac:dyDescent="0.2">
      <c r="B363" s="1986"/>
      <c r="C363" s="1990"/>
      <c r="D363" s="1991"/>
      <c r="E363" s="1981"/>
      <c r="F363" s="1982"/>
      <c r="G363" s="2030"/>
      <c r="H363" s="2031"/>
      <c r="I363" s="2007"/>
      <c r="J363" s="2008"/>
      <c r="K363" s="473"/>
      <c r="L363" s="474"/>
      <c r="M363" s="475"/>
      <c r="N363" s="2032"/>
      <c r="O363" s="2033"/>
      <c r="P363" s="2016"/>
      <c r="Q363" s="2017"/>
      <c r="R363" s="2020"/>
      <c r="S363" s="2021"/>
      <c r="T363" s="2024"/>
      <c r="U363" s="2025"/>
      <c r="V363" s="2026"/>
      <c r="W363" s="845" t="str">
        <f>IF(R362&gt;P362,"！　(17）が(16)を超えています。","")</f>
        <v/>
      </c>
      <c r="AA363" s="845" t="str">
        <f>IF(G362="","",IF(SIGN(G362)=SIGN(R362),"！(11)と(17)の符号が逆になっていません。",""))</f>
        <v/>
      </c>
      <c r="AF363" s="846"/>
      <c r="AG363" s="846"/>
    </row>
    <row r="364" spans="2:33" ht="14.1" hidden="1" customHeight="1" x14ac:dyDescent="0.2">
      <c r="B364" s="1986"/>
      <c r="C364" s="1990"/>
      <c r="D364" s="1991"/>
      <c r="E364" s="1981"/>
      <c r="F364" s="1982"/>
      <c r="G364" s="2030"/>
      <c r="H364" s="2031"/>
      <c r="I364" s="2007"/>
      <c r="J364" s="2008"/>
      <c r="K364" s="476" t="str">
        <f>IF(G364&lt;&gt;"",IF(総括表①!$D$10="-",総括表①!$C$10,総括表①!$D$10),"")</f>
        <v/>
      </c>
      <c r="L364" s="477"/>
      <c r="M364" s="478"/>
      <c r="N364" s="2032">
        <f>IF(SUM(K365:M365)=0,0,ROUND(K365/SUM(K365:M365),3))</f>
        <v>0</v>
      </c>
      <c r="O364" s="2033"/>
      <c r="P364" s="2016">
        <f>IF(I350&gt;0,ROUND(-G364*N364,0),0)</f>
        <v>0</v>
      </c>
      <c r="Q364" s="2017"/>
      <c r="R364" s="2020"/>
      <c r="S364" s="2021"/>
      <c r="T364" s="2024"/>
      <c r="U364" s="2025"/>
      <c r="V364" s="2026"/>
      <c r="AF364" s="846"/>
      <c r="AG364" s="846"/>
    </row>
    <row r="365" spans="2:33" ht="14.1" hidden="1" customHeight="1" x14ac:dyDescent="0.2">
      <c r="B365" s="1986"/>
      <c r="C365" s="1990"/>
      <c r="D365" s="1991"/>
      <c r="E365" s="1981"/>
      <c r="F365" s="1982"/>
      <c r="G365" s="2030"/>
      <c r="H365" s="2031"/>
      <c r="I365" s="2007"/>
      <c r="J365" s="2008"/>
      <c r="K365" s="473"/>
      <c r="L365" s="474"/>
      <c r="M365" s="475"/>
      <c r="N365" s="2032"/>
      <c r="O365" s="2033"/>
      <c r="P365" s="2016"/>
      <c r="Q365" s="2017"/>
      <c r="R365" s="2020"/>
      <c r="S365" s="2021"/>
      <c r="T365" s="2024"/>
      <c r="U365" s="2025"/>
      <c r="V365" s="2026"/>
      <c r="W365" s="845" t="str">
        <f>IF(R364&gt;P364,"！　(17）が(16)を超えています。","")</f>
        <v/>
      </c>
      <c r="AA365" s="845" t="str">
        <f>IF(G364="","",IF(SIGN(G364)=SIGN(R364),"！(11)と(17)の符号が逆になっていません。",""))</f>
        <v/>
      </c>
      <c r="AF365" s="846"/>
      <c r="AG365" s="846"/>
    </row>
    <row r="366" spans="2:33" ht="14.1" hidden="1" customHeight="1" x14ac:dyDescent="0.2">
      <c r="B366" s="1986"/>
      <c r="C366" s="1990"/>
      <c r="D366" s="1991"/>
      <c r="E366" s="1981"/>
      <c r="F366" s="1982"/>
      <c r="G366" s="2030"/>
      <c r="H366" s="2031"/>
      <c r="I366" s="2007"/>
      <c r="J366" s="2008"/>
      <c r="K366" s="476" t="str">
        <f>IF(G366&lt;&gt;"",IF(総括表①!$D$10="-",総括表①!$C$10,総括表①!$D$10),"")</f>
        <v/>
      </c>
      <c r="L366" s="477"/>
      <c r="M366" s="478"/>
      <c r="N366" s="2032">
        <f>IF(SUM(K367:M367)=0,0,ROUND(K367/SUM(K367:M367),3))</f>
        <v>0</v>
      </c>
      <c r="O366" s="2033"/>
      <c r="P366" s="2016">
        <f>IF(I350&gt;0,ROUND(-G366*N366,0),0)</f>
        <v>0</v>
      </c>
      <c r="Q366" s="2017"/>
      <c r="R366" s="2020"/>
      <c r="S366" s="2021"/>
      <c r="T366" s="2024"/>
      <c r="U366" s="2025"/>
      <c r="V366" s="2026"/>
      <c r="AF366" s="846"/>
      <c r="AG366" s="846"/>
    </row>
    <row r="367" spans="2:33" ht="14.1" hidden="1" customHeight="1" x14ac:dyDescent="0.2">
      <c r="B367" s="1986"/>
      <c r="C367" s="1990"/>
      <c r="D367" s="1991"/>
      <c r="E367" s="1981"/>
      <c r="F367" s="1982"/>
      <c r="G367" s="2030"/>
      <c r="H367" s="2031"/>
      <c r="I367" s="2007"/>
      <c r="J367" s="2008"/>
      <c r="K367" s="473"/>
      <c r="L367" s="474"/>
      <c r="M367" s="475"/>
      <c r="N367" s="2032"/>
      <c r="O367" s="2033"/>
      <c r="P367" s="2016"/>
      <c r="Q367" s="2017"/>
      <c r="R367" s="2020"/>
      <c r="S367" s="2021"/>
      <c r="T367" s="2024"/>
      <c r="U367" s="2025"/>
      <c r="V367" s="2026"/>
      <c r="W367" s="845" t="str">
        <f>IF(R366&gt;P366,"！　(17）が(16)を超えています。","")</f>
        <v/>
      </c>
      <c r="AA367" s="845" t="str">
        <f>IF(G366="","",IF(SIGN(G366)=SIGN(R366),"！(11)と(17)の符号が逆になっていません。",""))</f>
        <v/>
      </c>
      <c r="AF367" s="846"/>
      <c r="AG367" s="846"/>
    </row>
    <row r="368" spans="2:33" ht="14.1" hidden="1" customHeight="1" x14ac:dyDescent="0.2">
      <c r="B368" s="1986"/>
      <c r="C368" s="1990"/>
      <c r="D368" s="1991"/>
      <c r="E368" s="1981"/>
      <c r="F368" s="1982"/>
      <c r="G368" s="2030"/>
      <c r="H368" s="2031"/>
      <c r="I368" s="2007"/>
      <c r="J368" s="2008"/>
      <c r="K368" s="476" t="str">
        <f>IF(G368&lt;&gt;"",IF(総括表①!$D$10="-",総括表①!$C$10,総括表①!$D$10),"")</f>
        <v/>
      </c>
      <c r="L368" s="477"/>
      <c r="M368" s="478"/>
      <c r="N368" s="2032">
        <f>IF(SUM(K369:M369)=0,0,ROUND(K369/SUM(K369:M369),3))</f>
        <v>0</v>
      </c>
      <c r="O368" s="2033"/>
      <c r="P368" s="2016">
        <f>IF(I350&gt;0,ROUND(-G368*N368,0),0)</f>
        <v>0</v>
      </c>
      <c r="Q368" s="2017"/>
      <c r="R368" s="2020"/>
      <c r="S368" s="2021"/>
      <c r="T368" s="2024"/>
      <c r="U368" s="2025"/>
      <c r="V368" s="2026"/>
      <c r="AF368" s="846"/>
      <c r="AG368" s="846"/>
    </row>
    <row r="369" spans="2:33" ht="14.1" hidden="1" customHeight="1" x14ac:dyDescent="0.2">
      <c r="B369" s="1987"/>
      <c r="C369" s="1992"/>
      <c r="D369" s="1993"/>
      <c r="E369" s="1983"/>
      <c r="F369" s="1984"/>
      <c r="G369" s="2035"/>
      <c r="H369" s="2036"/>
      <c r="I369" s="2009"/>
      <c r="J369" s="2010"/>
      <c r="K369" s="473"/>
      <c r="L369" s="474"/>
      <c r="M369" s="475"/>
      <c r="N369" s="2037"/>
      <c r="O369" s="2038"/>
      <c r="P369" s="2018"/>
      <c r="Q369" s="2019"/>
      <c r="R369" s="2022"/>
      <c r="S369" s="2023"/>
      <c r="T369" s="2027"/>
      <c r="U369" s="2028"/>
      <c r="V369" s="2029"/>
      <c r="W369" s="845" t="str">
        <f>IF(R368&gt;P368,"！　(17）が(16)を超えています。","")</f>
        <v/>
      </c>
      <c r="AA369" s="845" t="str">
        <f>IF(G368="","",IF(SIGN(G368)=SIGN(R368),"！(11)と(17)の符号が逆になっていません。",""))</f>
        <v/>
      </c>
      <c r="AF369" s="847"/>
      <c r="AG369" s="847"/>
    </row>
    <row r="370" spans="2:33" ht="14.1" hidden="1" customHeight="1" x14ac:dyDescent="0.2">
      <c r="B370" s="1985">
        <v>9</v>
      </c>
      <c r="C370" s="1988"/>
      <c r="D370" s="1989"/>
      <c r="E370" s="2053"/>
      <c r="F370" s="2054"/>
      <c r="G370" s="2039"/>
      <c r="H370" s="2040"/>
      <c r="I370" s="2005">
        <f>IF(SUM(G370:H389)&gt;=0,0,-1*SUM(G370:H389))</f>
        <v>0</v>
      </c>
      <c r="J370" s="2006"/>
      <c r="K370" s="476" t="str">
        <f>IF(G370&lt;&gt;"",IF(総括表①!$D$10="-",総括表①!$C$10,総括表①!$D$10),"")</f>
        <v/>
      </c>
      <c r="L370" s="477"/>
      <c r="M370" s="478"/>
      <c r="N370" s="2041">
        <f>IF(SUM(K371:M371)=0,0,ROUND(K371/SUM(K371:M371),3))</f>
        <v>0</v>
      </c>
      <c r="O370" s="2042"/>
      <c r="P370" s="2046">
        <f>IF(I370&gt;0,ROUND(-G370*N370,0),0)</f>
        <v>0</v>
      </c>
      <c r="Q370" s="2047"/>
      <c r="R370" s="2048"/>
      <c r="S370" s="2049"/>
      <c r="T370" s="2050"/>
      <c r="U370" s="2051"/>
      <c r="V370" s="2052"/>
      <c r="AF370" s="853">
        <f>IF(AND(I370&gt;0,SUM(P370:Q389)&lt;=0)=TRUE,0,SUM(P370:Q389))</f>
        <v>0</v>
      </c>
      <c r="AG370" s="853">
        <f>IF(AND(I370&gt;0,SUM(R370:S389)&lt;=0)=TRUE,0,SUM(R370:S389))</f>
        <v>0</v>
      </c>
    </row>
    <row r="371" spans="2:33" ht="14.1" hidden="1" customHeight="1" x14ac:dyDescent="0.2">
      <c r="B371" s="1986"/>
      <c r="C371" s="1990"/>
      <c r="D371" s="1991"/>
      <c r="E371" s="1981"/>
      <c r="F371" s="1982"/>
      <c r="G371" s="2030"/>
      <c r="H371" s="2031"/>
      <c r="I371" s="2007"/>
      <c r="J371" s="2008"/>
      <c r="K371" s="473"/>
      <c r="L371" s="474"/>
      <c r="M371" s="475"/>
      <c r="N371" s="2032"/>
      <c r="O371" s="2033"/>
      <c r="P371" s="2016"/>
      <c r="Q371" s="2017"/>
      <c r="R371" s="2020"/>
      <c r="S371" s="2021"/>
      <c r="T371" s="2024"/>
      <c r="U371" s="2025"/>
      <c r="V371" s="2026"/>
      <c r="W371" s="845" t="str">
        <f>IF(R370&gt;P370,"！　(17）が(16)を超えています。","")</f>
        <v/>
      </c>
      <c r="AA371" s="845" t="str">
        <f>IF(G370="","",IF(SIGN(G370)=SIGN(R370),"！(11)と(17)の符号が逆になっていません。",""))</f>
        <v/>
      </c>
      <c r="AF371" s="846"/>
      <c r="AG371" s="846"/>
    </row>
    <row r="372" spans="2:33" ht="14.1" hidden="1" customHeight="1" x14ac:dyDescent="0.2">
      <c r="B372" s="1986"/>
      <c r="C372" s="1990"/>
      <c r="D372" s="1991"/>
      <c r="E372" s="1981"/>
      <c r="F372" s="1982"/>
      <c r="G372" s="2030"/>
      <c r="H372" s="2031"/>
      <c r="I372" s="2007"/>
      <c r="J372" s="2008"/>
      <c r="K372" s="476" t="str">
        <f>IF(G372&lt;&gt;"",IF(総括表①!$D$10="-",総括表①!$C$10,総括表①!$D$10),"")</f>
        <v/>
      </c>
      <c r="L372" s="477"/>
      <c r="M372" s="478"/>
      <c r="N372" s="2032">
        <f>IF(SUM(K373:M373)=0,0,ROUND(K373/SUM(K373:M373),3))</f>
        <v>0</v>
      </c>
      <c r="O372" s="2033"/>
      <c r="P372" s="2016">
        <f>IF(I370&gt;0,ROUND(-G372*N372,0),0)</f>
        <v>0</v>
      </c>
      <c r="Q372" s="2017"/>
      <c r="R372" s="2020"/>
      <c r="S372" s="2021"/>
      <c r="T372" s="2024"/>
      <c r="U372" s="2025"/>
      <c r="V372" s="2026"/>
      <c r="AF372" s="846"/>
      <c r="AG372" s="846"/>
    </row>
    <row r="373" spans="2:33" ht="14.1" hidden="1" customHeight="1" x14ac:dyDescent="0.2">
      <c r="B373" s="1986"/>
      <c r="C373" s="1990"/>
      <c r="D373" s="1991"/>
      <c r="E373" s="1981"/>
      <c r="F373" s="1982"/>
      <c r="G373" s="2030"/>
      <c r="H373" s="2031"/>
      <c r="I373" s="2007"/>
      <c r="J373" s="2008"/>
      <c r="K373" s="473"/>
      <c r="L373" s="474"/>
      <c r="M373" s="475"/>
      <c r="N373" s="2032"/>
      <c r="O373" s="2033"/>
      <c r="P373" s="2016"/>
      <c r="Q373" s="2017"/>
      <c r="R373" s="2020"/>
      <c r="S373" s="2021"/>
      <c r="T373" s="2024"/>
      <c r="U373" s="2025"/>
      <c r="V373" s="2026"/>
      <c r="W373" s="845" t="str">
        <f>IF(R372&gt;P372,"！　(17）が(16)を超えています。","")</f>
        <v/>
      </c>
      <c r="AA373" s="845" t="str">
        <f>IF(G372="","",IF(SIGN(G372)=SIGN(R372),"！(11)と(17)の符号が逆になっていません。",""))</f>
        <v/>
      </c>
      <c r="AF373" s="846"/>
      <c r="AG373" s="846"/>
    </row>
    <row r="374" spans="2:33" ht="14.1" hidden="1" customHeight="1" x14ac:dyDescent="0.2">
      <c r="B374" s="1986"/>
      <c r="C374" s="1990"/>
      <c r="D374" s="1991"/>
      <c r="E374" s="1981"/>
      <c r="F374" s="1982"/>
      <c r="G374" s="2030"/>
      <c r="H374" s="2031"/>
      <c r="I374" s="2007"/>
      <c r="J374" s="2008"/>
      <c r="K374" s="476" t="str">
        <f>IF(G374&lt;&gt;"",IF(総括表①!$D$10="-",総括表①!$C$10,総括表①!$D$10),"")</f>
        <v/>
      </c>
      <c r="L374" s="477"/>
      <c r="M374" s="478"/>
      <c r="N374" s="2032">
        <f>IF(SUM(K375:M375)=0,0,ROUND(K375/SUM(K375:M375),3))</f>
        <v>0</v>
      </c>
      <c r="O374" s="2033"/>
      <c r="P374" s="2016">
        <f>IF(I370&gt;0,ROUND(-G374*N374,0),0)</f>
        <v>0</v>
      </c>
      <c r="Q374" s="2017"/>
      <c r="R374" s="2020"/>
      <c r="S374" s="2021"/>
      <c r="T374" s="2024"/>
      <c r="U374" s="2025"/>
      <c r="V374" s="2026"/>
      <c r="AF374" s="846"/>
      <c r="AG374" s="846"/>
    </row>
    <row r="375" spans="2:33" ht="14.1" hidden="1" customHeight="1" x14ac:dyDescent="0.2">
      <c r="B375" s="1986"/>
      <c r="C375" s="1990"/>
      <c r="D375" s="1991"/>
      <c r="E375" s="1981"/>
      <c r="F375" s="1982"/>
      <c r="G375" s="2030"/>
      <c r="H375" s="2031"/>
      <c r="I375" s="2007"/>
      <c r="J375" s="2008"/>
      <c r="K375" s="473"/>
      <c r="L375" s="474"/>
      <c r="M375" s="475"/>
      <c r="N375" s="2032"/>
      <c r="O375" s="2033"/>
      <c r="P375" s="2016"/>
      <c r="Q375" s="2017"/>
      <c r="R375" s="2020"/>
      <c r="S375" s="2021"/>
      <c r="T375" s="2024"/>
      <c r="U375" s="2025"/>
      <c r="V375" s="2026"/>
      <c r="W375" s="845" t="str">
        <f>IF(R374&gt;P374,"！　(17）が(16)を超えています。","")</f>
        <v/>
      </c>
      <c r="AA375" s="845" t="str">
        <f>IF(G374="","",IF(SIGN(G374)=SIGN(R374),"！(11)と(17)の符号が逆になっていません。",""))</f>
        <v/>
      </c>
      <c r="AF375" s="846"/>
      <c r="AG375" s="846"/>
    </row>
    <row r="376" spans="2:33" ht="14.1" hidden="1" customHeight="1" x14ac:dyDescent="0.2">
      <c r="B376" s="1986"/>
      <c r="C376" s="1990"/>
      <c r="D376" s="1991"/>
      <c r="E376" s="1981"/>
      <c r="F376" s="1982"/>
      <c r="G376" s="2030"/>
      <c r="H376" s="2031"/>
      <c r="I376" s="2007"/>
      <c r="J376" s="2008"/>
      <c r="K376" s="476" t="str">
        <f>IF(G376&lt;&gt;"",IF(総括表①!$D$10="-",総括表①!$C$10,総括表①!$D$10),"")</f>
        <v/>
      </c>
      <c r="L376" s="477"/>
      <c r="M376" s="478"/>
      <c r="N376" s="2032">
        <f>IF(SUM(K377:M377)=0,0,ROUND(K377/SUM(K377:M377),3))</f>
        <v>0</v>
      </c>
      <c r="O376" s="2033"/>
      <c r="P376" s="2016">
        <f>IF(I370&gt;0,ROUND(-G376*N376,0),0)</f>
        <v>0</v>
      </c>
      <c r="Q376" s="2017"/>
      <c r="R376" s="2020"/>
      <c r="S376" s="2021"/>
      <c r="T376" s="2024"/>
      <c r="U376" s="2025"/>
      <c r="V376" s="2026"/>
      <c r="AF376" s="846"/>
      <c r="AG376" s="846"/>
    </row>
    <row r="377" spans="2:33" ht="14.1" hidden="1" customHeight="1" x14ac:dyDescent="0.2">
      <c r="B377" s="1986"/>
      <c r="C377" s="1990"/>
      <c r="D377" s="1991"/>
      <c r="E377" s="1981"/>
      <c r="F377" s="1982"/>
      <c r="G377" s="2030"/>
      <c r="H377" s="2031"/>
      <c r="I377" s="2007"/>
      <c r="J377" s="2008"/>
      <c r="K377" s="473"/>
      <c r="L377" s="474"/>
      <c r="M377" s="475"/>
      <c r="N377" s="2032"/>
      <c r="O377" s="2033"/>
      <c r="P377" s="2016"/>
      <c r="Q377" s="2017"/>
      <c r="R377" s="2020"/>
      <c r="S377" s="2021"/>
      <c r="T377" s="2024"/>
      <c r="U377" s="2025"/>
      <c r="V377" s="2026"/>
      <c r="W377" s="845" t="str">
        <f>IF(R376&gt;P376,"！　(17）が(16)を超えています。","")</f>
        <v/>
      </c>
      <c r="AA377" s="845" t="str">
        <f>IF(G376="","",IF(SIGN(G376)=SIGN(R376),"！(11)と(17)の符号が逆になっていません。",""))</f>
        <v/>
      </c>
      <c r="AF377" s="846"/>
      <c r="AG377" s="846"/>
    </row>
    <row r="378" spans="2:33" ht="14.1" hidden="1" customHeight="1" x14ac:dyDescent="0.2">
      <c r="B378" s="1986"/>
      <c r="C378" s="1990"/>
      <c r="D378" s="1991"/>
      <c r="E378" s="1981"/>
      <c r="F378" s="1982"/>
      <c r="G378" s="2030"/>
      <c r="H378" s="2031"/>
      <c r="I378" s="2007"/>
      <c r="J378" s="2008"/>
      <c r="K378" s="476" t="str">
        <f>IF(G378&lt;&gt;"",IF(総括表①!$D$10="-",総括表①!$C$10,総括表①!$D$10),"")</f>
        <v/>
      </c>
      <c r="L378" s="477"/>
      <c r="M378" s="478"/>
      <c r="N378" s="2032">
        <f>IF(SUM(K379:M379)=0,0,ROUND(K379/SUM(K379:M379),3))</f>
        <v>0</v>
      </c>
      <c r="O378" s="2033"/>
      <c r="P378" s="2016">
        <f>IF(I370&gt;0,ROUND(-G378*N378,0),0)</f>
        <v>0</v>
      </c>
      <c r="Q378" s="2017"/>
      <c r="R378" s="2020"/>
      <c r="S378" s="2021"/>
      <c r="T378" s="2024"/>
      <c r="U378" s="2025"/>
      <c r="V378" s="2026"/>
      <c r="AF378" s="846"/>
      <c r="AG378" s="846"/>
    </row>
    <row r="379" spans="2:33" ht="14.1" hidden="1" customHeight="1" x14ac:dyDescent="0.2">
      <c r="B379" s="1986"/>
      <c r="C379" s="1990"/>
      <c r="D379" s="1991"/>
      <c r="E379" s="1981"/>
      <c r="F379" s="1982"/>
      <c r="G379" s="2030"/>
      <c r="H379" s="2031"/>
      <c r="I379" s="2007"/>
      <c r="J379" s="2008"/>
      <c r="K379" s="473"/>
      <c r="L379" s="474"/>
      <c r="M379" s="475"/>
      <c r="N379" s="2032"/>
      <c r="O379" s="2033"/>
      <c r="P379" s="2016"/>
      <c r="Q379" s="2017"/>
      <c r="R379" s="2020"/>
      <c r="S379" s="2021"/>
      <c r="T379" s="2024"/>
      <c r="U379" s="2025"/>
      <c r="V379" s="2026"/>
      <c r="W379" s="845" t="str">
        <f>IF(R378&gt;P378,"！　(17）が(16)を超えています。","")</f>
        <v/>
      </c>
      <c r="AA379" s="845" t="str">
        <f>IF(G378="","",IF(SIGN(G378)=SIGN(R378),"！(11)と(17)の符号が逆になっていません。",""))</f>
        <v/>
      </c>
      <c r="AF379" s="846"/>
      <c r="AG379" s="846"/>
    </row>
    <row r="380" spans="2:33" ht="14.1" hidden="1" customHeight="1" x14ac:dyDescent="0.2">
      <c r="B380" s="1986"/>
      <c r="C380" s="1990"/>
      <c r="D380" s="1991"/>
      <c r="E380" s="1981"/>
      <c r="F380" s="1982"/>
      <c r="G380" s="2030"/>
      <c r="H380" s="2031"/>
      <c r="I380" s="2007"/>
      <c r="J380" s="2008"/>
      <c r="K380" s="476" t="str">
        <f>IF(G380&lt;&gt;"",IF(総括表①!$D$10="-",総括表①!$C$10,総括表①!$D$10),"")</f>
        <v/>
      </c>
      <c r="L380" s="477"/>
      <c r="M380" s="478"/>
      <c r="N380" s="2032">
        <f>IF(SUM(K381:M381)=0,0,ROUND(K381/SUM(K381:M381),3))</f>
        <v>0</v>
      </c>
      <c r="O380" s="2033"/>
      <c r="P380" s="2016">
        <f>IF(I370&gt;0,ROUND(-G380*N380,0),0)</f>
        <v>0</v>
      </c>
      <c r="Q380" s="2017"/>
      <c r="R380" s="2020"/>
      <c r="S380" s="2021"/>
      <c r="T380" s="2024"/>
      <c r="U380" s="2025"/>
      <c r="V380" s="2026"/>
      <c r="AF380" s="846"/>
      <c r="AG380" s="846"/>
    </row>
    <row r="381" spans="2:33" ht="14.1" hidden="1" customHeight="1" x14ac:dyDescent="0.2">
      <c r="B381" s="1986"/>
      <c r="C381" s="1990"/>
      <c r="D381" s="1991"/>
      <c r="E381" s="1981"/>
      <c r="F381" s="1982"/>
      <c r="G381" s="2030"/>
      <c r="H381" s="2031"/>
      <c r="I381" s="2007"/>
      <c r="J381" s="2008"/>
      <c r="K381" s="473"/>
      <c r="L381" s="474"/>
      <c r="M381" s="475"/>
      <c r="N381" s="2032"/>
      <c r="O381" s="2033"/>
      <c r="P381" s="2016"/>
      <c r="Q381" s="2017"/>
      <c r="R381" s="2020"/>
      <c r="S381" s="2021"/>
      <c r="T381" s="2024"/>
      <c r="U381" s="2025"/>
      <c r="V381" s="2026"/>
      <c r="W381" s="845" t="str">
        <f>IF(R380&gt;P380,"！　(17）が(16)を超えています。","")</f>
        <v/>
      </c>
      <c r="AA381" s="845" t="str">
        <f>IF(G380="","",IF(SIGN(G380)=SIGN(R380),"！(11)と(17)の符号が逆になっていません。",""))</f>
        <v/>
      </c>
      <c r="AF381" s="846"/>
      <c r="AG381" s="846"/>
    </row>
    <row r="382" spans="2:33" ht="14.1" hidden="1" customHeight="1" x14ac:dyDescent="0.2">
      <c r="B382" s="1986"/>
      <c r="C382" s="1990"/>
      <c r="D382" s="1991"/>
      <c r="E382" s="1981"/>
      <c r="F382" s="1982"/>
      <c r="G382" s="2030"/>
      <c r="H382" s="2031"/>
      <c r="I382" s="2007"/>
      <c r="J382" s="2008"/>
      <c r="K382" s="476" t="str">
        <f>IF(G382&lt;&gt;"",IF(総括表①!$D$10="-",総括表①!$C$10,総括表①!$D$10),"")</f>
        <v/>
      </c>
      <c r="L382" s="477"/>
      <c r="M382" s="478"/>
      <c r="N382" s="2032">
        <f>IF(SUM(K383:M383)=0,0,ROUND(K383/SUM(K383:M383),3))</f>
        <v>0</v>
      </c>
      <c r="O382" s="2033"/>
      <c r="P382" s="2016">
        <f>IF(I370&gt;0,ROUND(-G382*N382,0),0)</f>
        <v>0</v>
      </c>
      <c r="Q382" s="2017"/>
      <c r="R382" s="2020"/>
      <c r="S382" s="2021"/>
      <c r="T382" s="2024"/>
      <c r="U382" s="2025"/>
      <c r="V382" s="2026"/>
      <c r="AF382" s="846"/>
      <c r="AG382" s="846"/>
    </row>
    <row r="383" spans="2:33" ht="14.1" hidden="1" customHeight="1" x14ac:dyDescent="0.2">
      <c r="B383" s="1986"/>
      <c r="C383" s="1990"/>
      <c r="D383" s="1991"/>
      <c r="E383" s="1981"/>
      <c r="F383" s="1982"/>
      <c r="G383" s="2030"/>
      <c r="H383" s="2031"/>
      <c r="I383" s="2007"/>
      <c r="J383" s="2008"/>
      <c r="K383" s="473"/>
      <c r="L383" s="474"/>
      <c r="M383" s="475"/>
      <c r="N383" s="2032"/>
      <c r="O383" s="2033"/>
      <c r="P383" s="2016"/>
      <c r="Q383" s="2017"/>
      <c r="R383" s="2020"/>
      <c r="S383" s="2021"/>
      <c r="T383" s="2024"/>
      <c r="U383" s="2025"/>
      <c r="V383" s="2026"/>
      <c r="W383" s="845" t="str">
        <f>IF(R382&gt;P382,"！　(17）が(16)を超えています。","")</f>
        <v/>
      </c>
      <c r="AA383" s="845" t="str">
        <f>IF(G382="","",IF(SIGN(G382)=SIGN(R382),"！(11)と(17)の符号が逆になっていません。",""))</f>
        <v/>
      </c>
      <c r="AF383" s="846"/>
      <c r="AG383" s="846"/>
    </row>
    <row r="384" spans="2:33" ht="14.1" hidden="1" customHeight="1" x14ac:dyDescent="0.2">
      <c r="B384" s="1986"/>
      <c r="C384" s="1990"/>
      <c r="D384" s="1991"/>
      <c r="E384" s="1981"/>
      <c r="F384" s="1982"/>
      <c r="G384" s="2030"/>
      <c r="H384" s="2031"/>
      <c r="I384" s="2007"/>
      <c r="J384" s="2008"/>
      <c r="K384" s="476" t="str">
        <f>IF(G384&lt;&gt;"",IF(総括表①!$D$10="-",総括表①!$C$10,総括表①!$D$10),"")</f>
        <v/>
      </c>
      <c r="L384" s="477"/>
      <c r="M384" s="478"/>
      <c r="N384" s="2032">
        <f>IF(SUM(K385:M385)=0,0,ROUND(K385/SUM(K385:M385),3))</f>
        <v>0</v>
      </c>
      <c r="O384" s="2033"/>
      <c r="P384" s="2016">
        <f>IF(I370&gt;0,ROUND(-G384*N384,0),0)</f>
        <v>0</v>
      </c>
      <c r="Q384" s="2017"/>
      <c r="R384" s="2020"/>
      <c r="S384" s="2021"/>
      <c r="T384" s="2024"/>
      <c r="U384" s="2025"/>
      <c r="V384" s="2026"/>
      <c r="AF384" s="846"/>
      <c r="AG384" s="846"/>
    </row>
    <row r="385" spans="2:33" ht="14.1" hidden="1" customHeight="1" x14ac:dyDescent="0.2">
      <c r="B385" s="1986"/>
      <c r="C385" s="1990"/>
      <c r="D385" s="1991"/>
      <c r="E385" s="1981"/>
      <c r="F385" s="1982"/>
      <c r="G385" s="2030"/>
      <c r="H385" s="2031"/>
      <c r="I385" s="2007"/>
      <c r="J385" s="2008"/>
      <c r="K385" s="473"/>
      <c r="L385" s="474"/>
      <c r="M385" s="475"/>
      <c r="N385" s="2032"/>
      <c r="O385" s="2033"/>
      <c r="P385" s="2016"/>
      <c r="Q385" s="2017"/>
      <c r="R385" s="2020"/>
      <c r="S385" s="2021"/>
      <c r="T385" s="2024"/>
      <c r="U385" s="2025"/>
      <c r="V385" s="2026"/>
      <c r="W385" s="845" t="str">
        <f>IF(R384&gt;P384,"！　(17）が(16)を超えています。","")</f>
        <v/>
      </c>
      <c r="AA385" s="845" t="str">
        <f>IF(G384="","",IF(SIGN(G384)=SIGN(R384),"！(11)と(17)の符号が逆になっていません。",""))</f>
        <v/>
      </c>
      <c r="AF385" s="846"/>
      <c r="AG385" s="846"/>
    </row>
    <row r="386" spans="2:33" ht="14.1" hidden="1" customHeight="1" x14ac:dyDescent="0.2">
      <c r="B386" s="1986"/>
      <c r="C386" s="1990"/>
      <c r="D386" s="1991"/>
      <c r="E386" s="1981"/>
      <c r="F386" s="1982"/>
      <c r="G386" s="2030"/>
      <c r="H386" s="2031"/>
      <c r="I386" s="2007"/>
      <c r="J386" s="2008"/>
      <c r="K386" s="476" t="str">
        <f>IF(G386&lt;&gt;"",IF(総括表①!$D$10="-",総括表①!$C$10,総括表①!$D$10),"")</f>
        <v/>
      </c>
      <c r="L386" s="477"/>
      <c r="M386" s="478"/>
      <c r="N386" s="2032">
        <f>IF(SUM(K387:M387)=0,0,ROUND(K387/SUM(K387:M387),3))</f>
        <v>0</v>
      </c>
      <c r="O386" s="2033"/>
      <c r="P386" s="2016">
        <f>IF(I370&gt;0,ROUND(-G386*N386,0),0)</f>
        <v>0</v>
      </c>
      <c r="Q386" s="2017"/>
      <c r="R386" s="2020"/>
      <c r="S386" s="2021"/>
      <c r="T386" s="2024"/>
      <c r="U386" s="2025"/>
      <c r="V386" s="2026"/>
      <c r="AF386" s="846"/>
      <c r="AG386" s="846"/>
    </row>
    <row r="387" spans="2:33" ht="14.1" hidden="1" customHeight="1" x14ac:dyDescent="0.2">
      <c r="B387" s="1986"/>
      <c r="C387" s="1990"/>
      <c r="D387" s="1991"/>
      <c r="E387" s="1981"/>
      <c r="F387" s="1982"/>
      <c r="G387" s="2030"/>
      <c r="H387" s="2031"/>
      <c r="I387" s="2007"/>
      <c r="J387" s="2008"/>
      <c r="K387" s="473"/>
      <c r="L387" s="474"/>
      <c r="M387" s="475"/>
      <c r="N387" s="2032"/>
      <c r="O387" s="2033"/>
      <c r="P387" s="2016"/>
      <c r="Q387" s="2017"/>
      <c r="R387" s="2020"/>
      <c r="S387" s="2021"/>
      <c r="T387" s="2024"/>
      <c r="U387" s="2025"/>
      <c r="V387" s="2026"/>
      <c r="W387" s="845" t="str">
        <f>IF(R386&gt;P386,"！　(17）が(16)を超えています。","")</f>
        <v/>
      </c>
      <c r="AA387" s="845" t="str">
        <f>IF(G386="","",IF(SIGN(G386)=SIGN(R386),"！(11)と(17)の符号が逆になっていません。",""))</f>
        <v/>
      </c>
      <c r="AF387" s="846"/>
      <c r="AG387" s="846"/>
    </row>
    <row r="388" spans="2:33" ht="14.1" hidden="1" customHeight="1" x14ac:dyDescent="0.2">
      <c r="B388" s="1986"/>
      <c r="C388" s="1990"/>
      <c r="D388" s="1991"/>
      <c r="E388" s="1981"/>
      <c r="F388" s="1982"/>
      <c r="G388" s="2030"/>
      <c r="H388" s="2031"/>
      <c r="I388" s="2007"/>
      <c r="J388" s="2008"/>
      <c r="K388" s="476" t="str">
        <f>IF(G388&lt;&gt;"",IF(総括表①!$D$10="-",総括表①!$C$10,総括表①!$D$10),"")</f>
        <v/>
      </c>
      <c r="L388" s="477"/>
      <c r="M388" s="478"/>
      <c r="N388" s="2032">
        <f>IF(SUM(K389:M389)=0,0,ROUND(K389/SUM(K389:M389),3))</f>
        <v>0</v>
      </c>
      <c r="O388" s="2033"/>
      <c r="P388" s="2016">
        <f>IF(I370&gt;0,ROUND(-G388*N388,0),0)</f>
        <v>0</v>
      </c>
      <c r="Q388" s="2017"/>
      <c r="R388" s="2020"/>
      <c r="S388" s="2021"/>
      <c r="T388" s="2024"/>
      <c r="U388" s="2025"/>
      <c r="V388" s="2026"/>
      <c r="AF388" s="846"/>
      <c r="AG388" s="846"/>
    </row>
    <row r="389" spans="2:33" ht="14.1" hidden="1" customHeight="1" x14ac:dyDescent="0.2">
      <c r="B389" s="1987"/>
      <c r="C389" s="1992"/>
      <c r="D389" s="1993"/>
      <c r="E389" s="1983"/>
      <c r="F389" s="1984"/>
      <c r="G389" s="2035"/>
      <c r="H389" s="2036"/>
      <c r="I389" s="2009"/>
      <c r="J389" s="2010"/>
      <c r="K389" s="473"/>
      <c r="L389" s="474"/>
      <c r="M389" s="475"/>
      <c r="N389" s="2037"/>
      <c r="O389" s="2038"/>
      <c r="P389" s="2018"/>
      <c r="Q389" s="2019"/>
      <c r="R389" s="2022"/>
      <c r="S389" s="2023"/>
      <c r="T389" s="2027"/>
      <c r="U389" s="2028"/>
      <c r="V389" s="2029"/>
      <c r="W389" s="845" t="str">
        <f>IF(R388&gt;P388,"！　(17）が(16)を超えています。","")</f>
        <v/>
      </c>
      <c r="AA389" s="845" t="str">
        <f>IF(G388="","",IF(SIGN(G388)=SIGN(R388),"！(11)と(17)の符号が逆になっていません。",""))</f>
        <v/>
      </c>
      <c r="AF389" s="847"/>
      <c r="AG389" s="847"/>
    </row>
    <row r="390" spans="2:33" ht="14.1" hidden="1" customHeight="1" x14ac:dyDescent="0.2">
      <c r="B390" s="1985">
        <v>10</v>
      </c>
      <c r="C390" s="1988"/>
      <c r="D390" s="1989"/>
      <c r="E390" s="2053"/>
      <c r="F390" s="2054"/>
      <c r="G390" s="2039"/>
      <c r="H390" s="2040"/>
      <c r="I390" s="2005">
        <f>IF(SUM(G390:H409)&gt;=0,0,-1*SUM(G390:H409))</f>
        <v>0</v>
      </c>
      <c r="J390" s="2006"/>
      <c r="K390" s="476" t="str">
        <f>IF(G390&lt;&gt;"",IF(総括表①!$D$10="-",総括表①!$C$10,総括表①!$D$10),"")</f>
        <v/>
      </c>
      <c r="L390" s="477"/>
      <c r="M390" s="478"/>
      <c r="N390" s="2041">
        <f>IF(SUM(K391:M391)=0,0,ROUND(K391/SUM(K391:M391),3))</f>
        <v>0</v>
      </c>
      <c r="O390" s="2042"/>
      <c r="P390" s="2046">
        <f>IF(I390&gt;0,ROUND(-G390*N390,0),0)</f>
        <v>0</v>
      </c>
      <c r="Q390" s="2047"/>
      <c r="R390" s="2048"/>
      <c r="S390" s="2049"/>
      <c r="T390" s="2050"/>
      <c r="U390" s="2051"/>
      <c r="V390" s="2052"/>
      <c r="AF390" s="853">
        <f>IF(AND(I390&gt;0,SUM(P390:Q409)&lt;=0)=TRUE,0,SUM(P390:Q409))</f>
        <v>0</v>
      </c>
      <c r="AG390" s="853">
        <f>IF(AND(I390&gt;0,SUM(R390:S409)&lt;=0)=TRUE,0,SUM(R390:S409))</f>
        <v>0</v>
      </c>
    </row>
    <row r="391" spans="2:33" ht="14.1" hidden="1" customHeight="1" x14ac:dyDescent="0.2">
      <c r="B391" s="1986"/>
      <c r="C391" s="1990"/>
      <c r="D391" s="1991"/>
      <c r="E391" s="1981"/>
      <c r="F391" s="1982"/>
      <c r="G391" s="2030"/>
      <c r="H391" s="2031"/>
      <c r="I391" s="2007"/>
      <c r="J391" s="2008"/>
      <c r="K391" s="473"/>
      <c r="L391" s="474"/>
      <c r="M391" s="475"/>
      <c r="N391" s="2032"/>
      <c r="O391" s="2033"/>
      <c r="P391" s="2016"/>
      <c r="Q391" s="2017"/>
      <c r="R391" s="2020"/>
      <c r="S391" s="2021"/>
      <c r="T391" s="2024"/>
      <c r="U391" s="2025"/>
      <c r="V391" s="2026"/>
      <c r="W391" s="845" t="str">
        <f>IF(R390&gt;P390,"！　(17）が(16)を超えています。","")</f>
        <v/>
      </c>
      <c r="AA391" s="845" t="str">
        <f>IF(G390="","",IF(SIGN(G390)=SIGN(R390),"！(11)と(17)の符号が逆になっていません。",""))</f>
        <v/>
      </c>
      <c r="AF391" s="846"/>
      <c r="AG391" s="846"/>
    </row>
    <row r="392" spans="2:33" ht="14.1" hidden="1" customHeight="1" x14ac:dyDescent="0.2">
      <c r="B392" s="1986"/>
      <c r="C392" s="1990"/>
      <c r="D392" s="1991"/>
      <c r="E392" s="1981"/>
      <c r="F392" s="1982"/>
      <c r="G392" s="2030"/>
      <c r="H392" s="2031"/>
      <c r="I392" s="2007"/>
      <c r="J392" s="2008"/>
      <c r="K392" s="476" t="str">
        <f>IF(G392&lt;&gt;"",IF(総括表①!$D$10="-",総括表①!$C$10,総括表①!$D$10),"")</f>
        <v/>
      </c>
      <c r="L392" s="477"/>
      <c r="M392" s="478"/>
      <c r="N392" s="2032">
        <f>IF(SUM(K393:M393)=0,0,ROUND(K393/SUM(K393:M393),3))</f>
        <v>0</v>
      </c>
      <c r="O392" s="2033"/>
      <c r="P392" s="2016">
        <f>IF(I390&gt;0,ROUND(-G392*N392,0),0)</f>
        <v>0</v>
      </c>
      <c r="Q392" s="2017"/>
      <c r="R392" s="2020"/>
      <c r="S392" s="2021"/>
      <c r="T392" s="2024"/>
      <c r="U392" s="2025"/>
      <c r="V392" s="2026"/>
      <c r="AF392" s="846"/>
      <c r="AG392" s="846"/>
    </row>
    <row r="393" spans="2:33" ht="14.1" hidden="1" customHeight="1" x14ac:dyDescent="0.2">
      <c r="B393" s="1986"/>
      <c r="C393" s="1990"/>
      <c r="D393" s="1991"/>
      <c r="E393" s="1981"/>
      <c r="F393" s="1982"/>
      <c r="G393" s="2030"/>
      <c r="H393" s="2031"/>
      <c r="I393" s="2007"/>
      <c r="J393" s="2008"/>
      <c r="K393" s="473"/>
      <c r="L393" s="474"/>
      <c r="M393" s="475"/>
      <c r="N393" s="2032"/>
      <c r="O393" s="2033"/>
      <c r="P393" s="2016"/>
      <c r="Q393" s="2017"/>
      <c r="R393" s="2020"/>
      <c r="S393" s="2021"/>
      <c r="T393" s="2024"/>
      <c r="U393" s="2025"/>
      <c r="V393" s="2026"/>
      <c r="W393" s="845" t="str">
        <f>IF(R392&gt;P392,"！　(17）が(16)を超えています。","")</f>
        <v/>
      </c>
      <c r="AA393" s="845" t="str">
        <f>IF(G392="","",IF(SIGN(G392)=SIGN(R392),"！(11)と(17)の符号が逆になっていません。",""))</f>
        <v/>
      </c>
      <c r="AF393" s="846"/>
      <c r="AG393" s="846"/>
    </row>
    <row r="394" spans="2:33" ht="14.1" hidden="1" customHeight="1" x14ac:dyDescent="0.2">
      <c r="B394" s="1986"/>
      <c r="C394" s="1990"/>
      <c r="D394" s="1991"/>
      <c r="E394" s="1981"/>
      <c r="F394" s="1982"/>
      <c r="G394" s="2030"/>
      <c r="H394" s="2031"/>
      <c r="I394" s="2007"/>
      <c r="J394" s="2008"/>
      <c r="K394" s="476" t="str">
        <f>IF(G394&lt;&gt;"",IF(総括表①!$D$10="-",総括表①!$C$10,総括表①!$D$10),"")</f>
        <v/>
      </c>
      <c r="L394" s="477"/>
      <c r="M394" s="478"/>
      <c r="N394" s="2032">
        <f>IF(SUM(K395:M395)=0,0,ROUND(K395/SUM(K395:M395),3))</f>
        <v>0</v>
      </c>
      <c r="O394" s="2033"/>
      <c r="P394" s="2016">
        <f>IF(I390&gt;0,ROUND(-G394*N394,0),0)</f>
        <v>0</v>
      </c>
      <c r="Q394" s="2017"/>
      <c r="R394" s="2020"/>
      <c r="S394" s="2021"/>
      <c r="T394" s="2024"/>
      <c r="U394" s="2025"/>
      <c r="V394" s="2026"/>
      <c r="AF394" s="846"/>
      <c r="AG394" s="846"/>
    </row>
    <row r="395" spans="2:33" ht="14.1" hidden="1" customHeight="1" x14ac:dyDescent="0.2">
      <c r="B395" s="1986"/>
      <c r="C395" s="1990"/>
      <c r="D395" s="1991"/>
      <c r="E395" s="1981"/>
      <c r="F395" s="1982"/>
      <c r="G395" s="2030"/>
      <c r="H395" s="2031"/>
      <c r="I395" s="2007"/>
      <c r="J395" s="2008"/>
      <c r="K395" s="473"/>
      <c r="L395" s="474"/>
      <c r="M395" s="475"/>
      <c r="N395" s="2032"/>
      <c r="O395" s="2033"/>
      <c r="P395" s="2016"/>
      <c r="Q395" s="2017"/>
      <c r="R395" s="2020"/>
      <c r="S395" s="2021"/>
      <c r="T395" s="2024"/>
      <c r="U395" s="2025"/>
      <c r="V395" s="2026"/>
      <c r="W395" s="845" t="str">
        <f>IF(R394&gt;P394,"！　(17）が(16)を超えています。","")</f>
        <v/>
      </c>
      <c r="AA395" s="845" t="str">
        <f>IF(G394="","",IF(SIGN(G394)=SIGN(R394),"！(11)と(17)の符号が逆になっていません。",""))</f>
        <v/>
      </c>
      <c r="AF395" s="846"/>
      <c r="AG395" s="846"/>
    </row>
    <row r="396" spans="2:33" ht="14.1" hidden="1" customHeight="1" x14ac:dyDescent="0.2">
      <c r="B396" s="1986"/>
      <c r="C396" s="1990"/>
      <c r="D396" s="1991"/>
      <c r="E396" s="1981"/>
      <c r="F396" s="1982"/>
      <c r="G396" s="2030"/>
      <c r="H396" s="2031"/>
      <c r="I396" s="2007"/>
      <c r="J396" s="2008"/>
      <c r="K396" s="476" t="str">
        <f>IF(G396&lt;&gt;"",IF(総括表①!$D$10="-",総括表①!$C$10,総括表①!$D$10),"")</f>
        <v/>
      </c>
      <c r="L396" s="477"/>
      <c r="M396" s="478"/>
      <c r="N396" s="2032">
        <f>IF(SUM(K397:M397)=0,0,ROUND(K397/SUM(K397:M397),3))</f>
        <v>0</v>
      </c>
      <c r="O396" s="2033"/>
      <c r="P396" s="2016">
        <f>IF(I390&gt;0,ROUND(-G396*N396,0),0)</f>
        <v>0</v>
      </c>
      <c r="Q396" s="2017"/>
      <c r="R396" s="2020"/>
      <c r="S396" s="2021"/>
      <c r="T396" s="2024"/>
      <c r="U396" s="2025"/>
      <c r="V396" s="2026"/>
      <c r="AF396" s="846"/>
      <c r="AG396" s="846"/>
    </row>
    <row r="397" spans="2:33" ht="14.1" hidden="1" customHeight="1" x14ac:dyDescent="0.2">
      <c r="B397" s="1986"/>
      <c r="C397" s="1990"/>
      <c r="D397" s="1991"/>
      <c r="E397" s="1981"/>
      <c r="F397" s="1982"/>
      <c r="G397" s="2030"/>
      <c r="H397" s="2031"/>
      <c r="I397" s="2007"/>
      <c r="J397" s="2008"/>
      <c r="K397" s="473"/>
      <c r="L397" s="474"/>
      <c r="M397" s="475"/>
      <c r="N397" s="2032"/>
      <c r="O397" s="2033"/>
      <c r="P397" s="2016"/>
      <c r="Q397" s="2017"/>
      <c r="R397" s="2020"/>
      <c r="S397" s="2021"/>
      <c r="T397" s="2024"/>
      <c r="U397" s="2025"/>
      <c r="V397" s="2026"/>
      <c r="W397" s="845" t="str">
        <f>IF(R396&gt;P396,"！　(17）が(16)を超えています。","")</f>
        <v/>
      </c>
      <c r="AA397" s="845" t="str">
        <f>IF(G396="","",IF(SIGN(G396)=SIGN(R396),"！(11)と(17)の符号が逆になっていません。",""))</f>
        <v/>
      </c>
      <c r="AF397" s="846"/>
      <c r="AG397" s="846"/>
    </row>
    <row r="398" spans="2:33" ht="14.1" hidden="1" customHeight="1" x14ac:dyDescent="0.2">
      <c r="B398" s="1986"/>
      <c r="C398" s="1990"/>
      <c r="D398" s="1991"/>
      <c r="E398" s="1981"/>
      <c r="F398" s="1982"/>
      <c r="G398" s="2030"/>
      <c r="H398" s="2031"/>
      <c r="I398" s="2007"/>
      <c r="J398" s="2008"/>
      <c r="K398" s="476" t="str">
        <f>IF(G398&lt;&gt;"",IF(総括表①!$D$10="-",総括表①!$C$10,総括表①!$D$10),"")</f>
        <v/>
      </c>
      <c r="L398" s="477"/>
      <c r="M398" s="478"/>
      <c r="N398" s="2032">
        <f>IF(SUM(K399:M399)=0,0,ROUND(K399/SUM(K399:M399),3))</f>
        <v>0</v>
      </c>
      <c r="O398" s="2033"/>
      <c r="P398" s="2016">
        <f>IF(I390&gt;0,ROUND(-G398*N398,0),0)</f>
        <v>0</v>
      </c>
      <c r="Q398" s="2017"/>
      <c r="R398" s="2020"/>
      <c r="S398" s="2021"/>
      <c r="T398" s="2024"/>
      <c r="U398" s="2025"/>
      <c r="V398" s="2026"/>
      <c r="AF398" s="846"/>
      <c r="AG398" s="846"/>
    </row>
    <row r="399" spans="2:33" ht="14.1" hidden="1" customHeight="1" x14ac:dyDescent="0.2">
      <c r="B399" s="1986"/>
      <c r="C399" s="1990"/>
      <c r="D399" s="1991"/>
      <c r="E399" s="1981"/>
      <c r="F399" s="1982"/>
      <c r="G399" s="2030"/>
      <c r="H399" s="2031"/>
      <c r="I399" s="2007"/>
      <c r="J399" s="2008"/>
      <c r="K399" s="473"/>
      <c r="L399" s="474"/>
      <c r="M399" s="475"/>
      <c r="N399" s="2032"/>
      <c r="O399" s="2033"/>
      <c r="P399" s="2016"/>
      <c r="Q399" s="2017"/>
      <c r="R399" s="2020"/>
      <c r="S399" s="2021"/>
      <c r="T399" s="2024"/>
      <c r="U399" s="2025"/>
      <c r="V399" s="2026"/>
      <c r="W399" s="845" t="str">
        <f>IF(R398&gt;P398,"！　(17）が(16)を超えています。","")</f>
        <v/>
      </c>
      <c r="AA399" s="845" t="str">
        <f>IF(G398="","",IF(SIGN(G398)=SIGN(R398),"！(11)と(17)の符号が逆になっていません。",""))</f>
        <v/>
      </c>
      <c r="AF399" s="846"/>
      <c r="AG399" s="846"/>
    </row>
    <row r="400" spans="2:33" ht="14.1" hidden="1" customHeight="1" x14ac:dyDescent="0.2">
      <c r="B400" s="1986"/>
      <c r="C400" s="1990"/>
      <c r="D400" s="1991"/>
      <c r="E400" s="1981"/>
      <c r="F400" s="1982"/>
      <c r="G400" s="2030"/>
      <c r="H400" s="2031"/>
      <c r="I400" s="2007"/>
      <c r="J400" s="2008"/>
      <c r="K400" s="476" t="str">
        <f>IF(G400&lt;&gt;"",IF(総括表①!$D$10="-",総括表①!$C$10,総括表①!$D$10),"")</f>
        <v/>
      </c>
      <c r="L400" s="477"/>
      <c r="M400" s="478"/>
      <c r="N400" s="2032">
        <f>IF(SUM(K401:M401)=0,0,ROUND(K401/SUM(K401:M401),3))</f>
        <v>0</v>
      </c>
      <c r="O400" s="2033"/>
      <c r="P400" s="2016">
        <f>IF(I390&gt;0,ROUND(-G400*N400,0),0)</f>
        <v>0</v>
      </c>
      <c r="Q400" s="2017"/>
      <c r="R400" s="2020"/>
      <c r="S400" s="2021"/>
      <c r="T400" s="2024"/>
      <c r="U400" s="2025"/>
      <c r="V400" s="2026"/>
      <c r="AF400" s="846"/>
      <c r="AG400" s="846"/>
    </row>
    <row r="401" spans="2:33" ht="14.1" hidden="1" customHeight="1" x14ac:dyDescent="0.2">
      <c r="B401" s="1986"/>
      <c r="C401" s="1990"/>
      <c r="D401" s="1991"/>
      <c r="E401" s="1981"/>
      <c r="F401" s="1982"/>
      <c r="G401" s="2030"/>
      <c r="H401" s="2031"/>
      <c r="I401" s="2007"/>
      <c r="J401" s="2008"/>
      <c r="K401" s="473"/>
      <c r="L401" s="474"/>
      <c r="M401" s="475"/>
      <c r="N401" s="2032"/>
      <c r="O401" s="2033"/>
      <c r="P401" s="2016"/>
      <c r="Q401" s="2017"/>
      <c r="R401" s="2020"/>
      <c r="S401" s="2021"/>
      <c r="T401" s="2024"/>
      <c r="U401" s="2025"/>
      <c r="V401" s="2026"/>
      <c r="W401" s="845" t="str">
        <f>IF(R400&gt;P400,"！　(17）が(16)を超えています。","")</f>
        <v/>
      </c>
      <c r="AA401" s="845" t="str">
        <f>IF(G400="","",IF(SIGN(G400)=SIGN(R400),"！(11)と(17)の符号が逆になっていません。",""))</f>
        <v/>
      </c>
      <c r="AF401" s="846"/>
      <c r="AG401" s="846"/>
    </row>
    <row r="402" spans="2:33" ht="14.1" hidden="1" customHeight="1" x14ac:dyDescent="0.2">
      <c r="B402" s="1986"/>
      <c r="C402" s="1990"/>
      <c r="D402" s="1991"/>
      <c r="E402" s="1981"/>
      <c r="F402" s="1982"/>
      <c r="G402" s="2030"/>
      <c r="H402" s="2031"/>
      <c r="I402" s="2007"/>
      <c r="J402" s="2008"/>
      <c r="K402" s="476" t="str">
        <f>IF(G402&lt;&gt;"",IF(総括表①!$D$10="-",総括表①!$C$10,総括表①!$D$10),"")</f>
        <v/>
      </c>
      <c r="L402" s="477"/>
      <c r="M402" s="478"/>
      <c r="N402" s="2032">
        <f>IF(SUM(K403:M403)=0,0,ROUND(K403/SUM(K403:M403),3))</f>
        <v>0</v>
      </c>
      <c r="O402" s="2033"/>
      <c r="P402" s="2016">
        <f>IF(I390&gt;0,ROUND(-G402*N402,0),0)</f>
        <v>0</v>
      </c>
      <c r="Q402" s="2017"/>
      <c r="R402" s="2020"/>
      <c r="S402" s="2021"/>
      <c r="T402" s="2024"/>
      <c r="U402" s="2025"/>
      <c r="V402" s="2026"/>
      <c r="AF402" s="846"/>
      <c r="AG402" s="846"/>
    </row>
    <row r="403" spans="2:33" ht="14.1" hidden="1" customHeight="1" x14ac:dyDescent="0.2">
      <c r="B403" s="1986"/>
      <c r="C403" s="1990"/>
      <c r="D403" s="1991"/>
      <c r="E403" s="1981"/>
      <c r="F403" s="1982"/>
      <c r="G403" s="2030"/>
      <c r="H403" s="2031"/>
      <c r="I403" s="2007"/>
      <c r="J403" s="2008"/>
      <c r="K403" s="473"/>
      <c r="L403" s="474"/>
      <c r="M403" s="475"/>
      <c r="N403" s="2032"/>
      <c r="O403" s="2033"/>
      <c r="P403" s="2016"/>
      <c r="Q403" s="2017"/>
      <c r="R403" s="2020"/>
      <c r="S403" s="2021"/>
      <c r="T403" s="2024"/>
      <c r="U403" s="2025"/>
      <c r="V403" s="2026"/>
      <c r="W403" s="845" t="str">
        <f>IF(R402&gt;P402,"！　(17）が(16)を超えています。","")</f>
        <v/>
      </c>
      <c r="AA403" s="845" t="str">
        <f>IF(G402="","",IF(SIGN(G402)=SIGN(R402),"！(11)と(17)の符号が逆になっていません。",""))</f>
        <v/>
      </c>
      <c r="AF403" s="846"/>
      <c r="AG403" s="846"/>
    </row>
    <row r="404" spans="2:33" ht="14.1" hidden="1" customHeight="1" x14ac:dyDescent="0.2">
      <c r="B404" s="1986"/>
      <c r="C404" s="1990"/>
      <c r="D404" s="1991"/>
      <c r="E404" s="1981"/>
      <c r="F404" s="1982"/>
      <c r="G404" s="2030"/>
      <c r="H404" s="2031"/>
      <c r="I404" s="2007"/>
      <c r="J404" s="2008"/>
      <c r="K404" s="476" t="str">
        <f>IF(G404&lt;&gt;"",IF(総括表①!$D$10="-",総括表①!$C$10,総括表①!$D$10),"")</f>
        <v/>
      </c>
      <c r="L404" s="477"/>
      <c r="M404" s="478"/>
      <c r="N404" s="2032">
        <f>IF(SUM(K405:M405)=0,0,ROUND(K405/SUM(K405:M405),3))</f>
        <v>0</v>
      </c>
      <c r="O404" s="2033"/>
      <c r="P404" s="2016">
        <f>IF(I390&gt;0,ROUND(-G404*N404,0),0)</f>
        <v>0</v>
      </c>
      <c r="Q404" s="2017"/>
      <c r="R404" s="2020"/>
      <c r="S404" s="2021"/>
      <c r="T404" s="2024"/>
      <c r="U404" s="2025"/>
      <c r="V404" s="2026"/>
      <c r="AF404" s="846"/>
      <c r="AG404" s="846"/>
    </row>
    <row r="405" spans="2:33" ht="14.1" hidden="1" customHeight="1" x14ac:dyDescent="0.2">
      <c r="B405" s="1986"/>
      <c r="C405" s="1990"/>
      <c r="D405" s="1991"/>
      <c r="E405" s="1981"/>
      <c r="F405" s="1982"/>
      <c r="G405" s="2030"/>
      <c r="H405" s="2031"/>
      <c r="I405" s="2007"/>
      <c r="J405" s="2008"/>
      <c r="K405" s="473"/>
      <c r="L405" s="474"/>
      <c r="M405" s="475"/>
      <c r="N405" s="2032"/>
      <c r="O405" s="2033"/>
      <c r="P405" s="2016"/>
      <c r="Q405" s="2017"/>
      <c r="R405" s="2020"/>
      <c r="S405" s="2021"/>
      <c r="T405" s="2024"/>
      <c r="U405" s="2025"/>
      <c r="V405" s="2026"/>
      <c r="W405" s="845" t="str">
        <f>IF(R404&gt;P404,"！　(17）が(16)を超えています。","")</f>
        <v/>
      </c>
      <c r="AA405" s="845" t="str">
        <f>IF(G404="","",IF(SIGN(G404)=SIGN(R404),"！(11)と(17)の符号が逆になっていません。",""))</f>
        <v/>
      </c>
      <c r="AF405" s="846"/>
      <c r="AG405" s="846"/>
    </row>
    <row r="406" spans="2:33" ht="14.1" hidden="1" customHeight="1" x14ac:dyDescent="0.2">
      <c r="B406" s="1986"/>
      <c r="C406" s="1990"/>
      <c r="D406" s="1991"/>
      <c r="E406" s="1981"/>
      <c r="F406" s="1982"/>
      <c r="G406" s="2030"/>
      <c r="H406" s="2031"/>
      <c r="I406" s="2007"/>
      <c r="J406" s="2008"/>
      <c r="K406" s="476" t="str">
        <f>IF(G406&lt;&gt;"",IF(総括表①!$D$10="-",総括表①!$C$10,総括表①!$D$10),"")</f>
        <v/>
      </c>
      <c r="L406" s="477"/>
      <c r="M406" s="478"/>
      <c r="N406" s="2032">
        <f>IF(SUM(K407:M407)=0,0,ROUND(K407/SUM(K407:M407),3))</f>
        <v>0</v>
      </c>
      <c r="O406" s="2033"/>
      <c r="P406" s="2016">
        <f>IF(I390&gt;0,ROUND(-G406*N406,0),0)</f>
        <v>0</v>
      </c>
      <c r="Q406" s="2017"/>
      <c r="R406" s="2020"/>
      <c r="S406" s="2021"/>
      <c r="T406" s="2024"/>
      <c r="U406" s="2025"/>
      <c r="V406" s="2026"/>
      <c r="AF406" s="846"/>
      <c r="AG406" s="846"/>
    </row>
    <row r="407" spans="2:33" ht="14.1" hidden="1" customHeight="1" x14ac:dyDescent="0.2">
      <c r="B407" s="1986"/>
      <c r="C407" s="1990"/>
      <c r="D407" s="1991"/>
      <c r="E407" s="1981"/>
      <c r="F407" s="1982"/>
      <c r="G407" s="2030"/>
      <c r="H407" s="2031"/>
      <c r="I407" s="2007"/>
      <c r="J407" s="2008"/>
      <c r="K407" s="473"/>
      <c r="L407" s="474"/>
      <c r="M407" s="475"/>
      <c r="N407" s="2032"/>
      <c r="O407" s="2033"/>
      <c r="P407" s="2016"/>
      <c r="Q407" s="2017"/>
      <c r="R407" s="2020"/>
      <c r="S407" s="2021"/>
      <c r="T407" s="2024"/>
      <c r="U407" s="2025"/>
      <c r="V407" s="2026"/>
      <c r="W407" s="845" t="str">
        <f>IF(R406&gt;P406,"！　(17）が(16)を超えています。","")</f>
        <v/>
      </c>
      <c r="AA407" s="845" t="str">
        <f>IF(G406="","",IF(SIGN(G406)=SIGN(R406),"！(11)と(17)の符号が逆になっていません。",""))</f>
        <v/>
      </c>
      <c r="AF407" s="846"/>
      <c r="AG407" s="846"/>
    </row>
    <row r="408" spans="2:33" ht="14.1" hidden="1" customHeight="1" x14ac:dyDescent="0.2">
      <c r="B408" s="1986"/>
      <c r="C408" s="1990"/>
      <c r="D408" s="1991"/>
      <c r="E408" s="1981"/>
      <c r="F408" s="1982"/>
      <c r="G408" s="2030"/>
      <c r="H408" s="2031"/>
      <c r="I408" s="2007"/>
      <c r="J408" s="2008"/>
      <c r="K408" s="476" t="str">
        <f>IF(G408&lt;&gt;"",IF(総括表①!$D$10="-",総括表①!$C$10,総括表①!$D$10),"")</f>
        <v/>
      </c>
      <c r="L408" s="477"/>
      <c r="M408" s="478"/>
      <c r="N408" s="2032">
        <f>IF(SUM(K409:M409)=0,0,ROUND(K409/SUM(K409:M409),3))</f>
        <v>0</v>
      </c>
      <c r="O408" s="2033"/>
      <c r="P408" s="2016">
        <f>IF(I390&gt;0,ROUND(-G408*N408,0),0)</f>
        <v>0</v>
      </c>
      <c r="Q408" s="2017"/>
      <c r="R408" s="2020"/>
      <c r="S408" s="2021"/>
      <c r="T408" s="2024"/>
      <c r="U408" s="2025"/>
      <c r="V408" s="2026"/>
      <c r="AF408" s="846"/>
      <c r="AG408" s="846"/>
    </row>
    <row r="409" spans="2:33" ht="14.1" hidden="1" customHeight="1" x14ac:dyDescent="0.2">
      <c r="B409" s="1987"/>
      <c r="C409" s="1992"/>
      <c r="D409" s="1993"/>
      <c r="E409" s="1983"/>
      <c r="F409" s="1984"/>
      <c r="G409" s="2035"/>
      <c r="H409" s="2036"/>
      <c r="I409" s="2009"/>
      <c r="J409" s="2010"/>
      <c r="K409" s="473"/>
      <c r="L409" s="474"/>
      <c r="M409" s="475"/>
      <c r="N409" s="2037"/>
      <c r="O409" s="2038"/>
      <c r="P409" s="2018"/>
      <c r="Q409" s="2019"/>
      <c r="R409" s="2022"/>
      <c r="S409" s="2023"/>
      <c r="T409" s="2027"/>
      <c r="U409" s="2028"/>
      <c r="V409" s="2029"/>
      <c r="W409" s="845" t="str">
        <f>IF(R408&gt;P408,"！　(17）が(16)を超えています。","")</f>
        <v/>
      </c>
      <c r="AA409" s="845" t="str">
        <f>IF(G408="","",IF(SIGN(G408)=SIGN(R408),"！(11)と(17)の符号が逆になっていません。",""))</f>
        <v/>
      </c>
      <c r="AF409" s="847"/>
      <c r="AG409" s="847"/>
    </row>
    <row r="410" spans="2:33" ht="14.1" hidden="1" customHeight="1" x14ac:dyDescent="0.2">
      <c r="B410" s="1985">
        <v>11</v>
      </c>
      <c r="C410" s="1988"/>
      <c r="D410" s="1989"/>
      <c r="E410" s="2053"/>
      <c r="F410" s="2054"/>
      <c r="G410" s="2039"/>
      <c r="H410" s="2040"/>
      <c r="I410" s="2005">
        <f>IF(SUM(G410:H429)&gt;=0,0,-1*SUM(G410:H429))</f>
        <v>0</v>
      </c>
      <c r="J410" s="2006"/>
      <c r="K410" s="476" t="str">
        <f>IF(G410&lt;&gt;"",IF(総括表①!$D$10="-",総括表①!$C$10,総括表①!$D$10),"")</f>
        <v/>
      </c>
      <c r="L410" s="477"/>
      <c r="M410" s="478"/>
      <c r="N410" s="2041">
        <f>IF(SUM(K411:M411)=0,0,ROUND(K411/SUM(K411:M411),3))</f>
        <v>0</v>
      </c>
      <c r="O410" s="2042"/>
      <c r="P410" s="2046">
        <f>IF(I410&gt;0,ROUND(-G410*N410,0),0)</f>
        <v>0</v>
      </c>
      <c r="Q410" s="2047"/>
      <c r="R410" s="2048"/>
      <c r="S410" s="2049"/>
      <c r="T410" s="2050"/>
      <c r="U410" s="2051"/>
      <c r="V410" s="2052"/>
      <c r="AF410" s="853">
        <f>IF(AND(I410&gt;0,SUM(P410:Q429)&lt;=0)=TRUE,0,SUM(P410:Q429))</f>
        <v>0</v>
      </c>
      <c r="AG410" s="853">
        <f>IF(AND(I410&gt;0,SUM(R410:S429)&lt;=0)=TRUE,0,SUM(R410:S429))</f>
        <v>0</v>
      </c>
    </row>
    <row r="411" spans="2:33" ht="14.1" hidden="1" customHeight="1" x14ac:dyDescent="0.2">
      <c r="B411" s="1986"/>
      <c r="C411" s="1990"/>
      <c r="D411" s="1991"/>
      <c r="E411" s="1981"/>
      <c r="F411" s="1982"/>
      <c r="G411" s="2030"/>
      <c r="H411" s="2031"/>
      <c r="I411" s="2007"/>
      <c r="J411" s="2008"/>
      <c r="K411" s="473"/>
      <c r="L411" s="474"/>
      <c r="M411" s="475"/>
      <c r="N411" s="2032"/>
      <c r="O411" s="2033"/>
      <c r="P411" s="2016"/>
      <c r="Q411" s="2017"/>
      <c r="R411" s="2020"/>
      <c r="S411" s="2021"/>
      <c r="T411" s="2024"/>
      <c r="U411" s="2025"/>
      <c r="V411" s="2026"/>
      <c r="W411" s="845" t="str">
        <f>IF(R410&gt;P410,"！　(17）が(16)を超えています。","")</f>
        <v/>
      </c>
      <c r="AA411" s="845" t="str">
        <f>IF(G410="","",IF(SIGN(G410)=SIGN(R410),"！(11)と(17)の符号が逆になっていません。",""))</f>
        <v/>
      </c>
      <c r="AF411" s="846"/>
      <c r="AG411" s="846"/>
    </row>
    <row r="412" spans="2:33" ht="14.1" hidden="1" customHeight="1" x14ac:dyDescent="0.2">
      <c r="B412" s="1986"/>
      <c r="C412" s="1990"/>
      <c r="D412" s="1991"/>
      <c r="E412" s="1981"/>
      <c r="F412" s="1982"/>
      <c r="G412" s="2030"/>
      <c r="H412" s="2031"/>
      <c r="I412" s="2007"/>
      <c r="J412" s="2008"/>
      <c r="K412" s="476" t="str">
        <f>IF(G412&lt;&gt;"",IF(総括表①!$D$10="-",総括表①!$C$10,総括表①!$D$10),"")</f>
        <v/>
      </c>
      <c r="L412" s="477"/>
      <c r="M412" s="478"/>
      <c r="N412" s="2032">
        <f>IF(SUM(K413:M413)=0,0,ROUND(K413/SUM(K413:M413),3))</f>
        <v>0</v>
      </c>
      <c r="O412" s="2033"/>
      <c r="P412" s="2016">
        <f>IF(I410&gt;0,ROUND(-G412*N412,0),0)</f>
        <v>0</v>
      </c>
      <c r="Q412" s="2017"/>
      <c r="R412" s="2020"/>
      <c r="S412" s="2021"/>
      <c r="T412" s="2024"/>
      <c r="U412" s="2025"/>
      <c r="V412" s="2026"/>
      <c r="AF412" s="846"/>
      <c r="AG412" s="846"/>
    </row>
    <row r="413" spans="2:33" ht="14.1" hidden="1" customHeight="1" x14ac:dyDescent="0.2">
      <c r="B413" s="1986"/>
      <c r="C413" s="1990"/>
      <c r="D413" s="1991"/>
      <c r="E413" s="1981"/>
      <c r="F413" s="1982"/>
      <c r="G413" s="2030"/>
      <c r="H413" s="2031"/>
      <c r="I413" s="2007"/>
      <c r="J413" s="2008"/>
      <c r="K413" s="473"/>
      <c r="L413" s="474"/>
      <c r="M413" s="475"/>
      <c r="N413" s="2032"/>
      <c r="O413" s="2033"/>
      <c r="P413" s="2016"/>
      <c r="Q413" s="2017"/>
      <c r="R413" s="2020"/>
      <c r="S413" s="2021"/>
      <c r="T413" s="2024"/>
      <c r="U413" s="2025"/>
      <c r="V413" s="2026"/>
      <c r="W413" s="845" t="str">
        <f>IF(R412&gt;P412,"！　(17）が(16)を超えています。","")</f>
        <v/>
      </c>
      <c r="AA413" s="845" t="str">
        <f>IF(G412="","",IF(SIGN(G412)=SIGN(R412),"！(11)と(17)の符号が逆になっていません。",""))</f>
        <v/>
      </c>
      <c r="AF413" s="846"/>
      <c r="AG413" s="846"/>
    </row>
    <row r="414" spans="2:33" ht="14.1" hidden="1" customHeight="1" x14ac:dyDescent="0.2">
      <c r="B414" s="1986"/>
      <c r="C414" s="1990"/>
      <c r="D414" s="1991"/>
      <c r="E414" s="1981"/>
      <c r="F414" s="1982"/>
      <c r="G414" s="2030"/>
      <c r="H414" s="2031"/>
      <c r="I414" s="2007"/>
      <c r="J414" s="2008"/>
      <c r="K414" s="476" t="str">
        <f>IF(G414&lt;&gt;"",IF(総括表①!$D$10="-",総括表①!$C$10,総括表①!$D$10),"")</f>
        <v/>
      </c>
      <c r="L414" s="477"/>
      <c r="M414" s="478"/>
      <c r="N414" s="2032">
        <f>IF(SUM(K415:M415)=0,0,ROUND(K415/SUM(K415:M415),3))</f>
        <v>0</v>
      </c>
      <c r="O414" s="2033"/>
      <c r="P414" s="2016">
        <f>IF(I410&gt;0,ROUND(-G414*N414,0),0)</f>
        <v>0</v>
      </c>
      <c r="Q414" s="2017"/>
      <c r="R414" s="2020"/>
      <c r="S414" s="2021"/>
      <c r="T414" s="2024"/>
      <c r="U414" s="2025"/>
      <c r="V414" s="2026"/>
      <c r="AF414" s="846"/>
      <c r="AG414" s="846"/>
    </row>
    <row r="415" spans="2:33" ht="14.1" hidden="1" customHeight="1" x14ac:dyDescent="0.2">
      <c r="B415" s="1986"/>
      <c r="C415" s="1990"/>
      <c r="D415" s="1991"/>
      <c r="E415" s="1981"/>
      <c r="F415" s="1982"/>
      <c r="G415" s="2030"/>
      <c r="H415" s="2031"/>
      <c r="I415" s="2007"/>
      <c r="J415" s="2008"/>
      <c r="K415" s="473"/>
      <c r="L415" s="474"/>
      <c r="M415" s="475"/>
      <c r="N415" s="2032"/>
      <c r="O415" s="2033"/>
      <c r="P415" s="2016"/>
      <c r="Q415" s="2017"/>
      <c r="R415" s="2020"/>
      <c r="S415" s="2021"/>
      <c r="T415" s="2024"/>
      <c r="U415" s="2025"/>
      <c r="V415" s="2026"/>
      <c r="W415" s="845" t="str">
        <f>IF(R414&gt;P414,"！　(17）が(16)を超えています。","")</f>
        <v/>
      </c>
      <c r="AA415" s="845" t="str">
        <f>IF(G414="","",IF(SIGN(G414)=SIGN(R414),"！(11)と(17)の符号が逆になっていません。",""))</f>
        <v/>
      </c>
      <c r="AF415" s="846"/>
      <c r="AG415" s="846"/>
    </row>
    <row r="416" spans="2:33" ht="14.1" hidden="1" customHeight="1" x14ac:dyDescent="0.2">
      <c r="B416" s="1986"/>
      <c r="C416" s="1990"/>
      <c r="D416" s="1991"/>
      <c r="E416" s="1981"/>
      <c r="F416" s="1982"/>
      <c r="G416" s="2030"/>
      <c r="H416" s="2031"/>
      <c r="I416" s="2007"/>
      <c r="J416" s="2008"/>
      <c r="K416" s="476" t="str">
        <f>IF(G416&lt;&gt;"",IF(総括表①!$D$10="-",総括表①!$C$10,総括表①!$D$10),"")</f>
        <v/>
      </c>
      <c r="L416" s="477"/>
      <c r="M416" s="478"/>
      <c r="N416" s="2032">
        <f>IF(SUM(K417:M417)=0,0,ROUND(K417/SUM(K417:M417),3))</f>
        <v>0</v>
      </c>
      <c r="O416" s="2033"/>
      <c r="P416" s="2016">
        <f>IF(I410&gt;0,ROUND(-G416*N416,0),0)</f>
        <v>0</v>
      </c>
      <c r="Q416" s="2017"/>
      <c r="R416" s="2020"/>
      <c r="S416" s="2021"/>
      <c r="T416" s="2024"/>
      <c r="U416" s="2025"/>
      <c r="V416" s="2026"/>
      <c r="AF416" s="846"/>
      <c r="AG416" s="846"/>
    </row>
    <row r="417" spans="2:33" ht="14.1" hidden="1" customHeight="1" x14ac:dyDescent="0.2">
      <c r="B417" s="1986"/>
      <c r="C417" s="1990"/>
      <c r="D417" s="1991"/>
      <c r="E417" s="1981"/>
      <c r="F417" s="1982"/>
      <c r="G417" s="2030"/>
      <c r="H417" s="2031"/>
      <c r="I417" s="2007"/>
      <c r="J417" s="2008"/>
      <c r="K417" s="473"/>
      <c r="L417" s="474"/>
      <c r="M417" s="475"/>
      <c r="N417" s="2032"/>
      <c r="O417" s="2033"/>
      <c r="P417" s="2016"/>
      <c r="Q417" s="2017"/>
      <c r="R417" s="2020"/>
      <c r="S417" s="2021"/>
      <c r="T417" s="2024"/>
      <c r="U417" s="2025"/>
      <c r="V417" s="2026"/>
      <c r="W417" s="845" t="str">
        <f>IF(R416&gt;P416,"！　(17）が(16)を超えています。","")</f>
        <v/>
      </c>
      <c r="AA417" s="845" t="str">
        <f>IF(G416="","",IF(SIGN(G416)=SIGN(R416),"！(11)と(17)の符号が逆になっていません。",""))</f>
        <v/>
      </c>
      <c r="AF417" s="846"/>
      <c r="AG417" s="846"/>
    </row>
    <row r="418" spans="2:33" ht="14.1" hidden="1" customHeight="1" x14ac:dyDescent="0.2">
      <c r="B418" s="1986"/>
      <c r="C418" s="1990"/>
      <c r="D418" s="1991"/>
      <c r="E418" s="1981"/>
      <c r="F418" s="1982"/>
      <c r="G418" s="2030"/>
      <c r="H418" s="2031"/>
      <c r="I418" s="2007"/>
      <c r="J418" s="2008"/>
      <c r="K418" s="476" t="str">
        <f>IF(G418&lt;&gt;"",IF(総括表①!$D$10="-",総括表①!$C$10,総括表①!$D$10),"")</f>
        <v/>
      </c>
      <c r="L418" s="477"/>
      <c r="M418" s="478"/>
      <c r="N418" s="2032">
        <f>IF(SUM(K419:M419)=0,0,ROUND(K419/SUM(K419:M419),3))</f>
        <v>0</v>
      </c>
      <c r="O418" s="2033"/>
      <c r="P418" s="2016">
        <f>IF(I410&gt;0,ROUND(-G418*N418,0),0)</f>
        <v>0</v>
      </c>
      <c r="Q418" s="2017"/>
      <c r="R418" s="2020"/>
      <c r="S418" s="2021"/>
      <c r="T418" s="2024"/>
      <c r="U418" s="2025"/>
      <c r="V418" s="2026"/>
      <c r="AF418" s="846"/>
      <c r="AG418" s="846"/>
    </row>
    <row r="419" spans="2:33" ht="14.1" hidden="1" customHeight="1" x14ac:dyDescent="0.2">
      <c r="B419" s="1986"/>
      <c r="C419" s="1990"/>
      <c r="D419" s="1991"/>
      <c r="E419" s="1981"/>
      <c r="F419" s="1982"/>
      <c r="G419" s="2030"/>
      <c r="H419" s="2031"/>
      <c r="I419" s="2007"/>
      <c r="J419" s="2008"/>
      <c r="K419" s="473"/>
      <c r="L419" s="474"/>
      <c r="M419" s="475"/>
      <c r="N419" s="2032"/>
      <c r="O419" s="2033"/>
      <c r="P419" s="2016"/>
      <c r="Q419" s="2017"/>
      <c r="R419" s="2020"/>
      <c r="S419" s="2021"/>
      <c r="T419" s="2024"/>
      <c r="U419" s="2025"/>
      <c r="V419" s="2026"/>
      <c r="W419" s="845" t="str">
        <f>IF(R418&gt;P418,"！　(17）が(16)を超えています。","")</f>
        <v/>
      </c>
      <c r="AA419" s="845" t="str">
        <f>IF(G418="","",IF(SIGN(G418)=SIGN(R418),"！(11)と(17)の符号が逆になっていません。",""))</f>
        <v/>
      </c>
      <c r="AF419" s="846"/>
      <c r="AG419" s="846"/>
    </row>
    <row r="420" spans="2:33" ht="14.1" hidden="1" customHeight="1" x14ac:dyDescent="0.2">
      <c r="B420" s="1986"/>
      <c r="C420" s="1990"/>
      <c r="D420" s="1991"/>
      <c r="E420" s="1981"/>
      <c r="F420" s="1982"/>
      <c r="G420" s="2030"/>
      <c r="H420" s="2031"/>
      <c r="I420" s="2007"/>
      <c r="J420" s="2008"/>
      <c r="K420" s="476" t="str">
        <f>IF(G420&lt;&gt;"",IF(総括表①!$D$10="-",総括表①!$C$10,総括表①!$D$10),"")</f>
        <v/>
      </c>
      <c r="L420" s="477"/>
      <c r="M420" s="478"/>
      <c r="N420" s="2032">
        <f>IF(SUM(K421:M421)=0,0,ROUND(K421/SUM(K421:M421),3))</f>
        <v>0</v>
      </c>
      <c r="O420" s="2033"/>
      <c r="P420" s="2016">
        <f>IF(I410&gt;0,ROUND(-G420*N420,0),0)</f>
        <v>0</v>
      </c>
      <c r="Q420" s="2017"/>
      <c r="R420" s="2020"/>
      <c r="S420" s="2021"/>
      <c r="T420" s="2024"/>
      <c r="U420" s="2025"/>
      <c r="V420" s="2026"/>
      <c r="AF420" s="846"/>
      <c r="AG420" s="846"/>
    </row>
    <row r="421" spans="2:33" ht="14.1" hidden="1" customHeight="1" x14ac:dyDescent="0.2">
      <c r="B421" s="1986"/>
      <c r="C421" s="1990"/>
      <c r="D421" s="1991"/>
      <c r="E421" s="1981"/>
      <c r="F421" s="1982"/>
      <c r="G421" s="2030"/>
      <c r="H421" s="2031"/>
      <c r="I421" s="2007"/>
      <c r="J421" s="2008"/>
      <c r="K421" s="473"/>
      <c r="L421" s="474"/>
      <c r="M421" s="475"/>
      <c r="N421" s="2032"/>
      <c r="O421" s="2033"/>
      <c r="P421" s="2016"/>
      <c r="Q421" s="2017"/>
      <c r="R421" s="2020"/>
      <c r="S421" s="2021"/>
      <c r="T421" s="2024"/>
      <c r="U421" s="2025"/>
      <c r="V421" s="2026"/>
      <c r="W421" s="845" t="str">
        <f>IF(R420&gt;P420,"！　(17）が(16)を超えています。","")</f>
        <v/>
      </c>
      <c r="AA421" s="845" t="str">
        <f>IF(G420="","",IF(SIGN(G420)=SIGN(R420),"！(11)と(17)の符号が逆になっていません。",""))</f>
        <v/>
      </c>
      <c r="AF421" s="846"/>
      <c r="AG421" s="846"/>
    </row>
    <row r="422" spans="2:33" ht="14.1" hidden="1" customHeight="1" x14ac:dyDescent="0.2">
      <c r="B422" s="1986"/>
      <c r="C422" s="1990"/>
      <c r="D422" s="1991"/>
      <c r="E422" s="1981"/>
      <c r="F422" s="1982"/>
      <c r="G422" s="2030"/>
      <c r="H422" s="2031"/>
      <c r="I422" s="2007"/>
      <c r="J422" s="2008"/>
      <c r="K422" s="476" t="str">
        <f>IF(G422&lt;&gt;"",IF(総括表①!$D$10="-",総括表①!$C$10,総括表①!$D$10),"")</f>
        <v/>
      </c>
      <c r="L422" s="477"/>
      <c r="M422" s="478"/>
      <c r="N422" s="2032">
        <f>IF(SUM(K423:M423)=0,0,ROUND(K423/SUM(K423:M423),3))</f>
        <v>0</v>
      </c>
      <c r="O422" s="2033"/>
      <c r="P422" s="2016">
        <f>IF(I410&gt;0,ROUND(-G422*N422,0),0)</f>
        <v>0</v>
      </c>
      <c r="Q422" s="2017"/>
      <c r="R422" s="2020"/>
      <c r="S422" s="2021"/>
      <c r="T422" s="2024"/>
      <c r="U422" s="2025"/>
      <c r="V422" s="2026"/>
      <c r="AF422" s="846"/>
      <c r="AG422" s="846"/>
    </row>
    <row r="423" spans="2:33" ht="14.1" hidden="1" customHeight="1" x14ac:dyDescent="0.2">
      <c r="B423" s="1986"/>
      <c r="C423" s="1990"/>
      <c r="D423" s="1991"/>
      <c r="E423" s="1981"/>
      <c r="F423" s="1982"/>
      <c r="G423" s="2030"/>
      <c r="H423" s="2031"/>
      <c r="I423" s="2007"/>
      <c r="J423" s="2008"/>
      <c r="K423" s="473"/>
      <c r="L423" s="474"/>
      <c r="M423" s="475"/>
      <c r="N423" s="2032"/>
      <c r="O423" s="2033"/>
      <c r="P423" s="2016"/>
      <c r="Q423" s="2017"/>
      <c r="R423" s="2020"/>
      <c r="S423" s="2021"/>
      <c r="T423" s="2024"/>
      <c r="U423" s="2025"/>
      <c r="V423" s="2026"/>
      <c r="W423" s="845" t="str">
        <f>IF(R422&gt;P422,"！　(17）が(16)を超えています。","")</f>
        <v/>
      </c>
      <c r="AA423" s="845" t="str">
        <f>IF(G422="","",IF(SIGN(G422)=SIGN(R422),"！(11)と(17)の符号が逆になっていません。",""))</f>
        <v/>
      </c>
      <c r="AF423" s="846"/>
      <c r="AG423" s="846"/>
    </row>
    <row r="424" spans="2:33" ht="14.1" hidden="1" customHeight="1" x14ac:dyDescent="0.2">
      <c r="B424" s="1986"/>
      <c r="C424" s="1990"/>
      <c r="D424" s="1991"/>
      <c r="E424" s="1981"/>
      <c r="F424" s="1982"/>
      <c r="G424" s="2030"/>
      <c r="H424" s="2031"/>
      <c r="I424" s="2007"/>
      <c r="J424" s="2008"/>
      <c r="K424" s="476" t="str">
        <f>IF(G424&lt;&gt;"",IF(総括表①!$D$10="-",総括表①!$C$10,総括表①!$D$10),"")</f>
        <v/>
      </c>
      <c r="L424" s="477"/>
      <c r="M424" s="478"/>
      <c r="N424" s="2032">
        <f>IF(SUM(K425:M425)=0,0,ROUND(K425/SUM(K425:M425),3))</f>
        <v>0</v>
      </c>
      <c r="O424" s="2033"/>
      <c r="P424" s="2016">
        <f>IF(I410&gt;0,ROUND(-G424*N424,0),0)</f>
        <v>0</v>
      </c>
      <c r="Q424" s="2017"/>
      <c r="R424" s="2020"/>
      <c r="S424" s="2021"/>
      <c r="T424" s="2024"/>
      <c r="U424" s="2025"/>
      <c r="V424" s="2026"/>
      <c r="AF424" s="846"/>
      <c r="AG424" s="846"/>
    </row>
    <row r="425" spans="2:33" ht="14.1" hidden="1" customHeight="1" x14ac:dyDescent="0.2">
      <c r="B425" s="1986"/>
      <c r="C425" s="1990"/>
      <c r="D425" s="1991"/>
      <c r="E425" s="1981"/>
      <c r="F425" s="1982"/>
      <c r="G425" s="2030"/>
      <c r="H425" s="2031"/>
      <c r="I425" s="2007"/>
      <c r="J425" s="2008"/>
      <c r="K425" s="473"/>
      <c r="L425" s="474"/>
      <c r="M425" s="475"/>
      <c r="N425" s="2032"/>
      <c r="O425" s="2033"/>
      <c r="P425" s="2016"/>
      <c r="Q425" s="2017"/>
      <c r="R425" s="2020"/>
      <c r="S425" s="2021"/>
      <c r="T425" s="2024"/>
      <c r="U425" s="2025"/>
      <c r="V425" s="2026"/>
      <c r="W425" s="845" t="str">
        <f>IF(R424&gt;P424,"！　(17）が(16)を超えています。","")</f>
        <v/>
      </c>
      <c r="AA425" s="845" t="str">
        <f>IF(G424="","",IF(SIGN(G424)=SIGN(R424),"！(11)と(17)の符号が逆になっていません。",""))</f>
        <v/>
      </c>
      <c r="AF425" s="846"/>
      <c r="AG425" s="846"/>
    </row>
    <row r="426" spans="2:33" ht="14.1" hidden="1" customHeight="1" x14ac:dyDescent="0.2">
      <c r="B426" s="1986"/>
      <c r="C426" s="1990"/>
      <c r="D426" s="1991"/>
      <c r="E426" s="1981"/>
      <c r="F426" s="1982"/>
      <c r="G426" s="2030"/>
      <c r="H426" s="2031"/>
      <c r="I426" s="2007"/>
      <c r="J426" s="2008"/>
      <c r="K426" s="476" t="str">
        <f>IF(G426&lt;&gt;"",IF(総括表①!$D$10="-",総括表①!$C$10,総括表①!$D$10),"")</f>
        <v/>
      </c>
      <c r="L426" s="477"/>
      <c r="M426" s="478"/>
      <c r="N426" s="2032">
        <f>IF(SUM(K427:M427)=0,0,ROUND(K427/SUM(K427:M427),3))</f>
        <v>0</v>
      </c>
      <c r="O426" s="2033"/>
      <c r="P426" s="2016">
        <f>IF(I410&gt;0,ROUND(-G426*N426,0),0)</f>
        <v>0</v>
      </c>
      <c r="Q426" s="2017"/>
      <c r="R426" s="2020"/>
      <c r="S426" s="2021"/>
      <c r="T426" s="2024"/>
      <c r="U426" s="2025"/>
      <c r="V426" s="2026"/>
      <c r="AF426" s="846"/>
      <c r="AG426" s="846"/>
    </row>
    <row r="427" spans="2:33" ht="14.1" hidden="1" customHeight="1" x14ac:dyDescent="0.2">
      <c r="B427" s="1986"/>
      <c r="C427" s="1990"/>
      <c r="D427" s="1991"/>
      <c r="E427" s="1981"/>
      <c r="F427" s="1982"/>
      <c r="G427" s="2030"/>
      <c r="H427" s="2031"/>
      <c r="I427" s="2007"/>
      <c r="J427" s="2008"/>
      <c r="K427" s="473"/>
      <c r="L427" s="474"/>
      <c r="M427" s="475"/>
      <c r="N427" s="2032"/>
      <c r="O427" s="2033"/>
      <c r="P427" s="2016"/>
      <c r="Q427" s="2017"/>
      <c r="R427" s="2020"/>
      <c r="S427" s="2021"/>
      <c r="T427" s="2024"/>
      <c r="U427" s="2025"/>
      <c r="V427" s="2026"/>
      <c r="W427" s="845" t="str">
        <f>IF(R426&gt;P426,"！　(17）が(16)を超えています。","")</f>
        <v/>
      </c>
      <c r="AA427" s="845" t="str">
        <f>IF(G426="","",IF(SIGN(G426)=SIGN(R426),"！(11)と(17)の符号が逆になっていません。",""))</f>
        <v/>
      </c>
      <c r="AF427" s="846"/>
      <c r="AG427" s="846"/>
    </row>
    <row r="428" spans="2:33" ht="14.1" hidden="1" customHeight="1" x14ac:dyDescent="0.2">
      <c r="B428" s="1986"/>
      <c r="C428" s="1990"/>
      <c r="D428" s="1991"/>
      <c r="E428" s="1981"/>
      <c r="F428" s="1982"/>
      <c r="G428" s="2030"/>
      <c r="H428" s="2031"/>
      <c r="I428" s="2007"/>
      <c r="J428" s="2008"/>
      <c r="K428" s="476" t="str">
        <f>IF(G428&lt;&gt;"",IF(総括表①!$D$10="-",総括表①!$C$10,総括表①!$D$10),"")</f>
        <v/>
      </c>
      <c r="L428" s="477"/>
      <c r="M428" s="478"/>
      <c r="N428" s="2032">
        <f>IF(SUM(K429:M429)=0,0,ROUND(K429/SUM(K429:M429),3))</f>
        <v>0</v>
      </c>
      <c r="O428" s="2033"/>
      <c r="P428" s="2016">
        <f>IF(I410&gt;0,ROUND(-G428*N428,0),0)</f>
        <v>0</v>
      </c>
      <c r="Q428" s="2017"/>
      <c r="R428" s="2020"/>
      <c r="S428" s="2021"/>
      <c r="T428" s="2024"/>
      <c r="U428" s="2025"/>
      <c r="V428" s="2026"/>
      <c r="AF428" s="846"/>
      <c r="AG428" s="846"/>
    </row>
    <row r="429" spans="2:33" ht="14.1" hidden="1" customHeight="1" x14ac:dyDescent="0.2">
      <c r="B429" s="1987"/>
      <c r="C429" s="1992"/>
      <c r="D429" s="1993"/>
      <c r="E429" s="1983"/>
      <c r="F429" s="1984"/>
      <c r="G429" s="2035"/>
      <c r="H429" s="2036"/>
      <c r="I429" s="2009"/>
      <c r="J429" s="2010"/>
      <c r="K429" s="473"/>
      <c r="L429" s="474"/>
      <c r="M429" s="475"/>
      <c r="N429" s="2037"/>
      <c r="O429" s="2038"/>
      <c r="P429" s="2018"/>
      <c r="Q429" s="2019"/>
      <c r="R429" s="2022"/>
      <c r="S429" s="2023"/>
      <c r="T429" s="2027"/>
      <c r="U429" s="2028"/>
      <c r="V429" s="2029"/>
      <c r="W429" s="845" t="str">
        <f>IF(R428&gt;P428,"！　(17）が(16)を超えています。","")</f>
        <v/>
      </c>
      <c r="AA429" s="845" t="str">
        <f>IF(G428="","",IF(SIGN(G428)=SIGN(R428),"！(11)と(17)の符号が逆になっていません。",""))</f>
        <v/>
      </c>
      <c r="AF429" s="847"/>
      <c r="AG429" s="847"/>
    </row>
    <row r="430" spans="2:33" ht="14.1" hidden="1" customHeight="1" x14ac:dyDescent="0.2">
      <c r="B430" s="1985">
        <v>12</v>
      </c>
      <c r="C430" s="1988"/>
      <c r="D430" s="1989"/>
      <c r="E430" s="2053"/>
      <c r="F430" s="2054"/>
      <c r="G430" s="2039"/>
      <c r="H430" s="2040"/>
      <c r="I430" s="2005">
        <f>IF(SUM(G430:H449)&gt;=0,0,-1*SUM(G430:H449))</f>
        <v>0</v>
      </c>
      <c r="J430" s="2006"/>
      <c r="K430" s="476" t="str">
        <f>IF(G430&lt;&gt;"",IF(総括表①!$D$10="-",総括表①!$C$10,総括表①!$D$10),"")</f>
        <v/>
      </c>
      <c r="L430" s="477"/>
      <c r="M430" s="478"/>
      <c r="N430" s="2041">
        <f>IF(SUM(K431:M431)=0,0,ROUND(K431/SUM(K431:M431),3))</f>
        <v>0</v>
      </c>
      <c r="O430" s="2042"/>
      <c r="P430" s="2046">
        <f>IF(I430&gt;0,ROUND(-G430*N430,0),0)</f>
        <v>0</v>
      </c>
      <c r="Q430" s="2047"/>
      <c r="R430" s="2048"/>
      <c r="S430" s="2049"/>
      <c r="T430" s="2050"/>
      <c r="U430" s="2051"/>
      <c r="V430" s="2052"/>
      <c r="AF430" s="853">
        <f>IF(AND(I430&gt;0,SUM(P430:Q449)&lt;=0)=TRUE,0,SUM(P430:Q449))</f>
        <v>0</v>
      </c>
      <c r="AG430" s="853">
        <f>IF(AND(I430&gt;0,SUM(R430:S449)&lt;=0)=TRUE,0,SUM(R430:S449))</f>
        <v>0</v>
      </c>
    </row>
    <row r="431" spans="2:33" ht="14.1" hidden="1" customHeight="1" x14ac:dyDescent="0.2">
      <c r="B431" s="1986"/>
      <c r="C431" s="1990"/>
      <c r="D431" s="1991"/>
      <c r="E431" s="1981"/>
      <c r="F431" s="1982"/>
      <c r="G431" s="2030"/>
      <c r="H431" s="2031"/>
      <c r="I431" s="2007"/>
      <c r="J431" s="2008"/>
      <c r="K431" s="473"/>
      <c r="L431" s="474"/>
      <c r="M431" s="475"/>
      <c r="N431" s="2032"/>
      <c r="O431" s="2033"/>
      <c r="P431" s="2016"/>
      <c r="Q431" s="2017"/>
      <c r="R431" s="2020"/>
      <c r="S431" s="2021"/>
      <c r="T431" s="2024"/>
      <c r="U431" s="2025"/>
      <c r="V431" s="2026"/>
      <c r="W431" s="845" t="str">
        <f>IF(R430&gt;P430,"！　(17）が(16)を超えています。","")</f>
        <v/>
      </c>
      <c r="AA431" s="845" t="str">
        <f>IF(G430="","",IF(SIGN(G430)=SIGN(R430),"！(11)と(17)の符号が逆になっていません。",""))</f>
        <v/>
      </c>
      <c r="AF431" s="846"/>
      <c r="AG431" s="846"/>
    </row>
    <row r="432" spans="2:33" ht="14.1" hidden="1" customHeight="1" x14ac:dyDescent="0.2">
      <c r="B432" s="1986"/>
      <c r="C432" s="1990"/>
      <c r="D432" s="1991"/>
      <c r="E432" s="1981"/>
      <c r="F432" s="1982"/>
      <c r="G432" s="2030"/>
      <c r="H432" s="2031"/>
      <c r="I432" s="2007"/>
      <c r="J432" s="2008"/>
      <c r="K432" s="476" t="str">
        <f>IF(G432&lt;&gt;"",IF(総括表①!$D$10="-",総括表①!$C$10,総括表①!$D$10),"")</f>
        <v/>
      </c>
      <c r="L432" s="477"/>
      <c r="M432" s="478"/>
      <c r="N432" s="2032">
        <f>IF(SUM(K433:M433)=0,0,ROUND(K433/SUM(K433:M433),3))</f>
        <v>0</v>
      </c>
      <c r="O432" s="2033"/>
      <c r="P432" s="2016">
        <f>IF(I430&gt;0,ROUND(-G432*N432,0),0)</f>
        <v>0</v>
      </c>
      <c r="Q432" s="2017"/>
      <c r="R432" s="2020"/>
      <c r="S432" s="2021"/>
      <c r="T432" s="2024"/>
      <c r="U432" s="2025"/>
      <c r="V432" s="2026"/>
      <c r="AF432" s="846"/>
      <c r="AG432" s="846"/>
    </row>
    <row r="433" spans="2:33" ht="14.1" hidden="1" customHeight="1" x14ac:dyDescent="0.2">
      <c r="B433" s="1986"/>
      <c r="C433" s="1990"/>
      <c r="D433" s="1991"/>
      <c r="E433" s="1981"/>
      <c r="F433" s="1982"/>
      <c r="G433" s="2030"/>
      <c r="H433" s="2031"/>
      <c r="I433" s="2007"/>
      <c r="J433" s="2008"/>
      <c r="K433" s="473"/>
      <c r="L433" s="474"/>
      <c r="M433" s="475"/>
      <c r="N433" s="2032"/>
      <c r="O433" s="2033"/>
      <c r="P433" s="2016"/>
      <c r="Q433" s="2017"/>
      <c r="R433" s="2020"/>
      <c r="S433" s="2021"/>
      <c r="T433" s="2024"/>
      <c r="U433" s="2025"/>
      <c r="V433" s="2026"/>
      <c r="W433" s="845" t="str">
        <f>IF(R432&gt;P432,"！　(17）が(16)を超えています。","")</f>
        <v/>
      </c>
      <c r="AA433" s="845" t="str">
        <f>IF(G432="","",IF(SIGN(G432)=SIGN(R432),"！(11)と(17)の符号が逆になっていません。",""))</f>
        <v/>
      </c>
      <c r="AF433" s="846"/>
      <c r="AG433" s="846"/>
    </row>
    <row r="434" spans="2:33" ht="14.1" hidden="1" customHeight="1" x14ac:dyDescent="0.2">
      <c r="B434" s="1986"/>
      <c r="C434" s="1990"/>
      <c r="D434" s="1991"/>
      <c r="E434" s="1981"/>
      <c r="F434" s="1982"/>
      <c r="G434" s="2030"/>
      <c r="H434" s="2031"/>
      <c r="I434" s="2007"/>
      <c r="J434" s="2008"/>
      <c r="K434" s="476" t="str">
        <f>IF(G434&lt;&gt;"",IF(総括表①!$D$10="-",総括表①!$C$10,総括表①!$D$10),"")</f>
        <v/>
      </c>
      <c r="L434" s="477"/>
      <c r="M434" s="478"/>
      <c r="N434" s="2032">
        <f>IF(SUM(K435:M435)=0,0,ROUND(K435/SUM(K435:M435),3))</f>
        <v>0</v>
      </c>
      <c r="O434" s="2033"/>
      <c r="P434" s="2016">
        <f>IF(I430&gt;0,ROUND(-G434*N434,0),0)</f>
        <v>0</v>
      </c>
      <c r="Q434" s="2017"/>
      <c r="R434" s="2020"/>
      <c r="S434" s="2021"/>
      <c r="T434" s="2024"/>
      <c r="U434" s="2025"/>
      <c r="V434" s="2026"/>
      <c r="AF434" s="846"/>
      <c r="AG434" s="846"/>
    </row>
    <row r="435" spans="2:33" ht="14.1" hidden="1" customHeight="1" x14ac:dyDescent="0.2">
      <c r="B435" s="1986"/>
      <c r="C435" s="1990"/>
      <c r="D435" s="1991"/>
      <c r="E435" s="1981"/>
      <c r="F435" s="1982"/>
      <c r="G435" s="2030"/>
      <c r="H435" s="2031"/>
      <c r="I435" s="2007"/>
      <c r="J435" s="2008"/>
      <c r="K435" s="473"/>
      <c r="L435" s="474"/>
      <c r="M435" s="475"/>
      <c r="N435" s="2032"/>
      <c r="O435" s="2033"/>
      <c r="P435" s="2016"/>
      <c r="Q435" s="2017"/>
      <c r="R435" s="2020"/>
      <c r="S435" s="2021"/>
      <c r="T435" s="2024"/>
      <c r="U435" s="2025"/>
      <c r="V435" s="2026"/>
      <c r="W435" s="845" t="str">
        <f>IF(R434&gt;P434,"！　(17）が(16)を超えています。","")</f>
        <v/>
      </c>
      <c r="AA435" s="845" t="str">
        <f>IF(G434="","",IF(SIGN(G434)=SIGN(R434),"！(11)と(17)の符号が逆になっていません。",""))</f>
        <v/>
      </c>
      <c r="AF435" s="846"/>
      <c r="AG435" s="846"/>
    </row>
    <row r="436" spans="2:33" ht="14.1" hidden="1" customHeight="1" x14ac:dyDescent="0.2">
      <c r="B436" s="1986"/>
      <c r="C436" s="1990"/>
      <c r="D436" s="1991"/>
      <c r="E436" s="1981"/>
      <c r="F436" s="1982"/>
      <c r="G436" s="2030"/>
      <c r="H436" s="2031"/>
      <c r="I436" s="2007"/>
      <c r="J436" s="2008"/>
      <c r="K436" s="476" t="str">
        <f>IF(G436&lt;&gt;"",IF(総括表①!$D$10="-",総括表①!$C$10,総括表①!$D$10),"")</f>
        <v/>
      </c>
      <c r="L436" s="477"/>
      <c r="M436" s="478"/>
      <c r="N436" s="2032">
        <f>IF(SUM(K437:M437)=0,0,ROUND(K437/SUM(K437:M437),3))</f>
        <v>0</v>
      </c>
      <c r="O436" s="2033"/>
      <c r="P436" s="2016">
        <f>IF(I430&gt;0,ROUND(-G436*N436,0),0)</f>
        <v>0</v>
      </c>
      <c r="Q436" s="2017"/>
      <c r="R436" s="2020"/>
      <c r="S436" s="2021"/>
      <c r="T436" s="2024"/>
      <c r="U436" s="2025"/>
      <c r="V436" s="2026"/>
      <c r="AF436" s="846"/>
      <c r="AG436" s="846"/>
    </row>
    <row r="437" spans="2:33" ht="14.1" hidden="1" customHeight="1" x14ac:dyDescent="0.2">
      <c r="B437" s="1986"/>
      <c r="C437" s="1990"/>
      <c r="D437" s="1991"/>
      <c r="E437" s="1981"/>
      <c r="F437" s="1982"/>
      <c r="G437" s="2030"/>
      <c r="H437" s="2031"/>
      <c r="I437" s="2007"/>
      <c r="J437" s="2008"/>
      <c r="K437" s="473"/>
      <c r="L437" s="474"/>
      <c r="M437" s="475"/>
      <c r="N437" s="2032"/>
      <c r="O437" s="2033"/>
      <c r="P437" s="2016"/>
      <c r="Q437" s="2017"/>
      <c r="R437" s="2020"/>
      <c r="S437" s="2021"/>
      <c r="T437" s="2024"/>
      <c r="U437" s="2025"/>
      <c r="V437" s="2026"/>
      <c r="W437" s="845" t="str">
        <f>IF(R436&gt;P436,"！　(17）が(16)を超えています。","")</f>
        <v/>
      </c>
      <c r="AA437" s="845" t="str">
        <f>IF(G436="","",IF(SIGN(G436)=SIGN(R436),"！(11)と(17)の符号が逆になっていません。",""))</f>
        <v/>
      </c>
      <c r="AF437" s="846"/>
      <c r="AG437" s="846"/>
    </row>
    <row r="438" spans="2:33" ht="14.1" hidden="1" customHeight="1" x14ac:dyDescent="0.2">
      <c r="B438" s="1986"/>
      <c r="C438" s="1990"/>
      <c r="D438" s="1991"/>
      <c r="E438" s="1981"/>
      <c r="F438" s="1982"/>
      <c r="G438" s="2030"/>
      <c r="H438" s="2031"/>
      <c r="I438" s="2007"/>
      <c r="J438" s="2008"/>
      <c r="K438" s="476" t="str">
        <f>IF(G438&lt;&gt;"",IF(総括表①!$D$10="-",総括表①!$C$10,総括表①!$D$10),"")</f>
        <v/>
      </c>
      <c r="L438" s="477"/>
      <c r="M438" s="478"/>
      <c r="N438" s="2032">
        <f>IF(SUM(K439:M439)=0,0,ROUND(K439/SUM(K439:M439),3))</f>
        <v>0</v>
      </c>
      <c r="O438" s="2033"/>
      <c r="P438" s="2016">
        <f>IF(I430&gt;0,ROUND(-G438*N438,0),0)</f>
        <v>0</v>
      </c>
      <c r="Q438" s="2017"/>
      <c r="R438" s="2020"/>
      <c r="S438" s="2021"/>
      <c r="T438" s="2024"/>
      <c r="U438" s="2025"/>
      <c r="V438" s="2026"/>
      <c r="AF438" s="846"/>
      <c r="AG438" s="846"/>
    </row>
    <row r="439" spans="2:33" ht="14.1" hidden="1" customHeight="1" x14ac:dyDescent="0.2">
      <c r="B439" s="1986"/>
      <c r="C439" s="1990"/>
      <c r="D439" s="1991"/>
      <c r="E439" s="1981"/>
      <c r="F439" s="1982"/>
      <c r="G439" s="2030"/>
      <c r="H439" s="2031"/>
      <c r="I439" s="2007"/>
      <c r="J439" s="2008"/>
      <c r="K439" s="473"/>
      <c r="L439" s="474"/>
      <c r="M439" s="475"/>
      <c r="N439" s="2032"/>
      <c r="O439" s="2033"/>
      <c r="P439" s="2016"/>
      <c r="Q439" s="2017"/>
      <c r="R439" s="2020"/>
      <c r="S439" s="2021"/>
      <c r="T439" s="2024"/>
      <c r="U439" s="2025"/>
      <c r="V439" s="2026"/>
      <c r="W439" s="845" t="str">
        <f>IF(R438&gt;P438,"！　(17）が(16)を超えています。","")</f>
        <v/>
      </c>
      <c r="AA439" s="845" t="str">
        <f>IF(G438="","",IF(SIGN(G438)=SIGN(R438),"！(11)と(17)の符号が逆になっていません。",""))</f>
        <v/>
      </c>
      <c r="AF439" s="846"/>
      <c r="AG439" s="846"/>
    </row>
    <row r="440" spans="2:33" ht="14.1" hidden="1" customHeight="1" x14ac:dyDescent="0.2">
      <c r="B440" s="1986"/>
      <c r="C440" s="1990"/>
      <c r="D440" s="1991"/>
      <c r="E440" s="1981"/>
      <c r="F440" s="1982"/>
      <c r="G440" s="2030"/>
      <c r="H440" s="2031"/>
      <c r="I440" s="2007"/>
      <c r="J440" s="2008"/>
      <c r="K440" s="476" t="str">
        <f>IF(G440&lt;&gt;"",IF(総括表①!$D$10="-",総括表①!$C$10,総括表①!$D$10),"")</f>
        <v/>
      </c>
      <c r="L440" s="477"/>
      <c r="M440" s="478"/>
      <c r="N440" s="2032">
        <f>IF(SUM(K441:M441)=0,0,ROUND(K441/SUM(K441:M441),3))</f>
        <v>0</v>
      </c>
      <c r="O440" s="2033"/>
      <c r="P440" s="2016">
        <f>IF(I430&gt;0,ROUND(-G440*N440,0),0)</f>
        <v>0</v>
      </c>
      <c r="Q440" s="2017"/>
      <c r="R440" s="2020"/>
      <c r="S440" s="2021"/>
      <c r="T440" s="2024"/>
      <c r="U440" s="2025"/>
      <c r="V440" s="2026"/>
      <c r="AF440" s="846"/>
      <c r="AG440" s="846"/>
    </row>
    <row r="441" spans="2:33" ht="14.1" hidden="1" customHeight="1" x14ac:dyDescent="0.2">
      <c r="B441" s="1986"/>
      <c r="C441" s="1990"/>
      <c r="D441" s="1991"/>
      <c r="E441" s="1981"/>
      <c r="F441" s="1982"/>
      <c r="G441" s="2030"/>
      <c r="H441" s="2031"/>
      <c r="I441" s="2007"/>
      <c r="J441" s="2008"/>
      <c r="K441" s="473"/>
      <c r="L441" s="474"/>
      <c r="M441" s="475"/>
      <c r="N441" s="2032"/>
      <c r="O441" s="2033"/>
      <c r="P441" s="2016"/>
      <c r="Q441" s="2017"/>
      <c r="R441" s="2020"/>
      <c r="S441" s="2021"/>
      <c r="T441" s="2024"/>
      <c r="U441" s="2025"/>
      <c r="V441" s="2026"/>
      <c r="W441" s="845" t="str">
        <f>IF(R440&gt;P440,"！　(17）が(16)を超えています。","")</f>
        <v/>
      </c>
      <c r="AA441" s="845" t="str">
        <f>IF(G440="","",IF(SIGN(G440)=SIGN(R440),"！(11)と(17)の符号が逆になっていません。",""))</f>
        <v/>
      </c>
      <c r="AF441" s="846"/>
      <c r="AG441" s="846"/>
    </row>
    <row r="442" spans="2:33" ht="14.1" hidden="1" customHeight="1" x14ac:dyDescent="0.2">
      <c r="B442" s="1986"/>
      <c r="C442" s="1990"/>
      <c r="D442" s="1991"/>
      <c r="E442" s="1981"/>
      <c r="F442" s="1982"/>
      <c r="G442" s="2030"/>
      <c r="H442" s="2031"/>
      <c r="I442" s="2007"/>
      <c r="J442" s="2008"/>
      <c r="K442" s="476" t="str">
        <f>IF(G442&lt;&gt;"",IF(総括表①!$D$10="-",総括表①!$C$10,総括表①!$D$10),"")</f>
        <v/>
      </c>
      <c r="L442" s="477"/>
      <c r="M442" s="478"/>
      <c r="N442" s="2032">
        <f>IF(SUM(K443:M443)=0,0,ROUND(K443/SUM(K443:M443),3))</f>
        <v>0</v>
      </c>
      <c r="O442" s="2033"/>
      <c r="P442" s="2016">
        <f>IF(I430&gt;0,ROUND(-G442*N442,0),0)</f>
        <v>0</v>
      </c>
      <c r="Q442" s="2017"/>
      <c r="R442" s="2020"/>
      <c r="S442" s="2021"/>
      <c r="T442" s="2024"/>
      <c r="U442" s="2025"/>
      <c r="V442" s="2026"/>
      <c r="AF442" s="846"/>
      <c r="AG442" s="846"/>
    </row>
    <row r="443" spans="2:33" ht="14.1" hidden="1" customHeight="1" x14ac:dyDescent="0.2">
      <c r="B443" s="1986"/>
      <c r="C443" s="1990"/>
      <c r="D443" s="1991"/>
      <c r="E443" s="1981"/>
      <c r="F443" s="1982"/>
      <c r="G443" s="2030"/>
      <c r="H443" s="2031"/>
      <c r="I443" s="2007"/>
      <c r="J443" s="2008"/>
      <c r="K443" s="473"/>
      <c r="L443" s="474"/>
      <c r="M443" s="475"/>
      <c r="N443" s="2032"/>
      <c r="O443" s="2033"/>
      <c r="P443" s="2016"/>
      <c r="Q443" s="2017"/>
      <c r="R443" s="2020"/>
      <c r="S443" s="2021"/>
      <c r="T443" s="2024"/>
      <c r="U443" s="2025"/>
      <c r="V443" s="2026"/>
      <c r="W443" s="845" t="str">
        <f>IF(R442&gt;P442,"！　(17）が(16)を超えています。","")</f>
        <v/>
      </c>
      <c r="AA443" s="845" t="str">
        <f>IF(G442="","",IF(SIGN(G442)=SIGN(R442),"！(11)と(17)の符号が逆になっていません。",""))</f>
        <v/>
      </c>
      <c r="AF443" s="846"/>
      <c r="AG443" s="846"/>
    </row>
    <row r="444" spans="2:33" ht="14.1" hidden="1" customHeight="1" x14ac:dyDescent="0.2">
      <c r="B444" s="1986"/>
      <c r="C444" s="1990"/>
      <c r="D444" s="1991"/>
      <c r="E444" s="1981"/>
      <c r="F444" s="1982"/>
      <c r="G444" s="2030"/>
      <c r="H444" s="2031"/>
      <c r="I444" s="2007"/>
      <c r="J444" s="2008"/>
      <c r="K444" s="476" t="str">
        <f>IF(G444&lt;&gt;"",IF(総括表①!$D$10="-",総括表①!$C$10,総括表①!$D$10),"")</f>
        <v/>
      </c>
      <c r="L444" s="477"/>
      <c r="M444" s="478"/>
      <c r="N444" s="2032">
        <f>IF(SUM(K445:M445)=0,0,ROUND(K445/SUM(K445:M445),3))</f>
        <v>0</v>
      </c>
      <c r="O444" s="2033"/>
      <c r="P444" s="2016">
        <f>IF(I430&gt;0,ROUND(-G444*N444,0),0)</f>
        <v>0</v>
      </c>
      <c r="Q444" s="2017"/>
      <c r="R444" s="2020"/>
      <c r="S444" s="2021"/>
      <c r="T444" s="2024"/>
      <c r="U444" s="2025"/>
      <c r="V444" s="2026"/>
      <c r="AF444" s="846"/>
      <c r="AG444" s="846"/>
    </row>
    <row r="445" spans="2:33" ht="14.1" hidden="1" customHeight="1" x14ac:dyDescent="0.2">
      <c r="B445" s="1986"/>
      <c r="C445" s="1990"/>
      <c r="D445" s="1991"/>
      <c r="E445" s="1981"/>
      <c r="F445" s="1982"/>
      <c r="G445" s="2030"/>
      <c r="H445" s="2031"/>
      <c r="I445" s="2007"/>
      <c r="J445" s="2008"/>
      <c r="K445" s="473"/>
      <c r="L445" s="474"/>
      <c r="M445" s="475"/>
      <c r="N445" s="2032"/>
      <c r="O445" s="2033"/>
      <c r="P445" s="2016"/>
      <c r="Q445" s="2017"/>
      <c r="R445" s="2020"/>
      <c r="S445" s="2021"/>
      <c r="T445" s="2024"/>
      <c r="U445" s="2025"/>
      <c r="V445" s="2026"/>
      <c r="W445" s="845" t="str">
        <f>IF(R444&gt;P444,"！　(17）が(16)を超えています。","")</f>
        <v/>
      </c>
      <c r="AA445" s="845" t="str">
        <f>IF(G444="","",IF(SIGN(G444)=SIGN(R444),"！(11)と(17)の符号が逆になっていません。",""))</f>
        <v/>
      </c>
      <c r="AF445" s="846"/>
      <c r="AG445" s="846"/>
    </row>
    <row r="446" spans="2:33" ht="14.1" hidden="1" customHeight="1" x14ac:dyDescent="0.2">
      <c r="B446" s="1986"/>
      <c r="C446" s="1990"/>
      <c r="D446" s="1991"/>
      <c r="E446" s="1981"/>
      <c r="F446" s="1982"/>
      <c r="G446" s="2030"/>
      <c r="H446" s="2031"/>
      <c r="I446" s="2007"/>
      <c r="J446" s="2008"/>
      <c r="K446" s="476" t="str">
        <f>IF(G446&lt;&gt;"",IF(総括表①!$D$10="-",総括表①!$C$10,総括表①!$D$10),"")</f>
        <v/>
      </c>
      <c r="L446" s="477"/>
      <c r="M446" s="478"/>
      <c r="N446" s="2032">
        <f>IF(SUM(K447:M447)=0,0,ROUND(K447/SUM(K447:M447),3))</f>
        <v>0</v>
      </c>
      <c r="O446" s="2033"/>
      <c r="P446" s="2016">
        <f>IF(I430&gt;0,ROUND(-G446*N446,0),0)</f>
        <v>0</v>
      </c>
      <c r="Q446" s="2017"/>
      <c r="R446" s="2020"/>
      <c r="S446" s="2021"/>
      <c r="T446" s="2024"/>
      <c r="U446" s="2025"/>
      <c r="V446" s="2026"/>
      <c r="AF446" s="846"/>
      <c r="AG446" s="846"/>
    </row>
    <row r="447" spans="2:33" ht="14.1" hidden="1" customHeight="1" x14ac:dyDescent="0.2">
      <c r="B447" s="1986"/>
      <c r="C447" s="1990"/>
      <c r="D447" s="1991"/>
      <c r="E447" s="1981"/>
      <c r="F447" s="1982"/>
      <c r="G447" s="2030"/>
      <c r="H447" s="2031"/>
      <c r="I447" s="2007"/>
      <c r="J447" s="2008"/>
      <c r="K447" s="473"/>
      <c r="L447" s="474"/>
      <c r="M447" s="475"/>
      <c r="N447" s="2032"/>
      <c r="O447" s="2033"/>
      <c r="P447" s="2016"/>
      <c r="Q447" s="2017"/>
      <c r="R447" s="2020"/>
      <c r="S447" s="2021"/>
      <c r="T447" s="2024"/>
      <c r="U447" s="2025"/>
      <c r="V447" s="2026"/>
      <c r="W447" s="845" t="str">
        <f>IF(R446&gt;P446,"！　(17）が(16)を超えています。","")</f>
        <v/>
      </c>
      <c r="AA447" s="845" t="str">
        <f>IF(G446="","",IF(SIGN(G446)=SIGN(R446),"！(11)と(17)の符号が逆になっていません。",""))</f>
        <v/>
      </c>
      <c r="AF447" s="846"/>
      <c r="AG447" s="846"/>
    </row>
    <row r="448" spans="2:33" ht="14.1" hidden="1" customHeight="1" x14ac:dyDescent="0.2">
      <c r="B448" s="1986"/>
      <c r="C448" s="1990"/>
      <c r="D448" s="1991"/>
      <c r="E448" s="1981"/>
      <c r="F448" s="1982"/>
      <c r="G448" s="2030"/>
      <c r="H448" s="2031"/>
      <c r="I448" s="2007"/>
      <c r="J448" s="2008"/>
      <c r="K448" s="476" t="str">
        <f>IF(G448&lt;&gt;"",IF(総括表①!$D$10="-",総括表①!$C$10,総括表①!$D$10),"")</f>
        <v/>
      </c>
      <c r="L448" s="477"/>
      <c r="M448" s="478"/>
      <c r="N448" s="2032">
        <f>IF(SUM(K449:M449)=0,0,ROUND(K449/SUM(K449:M449),3))</f>
        <v>0</v>
      </c>
      <c r="O448" s="2033"/>
      <c r="P448" s="2016">
        <f>IF(I430&gt;0,ROUND(-G448*N448,0),0)</f>
        <v>0</v>
      </c>
      <c r="Q448" s="2017"/>
      <c r="R448" s="2020"/>
      <c r="S448" s="2021"/>
      <c r="T448" s="2024"/>
      <c r="U448" s="2025"/>
      <c r="V448" s="2026"/>
      <c r="AF448" s="846"/>
      <c r="AG448" s="846"/>
    </row>
    <row r="449" spans="2:33" ht="14.1" hidden="1" customHeight="1" x14ac:dyDescent="0.2">
      <c r="B449" s="1987"/>
      <c r="C449" s="1992"/>
      <c r="D449" s="1993"/>
      <c r="E449" s="1983"/>
      <c r="F449" s="1984"/>
      <c r="G449" s="2035"/>
      <c r="H449" s="2036"/>
      <c r="I449" s="2009"/>
      <c r="J449" s="2010"/>
      <c r="K449" s="473"/>
      <c r="L449" s="474"/>
      <c r="M449" s="475"/>
      <c r="N449" s="2037"/>
      <c r="O449" s="2038"/>
      <c r="P449" s="2018"/>
      <c r="Q449" s="2019"/>
      <c r="R449" s="2022"/>
      <c r="S449" s="2023"/>
      <c r="T449" s="2027"/>
      <c r="U449" s="2028"/>
      <c r="V449" s="2029"/>
      <c r="W449" s="845" t="str">
        <f>IF(R448&gt;P448,"！　(17）が(16)を超えています。","")</f>
        <v/>
      </c>
      <c r="AA449" s="845" t="str">
        <f>IF(G448="","",IF(SIGN(G448)=SIGN(R448),"！(11)と(17)の符号が逆になっていません。",""))</f>
        <v/>
      </c>
      <c r="AF449" s="847"/>
      <c r="AG449" s="847"/>
    </row>
    <row r="450" spans="2:33" ht="14.1" hidden="1" customHeight="1" x14ac:dyDescent="0.2">
      <c r="B450" s="1985">
        <v>13</v>
      </c>
      <c r="C450" s="1988"/>
      <c r="D450" s="1989"/>
      <c r="E450" s="2053"/>
      <c r="F450" s="2054"/>
      <c r="G450" s="2039"/>
      <c r="H450" s="2040"/>
      <c r="I450" s="2005">
        <f>IF(SUM(G450:H469)&gt;=0,0,-1*SUM(G450:H469))</f>
        <v>0</v>
      </c>
      <c r="J450" s="2006"/>
      <c r="K450" s="476" t="str">
        <f>IF(G450&lt;&gt;"",IF(総括表①!$D$10="-",総括表①!$C$10,総括表①!$D$10),"")</f>
        <v/>
      </c>
      <c r="L450" s="477"/>
      <c r="M450" s="478"/>
      <c r="N450" s="2041">
        <f>IF(SUM(K451:M451)=0,0,ROUND(K451/SUM(K451:M451),3))</f>
        <v>0</v>
      </c>
      <c r="O450" s="2042"/>
      <c r="P450" s="2046">
        <f>IF(I450&gt;0,ROUND(-G450*N450,0),0)</f>
        <v>0</v>
      </c>
      <c r="Q450" s="2047"/>
      <c r="R450" s="2048"/>
      <c r="S450" s="2049"/>
      <c r="T450" s="2050"/>
      <c r="U450" s="2051"/>
      <c r="V450" s="2052"/>
      <c r="AF450" s="853">
        <f>IF(AND(I450&gt;0,SUM(P450:Q469)&lt;=0)=TRUE,0,SUM(P450:Q469))</f>
        <v>0</v>
      </c>
      <c r="AG450" s="853">
        <f>IF(AND(I450&gt;0,SUM(R450:S469)&lt;=0)=TRUE,0,SUM(R450:S469))</f>
        <v>0</v>
      </c>
    </row>
    <row r="451" spans="2:33" ht="14.1" hidden="1" customHeight="1" x14ac:dyDescent="0.2">
      <c r="B451" s="1986"/>
      <c r="C451" s="1990"/>
      <c r="D451" s="1991"/>
      <c r="E451" s="1981"/>
      <c r="F451" s="1982"/>
      <c r="G451" s="2030"/>
      <c r="H451" s="2031"/>
      <c r="I451" s="2007"/>
      <c r="J451" s="2008"/>
      <c r="K451" s="473"/>
      <c r="L451" s="474"/>
      <c r="M451" s="475"/>
      <c r="N451" s="2032"/>
      <c r="O451" s="2033"/>
      <c r="P451" s="2016"/>
      <c r="Q451" s="2017"/>
      <c r="R451" s="2020"/>
      <c r="S451" s="2021"/>
      <c r="T451" s="2024"/>
      <c r="U451" s="2025"/>
      <c r="V451" s="2026"/>
      <c r="W451" s="845" t="str">
        <f>IF(R450&gt;P450,"！　(17）が(16)を超えています。","")</f>
        <v/>
      </c>
      <c r="AA451" s="845" t="str">
        <f>IF(G450="","",IF(SIGN(G450)=SIGN(R450),"！(11)と(17)の符号が逆になっていません。",""))</f>
        <v/>
      </c>
      <c r="AF451" s="846"/>
      <c r="AG451" s="846"/>
    </row>
    <row r="452" spans="2:33" ht="14.1" hidden="1" customHeight="1" x14ac:dyDescent="0.2">
      <c r="B452" s="1986"/>
      <c r="C452" s="1990"/>
      <c r="D452" s="1991"/>
      <c r="E452" s="1981"/>
      <c r="F452" s="1982"/>
      <c r="G452" s="2030"/>
      <c r="H452" s="2031"/>
      <c r="I452" s="2007"/>
      <c r="J452" s="2008"/>
      <c r="K452" s="476" t="str">
        <f>IF(G452&lt;&gt;"",IF(総括表①!$D$10="-",総括表①!$C$10,総括表①!$D$10),"")</f>
        <v/>
      </c>
      <c r="L452" s="477"/>
      <c r="M452" s="478"/>
      <c r="N452" s="2032">
        <f>IF(SUM(K453:M453)=0,0,ROUND(K453/SUM(K453:M453),3))</f>
        <v>0</v>
      </c>
      <c r="O452" s="2033"/>
      <c r="P452" s="2016">
        <f>IF(I450&gt;0,ROUND(-G452*N452,0),0)</f>
        <v>0</v>
      </c>
      <c r="Q452" s="2017"/>
      <c r="R452" s="2020"/>
      <c r="S452" s="2021"/>
      <c r="T452" s="2024"/>
      <c r="U452" s="2025"/>
      <c r="V452" s="2026"/>
      <c r="AF452" s="846"/>
      <c r="AG452" s="846"/>
    </row>
    <row r="453" spans="2:33" ht="14.1" hidden="1" customHeight="1" x14ac:dyDescent="0.2">
      <c r="B453" s="1986"/>
      <c r="C453" s="1990"/>
      <c r="D453" s="1991"/>
      <c r="E453" s="1981"/>
      <c r="F453" s="1982"/>
      <c r="G453" s="2030"/>
      <c r="H453" s="2031"/>
      <c r="I453" s="2007"/>
      <c r="J453" s="2008"/>
      <c r="K453" s="473"/>
      <c r="L453" s="474"/>
      <c r="M453" s="475"/>
      <c r="N453" s="2032"/>
      <c r="O453" s="2033"/>
      <c r="P453" s="2016"/>
      <c r="Q453" s="2017"/>
      <c r="R453" s="2020"/>
      <c r="S453" s="2021"/>
      <c r="T453" s="2024"/>
      <c r="U453" s="2025"/>
      <c r="V453" s="2026"/>
      <c r="W453" s="845" t="str">
        <f>IF(R452&gt;P452,"！　(17）が(16)を超えています。","")</f>
        <v/>
      </c>
      <c r="AA453" s="845" t="str">
        <f>IF(G452="","",IF(SIGN(G452)=SIGN(R452),"！(11)と(17)の符号が逆になっていません。",""))</f>
        <v/>
      </c>
      <c r="AF453" s="846"/>
      <c r="AG453" s="846"/>
    </row>
    <row r="454" spans="2:33" ht="14.1" hidden="1" customHeight="1" x14ac:dyDescent="0.2">
      <c r="B454" s="1986"/>
      <c r="C454" s="1990"/>
      <c r="D454" s="1991"/>
      <c r="E454" s="1981"/>
      <c r="F454" s="1982"/>
      <c r="G454" s="2030"/>
      <c r="H454" s="2031"/>
      <c r="I454" s="2007"/>
      <c r="J454" s="2008"/>
      <c r="K454" s="476" t="str">
        <f>IF(G454&lt;&gt;"",IF(総括表①!$D$10="-",総括表①!$C$10,総括表①!$D$10),"")</f>
        <v/>
      </c>
      <c r="L454" s="477"/>
      <c r="M454" s="478"/>
      <c r="N454" s="2032">
        <f>IF(SUM(K455:M455)=0,0,ROUND(K455/SUM(K455:M455),3))</f>
        <v>0</v>
      </c>
      <c r="O454" s="2033"/>
      <c r="P454" s="2016">
        <f>IF(I450&gt;0,ROUND(-G454*N454,0),0)</f>
        <v>0</v>
      </c>
      <c r="Q454" s="2017"/>
      <c r="R454" s="2020"/>
      <c r="S454" s="2021"/>
      <c r="T454" s="2024"/>
      <c r="U454" s="2025"/>
      <c r="V454" s="2026"/>
      <c r="AF454" s="846"/>
      <c r="AG454" s="846"/>
    </row>
    <row r="455" spans="2:33" ht="14.1" hidden="1" customHeight="1" x14ac:dyDescent="0.2">
      <c r="B455" s="1986"/>
      <c r="C455" s="1990"/>
      <c r="D455" s="1991"/>
      <c r="E455" s="1981"/>
      <c r="F455" s="1982"/>
      <c r="G455" s="2030"/>
      <c r="H455" s="2031"/>
      <c r="I455" s="2007"/>
      <c r="J455" s="2008"/>
      <c r="K455" s="473"/>
      <c r="L455" s="474"/>
      <c r="M455" s="475"/>
      <c r="N455" s="2032"/>
      <c r="O455" s="2033"/>
      <c r="P455" s="2016"/>
      <c r="Q455" s="2017"/>
      <c r="R455" s="2020"/>
      <c r="S455" s="2021"/>
      <c r="T455" s="2024"/>
      <c r="U455" s="2025"/>
      <c r="V455" s="2026"/>
      <c r="W455" s="845" t="str">
        <f>IF(R454&gt;P454,"！　(17）が(16)を超えています。","")</f>
        <v/>
      </c>
      <c r="AA455" s="845" t="str">
        <f>IF(G454="","",IF(SIGN(G454)=SIGN(R454),"！(11)と(17)の符号が逆になっていません。",""))</f>
        <v/>
      </c>
      <c r="AF455" s="846"/>
      <c r="AG455" s="846"/>
    </row>
    <row r="456" spans="2:33" ht="14.1" hidden="1" customHeight="1" x14ac:dyDescent="0.2">
      <c r="B456" s="1986"/>
      <c r="C456" s="1990"/>
      <c r="D456" s="1991"/>
      <c r="E456" s="1981"/>
      <c r="F456" s="1982"/>
      <c r="G456" s="2030"/>
      <c r="H456" s="2031"/>
      <c r="I456" s="2007"/>
      <c r="J456" s="2008"/>
      <c r="K456" s="476" t="str">
        <f>IF(G456&lt;&gt;"",IF(総括表①!$D$10="-",総括表①!$C$10,総括表①!$D$10),"")</f>
        <v/>
      </c>
      <c r="L456" s="477"/>
      <c r="M456" s="478"/>
      <c r="N456" s="2032">
        <f>IF(SUM(K457:M457)=0,0,ROUND(K457/SUM(K457:M457),3))</f>
        <v>0</v>
      </c>
      <c r="O456" s="2033"/>
      <c r="P456" s="2016">
        <f>IF(I450&gt;0,ROUND(-G456*N456,0),0)</f>
        <v>0</v>
      </c>
      <c r="Q456" s="2017"/>
      <c r="R456" s="2020"/>
      <c r="S456" s="2021"/>
      <c r="T456" s="2024"/>
      <c r="U456" s="2025"/>
      <c r="V456" s="2026"/>
      <c r="AF456" s="846"/>
      <c r="AG456" s="846"/>
    </row>
    <row r="457" spans="2:33" ht="14.1" hidden="1" customHeight="1" x14ac:dyDescent="0.2">
      <c r="B457" s="1986"/>
      <c r="C457" s="1990"/>
      <c r="D457" s="1991"/>
      <c r="E457" s="1981"/>
      <c r="F457" s="1982"/>
      <c r="G457" s="2030"/>
      <c r="H457" s="2031"/>
      <c r="I457" s="2007"/>
      <c r="J457" s="2008"/>
      <c r="K457" s="473"/>
      <c r="L457" s="474"/>
      <c r="M457" s="475"/>
      <c r="N457" s="2032"/>
      <c r="O457" s="2033"/>
      <c r="P457" s="2016"/>
      <c r="Q457" s="2017"/>
      <c r="R457" s="2020"/>
      <c r="S457" s="2021"/>
      <c r="T457" s="2024"/>
      <c r="U457" s="2025"/>
      <c r="V457" s="2026"/>
      <c r="W457" s="845" t="str">
        <f>IF(R456&gt;P456,"！　(17）が(16)を超えています。","")</f>
        <v/>
      </c>
      <c r="AA457" s="845" t="str">
        <f>IF(G456="","",IF(SIGN(G456)=SIGN(R456),"！(11)と(17)の符号が逆になっていません。",""))</f>
        <v/>
      </c>
      <c r="AF457" s="846"/>
      <c r="AG457" s="846"/>
    </row>
    <row r="458" spans="2:33" ht="14.1" hidden="1" customHeight="1" x14ac:dyDescent="0.2">
      <c r="B458" s="1986"/>
      <c r="C458" s="1990"/>
      <c r="D458" s="1991"/>
      <c r="E458" s="1981"/>
      <c r="F458" s="1982"/>
      <c r="G458" s="2030"/>
      <c r="H458" s="2031"/>
      <c r="I458" s="2007"/>
      <c r="J458" s="2008"/>
      <c r="K458" s="476" t="str">
        <f>IF(G458&lt;&gt;"",IF(総括表①!$D$10="-",総括表①!$C$10,総括表①!$D$10),"")</f>
        <v/>
      </c>
      <c r="L458" s="477"/>
      <c r="M458" s="478"/>
      <c r="N458" s="2032">
        <f>IF(SUM(K459:M459)=0,0,ROUND(K459/SUM(K459:M459),3))</f>
        <v>0</v>
      </c>
      <c r="O458" s="2033"/>
      <c r="P458" s="2016">
        <f>IF(I450&gt;0,ROUND(-G458*N458,0),0)</f>
        <v>0</v>
      </c>
      <c r="Q458" s="2017"/>
      <c r="R458" s="2020"/>
      <c r="S458" s="2021"/>
      <c r="T458" s="2024"/>
      <c r="U458" s="2025"/>
      <c r="V458" s="2026"/>
      <c r="AF458" s="846"/>
      <c r="AG458" s="846"/>
    </row>
    <row r="459" spans="2:33" ht="14.1" hidden="1" customHeight="1" x14ac:dyDescent="0.2">
      <c r="B459" s="1986"/>
      <c r="C459" s="1990"/>
      <c r="D459" s="1991"/>
      <c r="E459" s="1981"/>
      <c r="F459" s="1982"/>
      <c r="G459" s="2030"/>
      <c r="H459" s="2031"/>
      <c r="I459" s="2007"/>
      <c r="J459" s="2008"/>
      <c r="K459" s="473"/>
      <c r="L459" s="474"/>
      <c r="M459" s="475"/>
      <c r="N459" s="2032"/>
      <c r="O459" s="2033"/>
      <c r="P459" s="2016"/>
      <c r="Q459" s="2017"/>
      <c r="R459" s="2020"/>
      <c r="S459" s="2021"/>
      <c r="T459" s="2024"/>
      <c r="U459" s="2025"/>
      <c r="V459" s="2026"/>
      <c r="W459" s="845" t="str">
        <f>IF(R458&gt;P458,"！　(17）が(16)を超えています。","")</f>
        <v/>
      </c>
      <c r="AA459" s="845" t="str">
        <f>IF(G458="","",IF(SIGN(G458)=SIGN(R458),"！(11)と(17)の符号が逆になっていません。",""))</f>
        <v/>
      </c>
      <c r="AF459" s="846"/>
      <c r="AG459" s="846"/>
    </row>
    <row r="460" spans="2:33" ht="14.1" hidden="1" customHeight="1" x14ac:dyDescent="0.2">
      <c r="B460" s="1986"/>
      <c r="C460" s="1990"/>
      <c r="D460" s="1991"/>
      <c r="E460" s="1981"/>
      <c r="F460" s="1982"/>
      <c r="G460" s="2030"/>
      <c r="H460" s="2031"/>
      <c r="I460" s="2007"/>
      <c r="J460" s="2008"/>
      <c r="K460" s="476" t="str">
        <f>IF(G460&lt;&gt;"",IF(総括表①!$D$10="-",総括表①!$C$10,総括表①!$D$10),"")</f>
        <v/>
      </c>
      <c r="L460" s="477"/>
      <c r="M460" s="478"/>
      <c r="N460" s="2032">
        <f>IF(SUM(K461:M461)=0,0,ROUND(K461/SUM(K461:M461),3))</f>
        <v>0</v>
      </c>
      <c r="O460" s="2033"/>
      <c r="P460" s="2016">
        <f>IF(I450&gt;0,ROUND(-G460*N460,0),0)</f>
        <v>0</v>
      </c>
      <c r="Q460" s="2017"/>
      <c r="R460" s="2020"/>
      <c r="S460" s="2021"/>
      <c r="T460" s="2024"/>
      <c r="U460" s="2025"/>
      <c r="V460" s="2026"/>
      <c r="AF460" s="846"/>
      <c r="AG460" s="846"/>
    </row>
    <row r="461" spans="2:33" ht="14.1" hidden="1" customHeight="1" x14ac:dyDescent="0.2">
      <c r="B461" s="1986"/>
      <c r="C461" s="1990"/>
      <c r="D461" s="1991"/>
      <c r="E461" s="1981"/>
      <c r="F461" s="1982"/>
      <c r="G461" s="2030"/>
      <c r="H461" s="2031"/>
      <c r="I461" s="2007"/>
      <c r="J461" s="2008"/>
      <c r="K461" s="473"/>
      <c r="L461" s="474"/>
      <c r="M461" s="475"/>
      <c r="N461" s="2032"/>
      <c r="O461" s="2033"/>
      <c r="P461" s="2016"/>
      <c r="Q461" s="2017"/>
      <c r="R461" s="2020"/>
      <c r="S461" s="2021"/>
      <c r="T461" s="2024"/>
      <c r="U461" s="2025"/>
      <c r="V461" s="2026"/>
      <c r="W461" s="845" t="str">
        <f>IF(R460&gt;P460,"！　(17）が(16)を超えています。","")</f>
        <v/>
      </c>
      <c r="AA461" s="845" t="str">
        <f>IF(G460="","",IF(SIGN(G460)=SIGN(R460),"！(11)と(17)の符号が逆になっていません。",""))</f>
        <v/>
      </c>
      <c r="AF461" s="846"/>
      <c r="AG461" s="846"/>
    </row>
    <row r="462" spans="2:33" ht="14.1" hidden="1" customHeight="1" x14ac:dyDescent="0.2">
      <c r="B462" s="1986"/>
      <c r="C462" s="1990"/>
      <c r="D462" s="1991"/>
      <c r="E462" s="1981"/>
      <c r="F462" s="1982"/>
      <c r="G462" s="2030"/>
      <c r="H462" s="2031"/>
      <c r="I462" s="2007"/>
      <c r="J462" s="2008"/>
      <c r="K462" s="476" t="str">
        <f>IF(G462&lt;&gt;"",IF(総括表①!$D$10="-",総括表①!$C$10,総括表①!$D$10),"")</f>
        <v/>
      </c>
      <c r="L462" s="477"/>
      <c r="M462" s="478"/>
      <c r="N462" s="2032">
        <f>IF(SUM(K463:M463)=0,0,ROUND(K463/SUM(K463:M463),3))</f>
        <v>0</v>
      </c>
      <c r="O462" s="2033"/>
      <c r="P462" s="2016">
        <f>IF(I450&gt;0,ROUND(-G462*N462,0),0)</f>
        <v>0</v>
      </c>
      <c r="Q462" s="2017"/>
      <c r="R462" s="2020"/>
      <c r="S462" s="2021"/>
      <c r="T462" s="2024"/>
      <c r="U462" s="2025"/>
      <c r="V462" s="2026"/>
      <c r="AF462" s="846"/>
      <c r="AG462" s="846"/>
    </row>
    <row r="463" spans="2:33" ht="14.1" hidden="1" customHeight="1" x14ac:dyDescent="0.2">
      <c r="B463" s="1986"/>
      <c r="C463" s="1990"/>
      <c r="D463" s="1991"/>
      <c r="E463" s="1981"/>
      <c r="F463" s="1982"/>
      <c r="G463" s="2030"/>
      <c r="H463" s="2031"/>
      <c r="I463" s="2007"/>
      <c r="J463" s="2008"/>
      <c r="K463" s="473"/>
      <c r="L463" s="474"/>
      <c r="M463" s="475"/>
      <c r="N463" s="2032"/>
      <c r="O463" s="2033"/>
      <c r="P463" s="2016"/>
      <c r="Q463" s="2017"/>
      <c r="R463" s="2020"/>
      <c r="S463" s="2021"/>
      <c r="T463" s="2024"/>
      <c r="U463" s="2025"/>
      <c r="V463" s="2026"/>
      <c r="W463" s="845" t="str">
        <f>IF(R462&gt;P462,"！　(17）が(16)を超えています。","")</f>
        <v/>
      </c>
      <c r="AA463" s="845" t="str">
        <f>IF(G462="","",IF(SIGN(G462)=SIGN(R462),"！(11)と(17)の符号が逆になっていません。",""))</f>
        <v/>
      </c>
      <c r="AF463" s="846"/>
      <c r="AG463" s="846"/>
    </row>
    <row r="464" spans="2:33" ht="14.1" hidden="1" customHeight="1" x14ac:dyDescent="0.2">
      <c r="B464" s="1986"/>
      <c r="C464" s="1990"/>
      <c r="D464" s="1991"/>
      <c r="E464" s="1981"/>
      <c r="F464" s="1982"/>
      <c r="G464" s="2030"/>
      <c r="H464" s="2031"/>
      <c r="I464" s="2007"/>
      <c r="J464" s="2008"/>
      <c r="K464" s="476" t="str">
        <f>IF(G464&lt;&gt;"",IF(総括表①!$D$10="-",総括表①!$C$10,総括表①!$D$10),"")</f>
        <v/>
      </c>
      <c r="L464" s="477"/>
      <c r="M464" s="478"/>
      <c r="N464" s="2032">
        <f>IF(SUM(K465:M465)=0,0,ROUND(K465/SUM(K465:M465),3))</f>
        <v>0</v>
      </c>
      <c r="O464" s="2033"/>
      <c r="P464" s="2016">
        <f>IF(I450&gt;0,ROUND(-G464*N464,0),0)</f>
        <v>0</v>
      </c>
      <c r="Q464" s="2017"/>
      <c r="R464" s="2020"/>
      <c r="S464" s="2021"/>
      <c r="T464" s="2024"/>
      <c r="U464" s="2025"/>
      <c r="V464" s="2026"/>
      <c r="AF464" s="846"/>
      <c r="AG464" s="846"/>
    </row>
    <row r="465" spans="2:33" ht="14.1" hidden="1" customHeight="1" x14ac:dyDescent="0.2">
      <c r="B465" s="1986"/>
      <c r="C465" s="1990"/>
      <c r="D465" s="1991"/>
      <c r="E465" s="1981"/>
      <c r="F465" s="1982"/>
      <c r="G465" s="2030"/>
      <c r="H465" s="2031"/>
      <c r="I465" s="2007"/>
      <c r="J465" s="2008"/>
      <c r="K465" s="473"/>
      <c r="L465" s="474"/>
      <c r="M465" s="475"/>
      <c r="N465" s="2032"/>
      <c r="O465" s="2033"/>
      <c r="P465" s="2016"/>
      <c r="Q465" s="2017"/>
      <c r="R465" s="2020"/>
      <c r="S465" s="2021"/>
      <c r="T465" s="2024"/>
      <c r="U465" s="2025"/>
      <c r="V465" s="2026"/>
      <c r="W465" s="845" t="str">
        <f>IF(R464&gt;P464,"！　(17）が(16)を超えています。","")</f>
        <v/>
      </c>
      <c r="AA465" s="845" t="str">
        <f>IF(G464="","",IF(SIGN(G464)=SIGN(R464),"！(11)と(17)の符号が逆になっていません。",""))</f>
        <v/>
      </c>
      <c r="AF465" s="846"/>
      <c r="AG465" s="846"/>
    </row>
    <row r="466" spans="2:33" ht="14.1" hidden="1" customHeight="1" x14ac:dyDescent="0.2">
      <c r="B466" s="1986"/>
      <c r="C466" s="1990"/>
      <c r="D466" s="1991"/>
      <c r="E466" s="1981"/>
      <c r="F466" s="1982"/>
      <c r="G466" s="2030"/>
      <c r="H466" s="2031"/>
      <c r="I466" s="2007"/>
      <c r="J466" s="2008"/>
      <c r="K466" s="476" t="str">
        <f>IF(G466&lt;&gt;"",IF(総括表①!$D$10="-",総括表①!$C$10,総括表①!$D$10),"")</f>
        <v/>
      </c>
      <c r="L466" s="477"/>
      <c r="M466" s="478"/>
      <c r="N466" s="2032">
        <f>IF(SUM(K467:M467)=0,0,ROUND(K467/SUM(K467:M467),3))</f>
        <v>0</v>
      </c>
      <c r="O466" s="2033"/>
      <c r="P466" s="2016">
        <f>IF(I450&gt;0,ROUND(-G466*N466,0),0)</f>
        <v>0</v>
      </c>
      <c r="Q466" s="2017"/>
      <c r="R466" s="2020"/>
      <c r="S466" s="2021"/>
      <c r="T466" s="2024"/>
      <c r="U466" s="2025"/>
      <c r="V466" s="2026"/>
      <c r="AF466" s="846"/>
      <c r="AG466" s="846"/>
    </row>
    <row r="467" spans="2:33" ht="14.1" hidden="1" customHeight="1" x14ac:dyDescent="0.2">
      <c r="B467" s="1986"/>
      <c r="C467" s="1990"/>
      <c r="D467" s="1991"/>
      <c r="E467" s="1981"/>
      <c r="F467" s="1982"/>
      <c r="G467" s="2030"/>
      <c r="H467" s="2031"/>
      <c r="I467" s="2007"/>
      <c r="J467" s="2008"/>
      <c r="K467" s="473"/>
      <c r="L467" s="474"/>
      <c r="M467" s="475"/>
      <c r="N467" s="2032"/>
      <c r="O467" s="2033"/>
      <c r="P467" s="2016"/>
      <c r="Q467" s="2017"/>
      <c r="R467" s="2020"/>
      <c r="S467" s="2021"/>
      <c r="T467" s="2024"/>
      <c r="U467" s="2025"/>
      <c r="V467" s="2026"/>
      <c r="W467" s="845" t="str">
        <f>IF(R466&gt;P466,"！　(17）が(16)を超えています。","")</f>
        <v/>
      </c>
      <c r="AA467" s="845" t="str">
        <f>IF(G466="","",IF(SIGN(G466)=SIGN(R466),"！(11)と(17)の符号が逆になっていません。",""))</f>
        <v/>
      </c>
      <c r="AF467" s="846"/>
      <c r="AG467" s="846"/>
    </row>
    <row r="468" spans="2:33" ht="14.1" hidden="1" customHeight="1" x14ac:dyDescent="0.2">
      <c r="B468" s="1986"/>
      <c r="C468" s="1990"/>
      <c r="D468" s="1991"/>
      <c r="E468" s="1981"/>
      <c r="F468" s="1982"/>
      <c r="G468" s="2030"/>
      <c r="H468" s="2031"/>
      <c r="I468" s="2007"/>
      <c r="J468" s="2008"/>
      <c r="K468" s="476" t="str">
        <f>IF(G468&lt;&gt;"",IF(総括表①!$D$10="-",総括表①!$C$10,総括表①!$D$10),"")</f>
        <v/>
      </c>
      <c r="L468" s="477"/>
      <c r="M468" s="478"/>
      <c r="N468" s="2032">
        <f>IF(SUM(K469:M469)=0,0,ROUND(K469/SUM(K469:M469),3))</f>
        <v>0</v>
      </c>
      <c r="O468" s="2033"/>
      <c r="P468" s="2016">
        <f>IF(I450&gt;0,ROUND(-G468*N468,0),0)</f>
        <v>0</v>
      </c>
      <c r="Q468" s="2017"/>
      <c r="R468" s="2020"/>
      <c r="S468" s="2021"/>
      <c r="T468" s="2024"/>
      <c r="U468" s="2025"/>
      <c r="V468" s="2026"/>
      <c r="AF468" s="846"/>
      <c r="AG468" s="846"/>
    </row>
    <row r="469" spans="2:33" ht="14.1" hidden="1" customHeight="1" x14ac:dyDescent="0.2">
      <c r="B469" s="1987"/>
      <c r="C469" s="1992"/>
      <c r="D469" s="1993"/>
      <c r="E469" s="1983"/>
      <c r="F469" s="1984"/>
      <c r="G469" s="2035"/>
      <c r="H469" s="2036"/>
      <c r="I469" s="2009"/>
      <c r="J469" s="2010"/>
      <c r="K469" s="473"/>
      <c r="L469" s="474"/>
      <c r="M469" s="475"/>
      <c r="N469" s="2037"/>
      <c r="O469" s="2038"/>
      <c r="P469" s="2018"/>
      <c r="Q469" s="2019"/>
      <c r="R469" s="2022"/>
      <c r="S469" s="2023"/>
      <c r="T469" s="2027"/>
      <c r="U469" s="2028"/>
      <c r="V469" s="2029"/>
      <c r="W469" s="845" t="str">
        <f>IF(R468&gt;P468,"！　(17）が(16)を超えています。","")</f>
        <v/>
      </c>
      <c r="AA469" s="845" t="str">
        <f>IF(G468="","",IF(SIGN(G468)=SIGN(R468),"！(11)と(17)の符号が逆になっていません。",""))</f>
        <v/>
      </c>
      <c r="AF469" s="847"/>
      <c r="AG469" s="847"/>
    </row>
    <row r="470" spans="2:33" ht="14.1" hidden="1" customHeight="1" x14ac:dyDescent="0.2">
      <c r="B470" s="1985">
        <v>14</v>
      </c>
      <c r="C470" s="1988"/>
      <c r="D470" s="1989"/>
      <c r="E470" s="2053"/>
      <c r="F470" s="2054"/>
      <c r="G470" s="2039"/>
      <c r="H470" s="2040"/>
      <c r="I470" s="2005">
        <f>IF(SUM(G470:H489)&gt;=0,0,-1*SUM(G470:H489))</f>
        <v>0</v>
      </c>
      <c r="J470" s="2006"/>
      <c r="K470" s="476" t="str">
        <f>IF(G470&lt;&gt;"",IF(総括表①!$D$10="-",総括表①!$C$10,総括表①!$D$10),"")</f>
        <v/>
      </c>
      <c r="L470" s="477"/>
      <c r="M470" s="478"/>
      <c r="N470" s="2041">
        <f>IF(SUM(K471:M471)=0,0,ROUND(K471/SUM(K471:M471),3))</f>
        <v>0</v>
      </c>
      <c r="O470" s="2042"/>
      <c r="P470" s="2046">
        <f>IF(I470&gt;0,ROUND(-G470*N470,0),0)</f>
        <v>0</v>
      </c>
      <c r="Q470" s="2047"/>
      <c r="R470" s="2048"/>
      <c r="S470" s="2049"/>
      <c r="T470" s="2050"/>
      <c r="U470" s="2051"/>
      <c r="V470" s="2052"/>
      <c r="AF470" s="853">
        <f>IF(AND(I470&gt;0,SUM(P470:Q489)&lt;=0)=TRUE,0,SUM(P470:Q489))</f>
        <v>0</v>
      </c>
      <c r="AG470" s="853">
        <f>IF(AND(I470&gt;0,SUM(R470:S489)&lt;=0)=TRUE,0,SUM(R470:S489))</f>
        <v>0</v>
      </c>
    </row>
    <row r="471" spans="2:33" ht="14.1" hidden="1" customHeight="1" x14ac:dyDescent="0.2">
      <c r="B471" s="1986"/>
      <c r="C471" s="1990"/>
      <c r="D471" s="1991"/>
      <c r="E471" s="1981"/>
      <c r="F471" s="1982"/>
      <c r="G471" s="2030"/>
      <c r="H471" s="2031"/>
      <c r="I471" s="2007"/>
      <c r="J471" s="2008"/>
      <c r="K471" s="473"/>
      <c r="L471" s="474"/>
      <c r="M471" s="475"/>
      <c r="N471" s="2032"/>
      <c r="O471" s="2033"/>
      <c r="P471" s="2016"/>
      <c r="Q471" s="2017"/>
      <c r="R471" s="2020"/>
      <c r="S471" s="2021"/>
      <c r="T471" s="2024"/>
      <c r="U471" s="2025"/>
      <c r="V471" s="2026"/>
      <c r="W471" s="845" t="str">
        <f>IF(R470&gt;P470,"！　(17）が(16)を超えています。","")</f>
        <v/>
      </c>
      <c r="AA471" s="845" t="str">
        <f>IF(G470="","",IF(SIGN(G470)=SIGN(R470),"！(11)と(17)の符号が逆になっていません。",""))</f>
        <v/>
      </c>
      <c r="AF471" s="846"/>
      <c r="AG471" s="846"/>
    </row>
    <row r="472" spans="2:33" ht="14.1" hidden="1" customHeight="1" x14ac:dyDescent="0.2">
      <c r="B472" s="1986"/>
      <c r="C472" s="1990"/>
      <c r="D472" s="1991"/>
      <c r="E472" s="1981"/>
      <c r="F472" s="1982"/>
      <c r="G472" s="2030"/>
      <c r="H472" s="2031"/>
      <c r="I472" s="2007"/>
      <c r="J472" s="2008"/>
      <c r="K472" s="476" t="str">
        <f>IF(G472&lt;&gt;"",IF(総括表①!$D$10="-",総括表①!$C$10,総括表①!$D$10),"")</f>
        <v/>
      </c>
      <c r="L472" s="477"/>
      <c r="M472" s="478"/>
      <c r="N472" s="2032">
        <f>IF(SUM(K473:M473)=0,0,ROUND(K473/SUM(K473:M473),3))</f>
        <v>0</v>
      </c>
      <c r="O472" s="2033"/>
      <c r="P472" s="2016">
        <f>IF(I470&gt;0,ROUND(-G472*N472,0),0)</f>
        <v>0</v>
      </c>
      <c r="Q472" s="2017"/>
      <c r="R472" s="2020"/>
      <c r="S472" s="2021"/>
      <c r="T472" s="2024"/>
      <c r="U472" s="2025"/>
      <c r="V472" s="2026"/>
      <c r="AF472" s="846"/>
      <c r="AG472" s="846"/>
    </row>
    <row r="473" spans="2:33" ht="14.1" hidden="1" customHeight="1" x14ac:dyDescent="0.2">
      <c r="B473" s="1986"/>
      <c r="C473" s="1990"/>
      <c r="D473" s="1991"/>
      <c r="E473" s="1981"/>
      <c r="F473" s="1982"/>
      <c r="G473" s="2030"/>
      <c r="H473" s="2031"/>
      <c r="I473" s="2007"/>
      <c r="J473" s="2008"/>
      <c r="K473" s="473"/>
      <c r="L473" s="474"/>
      <c r="M473" s="475"/>
      <c r="N473" s="2032"/>
      <c r="O473" s="2033"/>
      <c r="P473" s="2016"/>
      <c r="Q473" s="2017"/>
      <c r="R473" s="2020"/>
      <c r="S473" s="2021"/>
      <c r="T473" s="2024"/>
      <c r="U473" s="2025"/>
      <c r="V473" s="2026"/>
      <c r="W473" s="845" t="str">
        <f>IF(R472&gt;P472,"！　(17）が(16)を超えています。","")</f>
        <v/>
      </c>
      <c r="AA473" s="845" t="str">
        <f>IF(G472="","",IF(SIGN(G472)=SIGN(R472),"！(11)と(17)の符号が逆になっていません。",""))</f>
        <v/>
      </c>
      <c r="AF473" s="846"/>
      <c r="AG473" s="846"/>
    </row>
    <row r="474" spans="2:33" ht="14.1" hidden="1" customHeight="1" x14ac:dyDescent="0.2">
      <c r="B474" s="1986"/>
      <c r="C474" s="1990"/>
      <c r="D474" s="1991"/>
      <c r="E474" s="1981"/>
      <c r="F474" s="1982"/>
      <c r="G474" s="2030"/>
      <c r="H474" s="2031"/>
      <c r="I474" s="2007"/>
      <c r="J474" s="2008"/>
      <c r="K474" s="476" t="str">
        <f>IF(G474&lt;&gt;"",IF(総括表①!$D$10="-",総括表①!$C$10,総括表①!$D$10),"")</f>
        <v/>
      </c>
      <c r="L474" s="477"/>
      <c r="M474" s="478"/>
      <c r="N474" s="2032">
        <f>IF(SUM(K475:M475)=0,0,ROUND(K475/SUM(K475:M475),3))</f>
        <v>0</v>
      </c>
      <c r="O474" s="2033"/>
      <c r="P474" s="2016">
        <f>IF(I470&gt;0,ROUND(-G474*N474,0),0)</f>
        <v>0</v>
      </c>
      <c r="Q474" s="2017"/>
      <c r="R474" s="2020"/>
      <c r="S474" s="2021"/>
      <c r="T474" s="2024"/>
      <c r="U474" s="2025"/>
      <c r="V474" s="2026"/>
      <c r="AF474" s="846"/>
      <c r="AG474" s="846"/>
    </row>
    <row r="475" spans="2:33" ht="14.1" hidden="1" customHeight="1" x14ac:dyDescent="0.2">
      <c r="B475" s="1986"/>
      <c r="C475" s="1990"/>
      <c r="D475" s="1991"/>
      <c r="E475" s="1981"/>
      <c r="F475" s="1982"/>
      <c r="G475" s="2030"/>
      <c r="H475" s="2031"/>
      <c r="I475" s="2007"/>
      <c r="J475" s="2008"/>
      <c r="K475" s="473"/>
      <c r="L475" s="474"/>
      <c r="M475" s="475"/>
      <c r="N475" s="2032"/>
      <c r="O475" s="2033"/>
      <c r="P475" s="2016"/>
      <c r="Q475" s="2017"/>
      <c r="R475" s="2020"/>
      <c r="S475" s="2021"/>
      <c r="T475" s="2024"/>
      <c r="U475" s="2025"/>
      <c r="V475" s="2026"/>
      <c r="W475" s="845" t="str">
        <f>IF(R474&gt;P474,"！　(17）が(16)を超えています。","")</f>
        <v/>
      </c>
      <c r="AA475" s="845" t="str">
        <f>IF(G474="","",IF(SIGN(G474)=SIGN(R474),"！(11)と(17)の符号が逆になっていません。",""))</f>
        <v/>
      </c>
      <c r="AF475" s="846"/>
      <c r="AG475" s="846"/>
    </row>
    <row r="476" spans="2:33" ht="14.1" hidden="1" customHeight="1" x14ac:dyDescent="0.2">
      <c r="B476" s="1986"/>
      <c r="C476" s="1990"/>
      <c r="D476" s="1991"/>
      <c r="E476" s="1981"/>
      <c r="F476" s="1982"/>
      <c r="G476" s="2030"/>
      <c r="H476" s="2031"/>
      <c r="I476" s="2007"/>
      <c r="J476" s="2008"/>
      <c r="K476" s="476" t="str">
        <f>IF(G476&lt;&gt;"",IF(総括表①!$D$10="-",総括表①!$C$10,総括表①!$D$10),"")</f>
        <v/>
      </c>
      <c r="L476" s="477"/>
      <c r="M476" s="478"/>
      <c r="N476" s="2032">
        <f>IF(SUM(K477:M477)=0,0,ROUND(K477/SUM(K477:M477),3))</f>
        <v>0</v>
      </c>
      <c r="O476" s="2033"/>
      <c r="P476" s="2016">
        <f>IF(I470&gt;0,ROUND(-G476*N476,0),0)</f>
        <v>0</v>
      </c>
      <c r="Q476" s="2017"/>
      <c r="R476" s="2020"/>
      <c r="S476" s="2021"/>
      <c r="T476" s="2024"/>
      <c r="U476" s="2025"/>
      <c r="V476" s="2026"/>
      <c r="AF476" s="846"/>
      <c r="AG476" s="846"/>
    </row>
    <row r="477" spans="2:33" ht="14.1" hidden="1" customHeight="1" x14ac:dyDescent="0.2">
      <c r="B477" s="1986"/>
      <c r="C477" s="1990"/>
      <c r="D477" s="1991"/>
      <c r="E477" s="1981"/>
      <c r="F477" s="1982"/>
      <c r="G477" s="2030"/>
      <c r="H477" s="2031"/>
      <c r="I477" s="2007"/>
      <c r="J477" s="2008"/>
      <c r="K477" s="473"/>
      <c r="L477" s="474"/>
      <c r="M477" s="475"/>
      <c r="N477" s="2032"/>
      <c r="O477" s="2033"/>
      <c r="P477" s="2016"/>
      <c r="Q477" s="2017"/>
      <c r="R477" s="2020"/>
      <c r="S477" s="2021"/>
      <c r="T477" s="2024"/>
      <c r="U477" s="2025"/>
      <c r="V477" s="2026"/>
      <c r="W477" s="845" t="str">
        <f>IF(R476&gt;P476,"！　(17）が(16)を超えています。","")</f>
        <v/>
      </c>
      <c r="AA477" s="845" t="str">
        <f>IF(G476="","",IF(SIGN(G476)=SIGN(R476),"！(11)と(17)の符号が逆になっていません。",""))</f>
        <v/>
      </c>
      <c r="AF477" s="846"/>
      <c r="AG477" s="846"/>
    </row>
    <row r="478" spans="2:33" ht="14.1" hidden="1" customHeight="1" x14ac:dyDescent="0.2">
      <c r="B478" s="1986"/>
      <c r="C478" s="1990"/>
      <c r="D478" s="1991"/>
      <c r="E478" s="1981"/>
      <c r="F478" s="1982"/>
      <c r="G478" s="2030"/>
      <c r="H478" s="2031"/>
      <c r="I478" s="2007"/>
      <c r="J478" s="2008"/>
      <c r="K478" s="476" t="str">
        <f>IF(G478&lt;&gt;"",IF(総括表①!$D$10="-",総括表①!$C$10,総括表①!$D$10),"")</f>
        <v/>
      </c>
      <c r="L478" s="477"/>
      <c r="M478" s="478"/>
      <c r="N478" s="2032">
        <f>IF(SUM(K479:M479)=0,0,ROUND(K479/SUM(K479:M479),3))</f>
        <v>0</v>
      </c>
      <c r="O478" s="2033"/>
      <c r="P478" s="2016">
        <f>IF(I470&gt;0,ROUND(-G478*N478,0),0)</f>
        <v>0</v>
      </c>
      <c r="Q478" s="2017"/>
      <c r="R478" s="2020"/>
      <c r="S478" s="2021"/>
      <c r="T478" s="2024"/>
      <c r="U478" s="2025"/>
      <c r="V478" s="2026"/>
      <c r="AF478" s="846"/>
      <c r="AG478" s="846"/>
    </row>
    <row r="479" spans="2:33" ht="14.1" hidden="1" customHeight="1" x14ac:dyDescent="0.2">
      <c r="B479" s="1986"/>
      <c r="C479" s="1990"/>
      <c r="D479" s="1991"/>
      <c r="E479" s="1981"/>
      <c r="F479" s="1982"/>
      <c r="G479" s="2030"/>
      <c r="H479" s="2031"/>
      <c r="I479" s="2007"/>
      <c r="J479" s="2008"/>
      <c r="K479" s="473"/>
      <c r="L479" s="474"/>
      <c r="M479" s="475"/>
      <c r="N479" s="2032"/>
      <c r="O479" s="2033"/>
      <c r="P479" s="2016"/>
      <c r="Q479" s="2017"/>
      <c r="R479" s="2020"/>
      <c r="S479" s="2021"/>
      <c r="T479" s="2024"/>
      <c r="U479" s="2025"/>
      <c r="V479" s="2026"/>
      <c r="W479" s="845" t="str">
        <f>IF(R478&gt;P478,"！　(17）が(16)を超えています。","")</f>
        <v/>
      </c>
      <c r="AA479" s="845" t="str">
        <f>IF(G478="","",IF(SIGN(G478)=SIGN(R478),"！(11)と(17)の符号が逆になっていません。",""))</f>
        <v/>
      </c>
      <c r="AF479" s="846"/>
      <c r="AG479" s="846"/>
    </row>
    <row r="480" spans="2:33" ht="14.1" hidden="1" customHeight="1" x14ac:dyDescent="0.2">
      <c r="B480" s="1986"/>
      <c r="C480" s="1990"/>
      <c r="D480" s="1991"/>
      <c r="E480" s="1981"/>
      <c r="F480" s="1982"/>
      <c r="G480" s="2030"/>
      <c r="H480" s="2031"/>
      <c r="I480" s="2007"/>
      <c r="J480" s="2008"/>
      <c r="K480" s="476" t="str">
        <f>IF(G480&lt;&gt;"",IF(総括表①!$D$10="-",総括表①!$C$10,総括表①!$D$10),"")</f>
        <v/>
      </c>
      <c r="L480" s="477"/>
      <c r="M480" s="478"/>
      <c r="N480" s="2032">
        <f>IF(SUM(K481:M481)=0,0,ROUND(K481/SUM(K481:M481),3))</f>
        <v>0</v>
      </c>
      <c r="O480" s="2033"/>
      <c r="P480" s="2016">
        <f>IF(I470&gt;0,ROUND(-G480*N480,0),0)</f>
        <v>0</v>
      </c>
      <c r="Q480" s="2017"/>
      <c r="R480" s="2020"/>
      <c r="S480" s="2021"/>
      <c r="T480" s="2024"/>
      <c r="U480" s="2025"/>
      <c r="V480" s="2026"/>
      <c r="AF480" s="846"/>
      <c r="AG480" s="846"/>
    </row>
    <row r="481" spans="2:33" ht="14.1" hidden="1" customHeight="1" x14ac:dyDescent="0.2">
      <c r="B481" s="1986"/>
      <c r="C481" s="1990"/>
      <c r="D481" s="1991"/>
      <c r="E481" s="1981"/>
      <c r="F481" s="1982"/>
      <c r="G481" s="2030"/>
      <c r="H481" s="2031"/>
      <c r="I481" s="2007"/>
      <c r="J481" s="2008"/>
      <c r="K481" s="473"/>
      <c r="L481" s="474"/>
      <c r="M481" s="475"/>
      <c r="N481" s="2032"/>
      <c r="O481" s="2033"/>
      <c r="P481" s="2016"/>
      <c r="Q481" s="2017"/>
      <c r="R481" s="2020"/>
      <c r="S481" s="2021"/>
      <c r="T481" s="2024"/>
      <c r="U481" s="2025"/>
      <c r="V481" s="2026"/>
      <c r="W481" s="845" t="str">
        <f>IF(R480&gt;P480,"！　(17）が(16)を超えています。","")</f>
        <v/>
      </c>
      <c r="AA481" s="845" t="str">
        <f>IF(G480="","",IF(SIGN(G480)=SIGN(R480),"！(11)と(17)の符号が逆になっていません。",""))</f>
        <v/>
      </c>
      <c r="AF481" s="846"/>
      <c r="AG481" s="846"/>
    </row>
    <row r="482" spans="2:33" ht="14.1" hidden="1" customHeight="1" x14ac:dyDescent="0.2">
      <c r="B482" s="1986"/>
      <c r="C482" s="1990"/>
      <c r="D482" s="1991"/>
      <c r="E482" s="1981"/>
      <c r="F482" s="1982"/>
      <c r="G482" s="2030"/>
      <c r="H482" s="2031"/>
      <c r="I482" s="2007"/>
      <c r="J482" s="2008"/>
      <c r="K482" s="476" t="str">
        <f>IF(G482&lt;&gt;"",IF(総括表①!$D$10="-",総括表①!$C$10,総括表①!$D$10),"")</f>
        <v/>
      </c>
      <c r="L482" s="477"/>
      <c r="M482" s="478"/>
      <c r="N482" s="2032">
        <f>IF(SUM(K483:M483)=0,0,ROUND(K483/SUM(K483:M483),3))</f>
        <v>0</v>
      </c>
      <c r="O482" s="2033"/>
      <c r="P482" s="2016">
        <f>IF(I470&gt;0,ROUND(-G482*N482,0),0)</f>
        <v>0</v>
      </c>
      <c r="Q482" s="2017"/>
      <c r="R482" s="2020"/>
      <c r="S482" s="2021"/>
      <c r="T482" s="2024"/>
      <c r="U482" s="2025"/>
      <c r="V482" s="2026"/>
      <c r="AF482" s="846"/>
      <c r="AG482" s="846"/>
    </row>
    <row r="483" spans="2:33" ht="14.1" hidden="1" customHeight="1" x14ac:dyDescent="0.2">
      <c r="B483" s="1986"/>
      <c r="C483" s="1990"/>
      <c r="D483" s="1991"/>
      <c r="E483" s="1981"/>
      <c r="F483" s="1982"/>
      <c r="G483" s="2030"/>
      <c r="H483" s="2031"/>
      <c r="I483" s="2007"/>
      <c r="J483" s="2008"/>
      <c r="K483" s="473"/>
      <c r="L483" s="474"/>
      <c r="M483" s="475"/>
      <c r="N483" s="2032"/>
      <c r="O483" s="2033"/>
      <c r="P483" s="2016"/>
      <c r="Q483" s="2017"/>
      <c r="R483" s="2020"/>
      <c r="S483" s="2021"/>
      <c r="T483" s="2024"/>
      <c r="U483" s="2025"/>
      <c r="V483" s="2026"/>
      <c r="W483" s="845" t="str">
        <f>IF(R482&gt;P482,"！　(17）が(16)を超えています。","")</f>
        <v/>
      </c>
      <c r="AA483" s="845" t="str">
        <f>IF(G482="","",IF(SIGN(G482)=SIGN(R482),"！(11)と(17)の符号が逆になっていません。",""))</f>
        <v/>
      </c>
      <c r="AF483" s="846"/>
      <c r="AG483" s="846"/>
    </row>
    <row r="484" spans="2:33" ht="14.1" hidden="1" customHeight="1" x14ac:dyDescent="0.2">
      <c r="B484" s="1986"/>
      <c r="C484" s="1990"/>
      <c r="D484" s="1991"/>
      <c r="E484" s="1981"/>
      <c r="F484" s="1982"/>
      <c r="G484" s="2030"/>
      <c r="H484" s="2031"/>
      <c r="I484" s="2007"/>
      <c r="J484" s="2008"/>
      <c r="K484" s="476" t="str">
        <f>IF(G484&lt;&gt;"",IF(総括表①!$D$10="-",総括表①!$C$10,総括表①!$D$10),"")</f>
        <v/>
      </c>
      <c r="L484" s="477"/>
      <c r="M484" s="478"/>
      <c r="N484" s="2032">
        <f>IF(SUM(K485:M485)=0,0,ROUND(K485/SUM(K485:M485),3))</f>
        <v>0</v>
      </c>
      <c r="O484" s="2033"/>
      <c r="P484" s="2016">
        <f>IF(I470&gt;0,ROUND(-G484*N484,0),0)</f>
        <v>0</v>
      </c>
      <c r="Q484" s="2017"/>
      <c r="R484" s="2020"/>
      <c r="S484" s="2021"/>
      <c r="T484" s="2024"/>
      <c r="U484" s="2025"/>
      <c r="V484" s="2026"/>
      <c r="AF484" s="846"/>
      <c r="AG484" s="846"/>
    </row>
    <row r="485" spans="2:33" ht="14.1" hidden="1" customHeight="1" x14ac:dyDescent="0.2">
      <c r="B485" s="1986"/>
      <c r="C485" s="1990"/>
      <c r="D485" s="1991"/>
      <c r="E485" s="1981"/>
      <c r="F485" s="1982"/>
      <c r="G485" s="2030"/>
      <c r="H485" s="2031"/>
      <c r="I485" s="2007"/>
      <c r="J485" s="2008"/>
      <c r="K485" s="473"/>
      <c r="L485" s="474"/>
      <c r="M485" s="475"/>
      <c r="N485" s="2032"/>
      <c r="O485" s="2033"/>
      <c r="P485" s="2016"/>
      <c r="Q485" s="2017"/>
      <c r="R485" s="2020"/>
      <c r="S485" s="2021"/>
      <c r="T485" s="2024"/>
      <c r="U485" s="2025"/>
      <c r="V485" s="2026"/>
      <c r="W485" s="845" t="str">
        <f>IF(R484&gt;P484,"！　(17）が(16)を超えています。","")</f>
        <v/>
      </c>
      <c r="AA485" s="845" t="str">
        <f>IF(G484="","",IF(SIGN(G484)=SIGN(R484),"！(11)と(17)の符号が逆になっていません。",""))</f>
        <v/>
      </c>
      <c r="AF485" s="846"/>
      <c r="AG485" s="846"/>
    </row>
    <row r="486" spans="2:33" ht="14.1" hidden="1" customHeight="1" x14ac:dyDescent="0.2">
      <c r="B486" s="1986"/>
      <c r="C486" s="1990"/>
      <c r="D486" s="1991"/>
      <c r="E486" s="1981"/>
      <c r="F486" s="1982"/>
      <c r="G486" s="2030"/>
      <c r="H486" s="2031"/>
      <c r="I486" s="2007"/>
      <c r="J486" s="2008"/>
      <c r="K486" s="476" t="str">
        <f>IF(G486&lt;&gt;"",IF(総括表①!$D$10="-",総括表①!$C$10,総括表①!$D$10),"")</f>
        <v/>
      </c>
      <c r="L486" s="477"/>
      <c r="M486" s="478"/>
      <c r="N486" s="2032">
        <f>IF(SUM(K487:M487)=0,0,ROUND(K487/SUM(K487:M487),3))</f>
        <v>0</v>
      </c>
      <c r="O486" s="2033"/>
      <c r="P486" s="2016">
        <f>IF(I470&gt;0,ROUND(-G486*N486,0),0)</f>
        <v>0</v>
      </c>
      <c r="Q486" s="2017"/>
      <c r="R486" s="2020"/>
      <c r="S486" s="2021"/>
      <c r="T486" s="2024"/>
      <c r="U486" s="2025"/>
      <c r="V486" s="2026"/>
      <c r="AF486" s="846"/>
      <c r="AG486" s="846"/>
    </row>
    <row r="487" spans="2:33" ht="14.1" hidden="1" customHeight="1" x14ac:dyDescent="0.2">
      <c r="B487" s="1986"/>
      <c r="C487" s="1990"/>
      <c r="D487" s="1991"/>
      <c r="E487" s="1981"/>
      <c r="F487" s="1982"/>
      <c r="G487" s="2030"/>
      <c r="H487" s="2031"/>
      <c r="I487" s="2007"/>
      <c r="J487" s="2008"/>
      <c r="K487" s="473"/>
      <c r="L487" s="474"/>
      <c r="M487" s="475"/>
      <c r="N487" s="2032"/>
      <c r="O487" s="2033"/>
      <c r="P487" s="2016"/>
      <c r="Q487" s="2017"/>
      <c r="R487" s="2020"/>
      <c r="S487" s="2021"/>
      <c r="T487" s="2024"/>
      <c r="U487" s="2025"/>
      <c r="V487" s="2026"/>
      <c r="W487" s="845" t="str">
        <f>IF(R486&gt;P486,"！　(17）が(16)を超えています。","")</f>
        <v/>
      </c>
      <c r="AA487" s="845" t="str">
        <f>IF(G486="","",IF(SIGN(G486)=SIGN(R486),"！(11)と(17)の符号が逆になっていません。",""))</f>
        <v/>
      </c>
      <c r="AF487" s="846"/>
      <c r="AG487" s="846"/>
    </row>
    <row r="488" spans="2:33" ht="14.1" hidden="1" customHeight="1" x14ac:dyDescent="0.2">
      <c r="B488" s="1986"/>
      <c r="C488" s="1990"/>
      <c r="D488" s="1991"/>
      <c r="E488" s="1981"/>
      <c r="F488" s="1982"/>
      <c r="G488" s="2030"/>
      <c r="H488" s="2031"/>
      <c r="I488" s="2007"/>
      <c r="J488" s="2008"/>
      <c r="K488" s="476" t="str">
        <f>IF(G488&lt;&gt;"",IF(総括表①!$D$10="-",総括表①!$C$10,総括表①!$D$10),"")</f>
        <v/>
      </c>
      <c r="L488" s="477"/>
      <c r="M488" s="478"/>
      <c r="N488" s="2032">
        <f>IF(SUM(K489:M489)=0,0,ROUND(K489/SUM(K489:M489),3))</f>
        <v>0</v>
      </c>
      <c r="O488" s="2033"/>
      <c r="P488" s="2016">
        <f>IF(I470&gt;0,ROUND(-G488*N488,0),0)</f>
        <v>0</v>
      </c>
      <c r="Q488" s="2017"/>
      <c r="R488" s="2020"/>
      <c r="S488" s="2021"/>
      <c r="T488" s="2024"/>
      <c r="U488" s="2025"/>
      <c r="V488" s="2026"/>
      <c r="AF488" s="846"/>
      <c r="AG488" s="846"/>
    </row>
    <row r="489" spans="2:33" ht="14.1" hidden="1" customHeight="1" x14ac:dyDescent="0.2">
      <c r="B489" s="1987"/>
      <c r="C489" s="1992"/>
      <c r="D489" s="1993"/>
      <c r="E489" s="1983"/>
      <c r="F489" s="1984"/>
      <c r="G489" s="2035"/>
      <c r="H489" s="2036"/>
      <c r="I489" s="2009"/>
      <c r="J489" s="2010"/>
      <c r="K489" s="473"/>
      <c r="L489" s="474"/>
      <c r="M489" s="475"/>
      <c r="N489" s="2037"/>
      <c r="O489" s="2038"/>
      <c r="P489" s="2018"/>
      <c r="Q489" s="2019"/>
      <c r="R489" s="2022"/>
      <c r="S489" s="2023"/>
      <c r="T489" s="2027"/>
      <c r="U489" s="2028"/>
      <c r="V489" s="2029"/>
      <c r="W489" s="845" t="str">
        <f>IF(R488&gt;P488,"！　(17）が(16)を超えています。","")</f>
        <v/>
      </c>
      <c r="AA489" s="845" t="str">
        <f>IF(G488="","",IF(SIGN(G488)=SIGN(R488),"！(11)と(17)の符号が逆になっていません。",""))</f>
        <v/>
      </c>
      <c r="AF489" s="847"/>
      <c r="AG489" s="847"/>
    </row>
    <row r="490" spans="2:33" ht="14.1" hidden="1" customHeight="1" x14ac:dyDescent="0.2">
      <c r="B490" s="1985">
        <v>15</v>
      </c>
      <c r="C490" s="1988"/>
      <c r="D490" s="1989"/>
      <c r="E490" s="2053"/>
      <c r="F490" s="2054"/>
      <c r="G490" s="2039"/>
      <c r="H490" s="2040"/>
      <c r="I490" s="2005">
        <f>IF(SUM(G490:H509)&gt;=0,0,-1*SUM(G490:H509))</f>
        <v>0</v>
      </c>
      <c r="J490" s="2006"/>
      <c r="K490" s="476" t="str">
        <f>IF(G490&lt;&gt;"",IF(総括表①!$D$10="-",総括表①!$C$10,総括表①!$D$10),"")</f>
        <v/>
      </c>
      <c r="L490" s="477"/>
      <c r="M490" s="478"/>
      <c r="N490" s="2041">
        <f>IF(SUM(K491:M491)=0,0,ROUND(K491/SUM(K491:M491),3))</f>
        <v>0</v>
      </c>
      <c r="O490" s="2042"/>
      <c r="P490" s="2046">
        <f>IF(I490&gt;0,ROUND(-G490*N490,0),0)</f>
        <v>0</v>
      </c>
      <c r="Q490" s="2047"/>
      <c r="R490" s="2048"/>
      <c r="S490" s="2049"/>
      <c r="T490" s="2050"/>
      <c r="U490" s="2051"/>
      <c r="V490" s="2052"/>
      <c r="AF490" s="853">
        <f>IF(AND(I490&gt;0,SUM(P490:Q509)&lt;=0)=TRUE,0,SUM(P490:Q509))</f>
        <v>0</v>
      </c>
      <c r="AG490" s="853">
        <f>IF(AND(I490&gt;0,SUM(R490:S509)&lt;=0)=TRUE,0,SUM(R490:S509))</f>
        <v>0</v>
      </c>
    </row>
    <row r="491" spans="2:33" ht="14.1" hidden="1" customHeight="1" x14ac:dyDescent="0.2">
      <c r="B491" s="1986"/>
      <c r="C491" s="1990"/>
      <c r="D491" s="1991"/>
      <c r="E491" s="1981"/>
      <c r="F491" s="1982"/>
      <c r="G491" s="2030"/>
      <c r="H491" s="2031"/>
      <c r="I491" s="2007"/>
      <c r="J491" s="2008"/>
      <c r="K491" s="473"/>
      <c r="L491" s="474"/>
      <c r="M491" s="475"/>
      <c r="N491" s="2032"/>
      <c r="O491" s="2033"/>
      <c r="P491" s="2016"/>
      <c r="Q491" s="2017"/>
      <c r="R491" s="2020"/>
      <c r="S491" s="2021"/>
      <c r="T491" s="2024"/>
      <c r="U491" s="2025"/>
      <c r="V491" s="2026"/>
      <c r="W491" s="845" t="str">
        <f>IF(R490&gt;P490,"！　(17）が(16)を超えています。","")</f>
        <v/>
      </c>
      <c r="AA491" s="845" t="str">
        <f>IF(G490="","",IF(SIGN(G490)=SIGN(R490),"！(11)と(17)の符号が逆になっていません。",""))</f>
        <v/>
      </c>
      <c r="AF491" s="846"/>
      <c r="AG491" s="846"/>
    </row>
    <row r="492" spans="2:33" ht="14.1" hidden="1" customHeight="1" x14ac:dyDescent="0.2">
      <c r="B492" s="1986"/>
      <c r="C492" s="1990"/>
      <c r="D492" s="1991"/>
      <c r="E492" s="1981"/>
      <c r="F492" s="1982"/>
      <c r="G492" s="2030"/>
      <c r="H492" s="2031"/>
      <c r="I492" s="2007"/>
      <c r="J492" s="2008"/>
      <c r="K492" s="476" t="str">
        <f>IF(G492&lt;&gt;"",IF(総括表①!$D$10="-",総括表①!$C$10,総括表①!$D$10),"")</f>
        <v/>
      </c>
      <c r="L492" s="477"/>
      <c r="M492" s="478"/>
      <c r="N492" s="2032">
        <f>IF(SUM(K493:M493)=0,0,ROUND(K493/SUM(K493:M493),3))</f>
        <v>0</v>
      </c>
      <c r="O492" s="2033"/>
      <c r="P492" s="2016">
        <f>IF(I490&gt;0,ROUND(-G492*N492,0),0)</f>
        <v>0</v>
      </c>
      <c r="Q492" s="2017"/>
      <c r="R492" s="2020"/>
      <c r="S492" s="2021"/>
      <c r="T492" s="2024"/>
      <c r="U492" s="2025"/>
      <c r="V492" s="2026"/>
      <c r="AF492" s="846"/>
      <c r="AG492" s="846"/>
    </row>
    <row r="493" spans="2:33" ht="14.1" hidden="1" customHeight="1" x14ac:dyDescent="0.2">
      <c r="B493" s="1986"/>
      <c r="C493" s="1990"/>
      <c r="D493" s="1991"/>
      <c r="E493" s="1981"/>
      <c r="F493" s="1982"/>
      <c r="G493" s="2030"/>
      <c r="H493" s="2031"/>
      <c r="I493" s="2007"/>
      <c r="J493" s="2008"/>
      <c r="K493" s="473"/>
      <c r="L493" s="474"/>
      <c r="M493" s="475"/>
      <c r="N493" s="2032"/>
      <c r="O493" s="2033"/>
      <c r="P493" s="2016"/>
      <c r="Q493" s="2017"/>
      <c r="R493" s="2020"/>
      <c r="S493" s="2021"/>
      <c r="T493" s="2024"/>
      <c r="U493" s="2025"/>
      <c r="V493" s="2026"/>
      <c r="W493" s="845" t="str">
        <f>IF(R492&gt;P492,"！　(17）が(16)を超えています。","")</f>
        <v/>
      </c>
      <c r="AA493" s="845" t="str">
        <f>IF(G492="","",IF(SIGN(G492)=SIGN(R492),"！(11)と(17)の符号が逆になっていません。",""))</f>
        <v/>
      </c>
      <c r="AF493" s="846"/>
      <c r="AG493" s="846"/>
    </row>
    <row r="494" spans="2:33" ht="14.1" hidden="1" customHeight="1" x14ac:dyDescent="0.2">
      <c r="B494" s="1986"/>
      <c r="C494" s="1990"/>
      <c r="D494" s="1991"/>
      <c r="E494" s="1981"/>
      <c r="F494" s="1982"/>
      <c r="G494" s="2030"/>
      <c r="H494" s="2031"/>
      <c r="I494" s="2007"/>
      <c r="J494" s="2008"/>
      <c r="K494" s="476" t="str">
        <f>IF(G494&lt;&gt;"",IF(総括表①!$D$10="-",総括表①!$C$10,総括表①!$D$10),"")</f>
        <v/>
      </c>
      <c r="L494" s="477"/>
      <c r="M494" s="478"/>
      <c r="N494" s="2032">
        <f>IF(SUM(K495:M495)=0,0,ROUND(K495/SUM(K495:M495),3))</f>
        <v>0</v>
      </c>
      <c r="O494" s="2033"/>
      <c r="P494" s="2016">
        <f>IF(I490&gt;0,ROUND(-G494*N494,0),0)</f>
        <v>0</v>
      </c>
      <c r="Q494" s="2017"/>
      <c r="R494" s="2020"/>
      <c r="S494" s="2021"/>
      <c r="T494" s="2024"/>
      <c r="U494" s="2025"/>
      <c r="V494" s="2026"/>
      <c r="AF494" s="846"/>
      <c r="AG494" s="846"/>
    </row>
    <row r="495" spans="2:33" ht="14.1" hidden="1" customHeight="1" x14ac:dyDescent="0.2">
      <c r="B495" s="1986"/>
      <c r="C495" s="1990"/>
      <c r="D495" s="1991"/>
      <c r="E495" s="1981"/>
      <c r="F495" s="1982"/>
      <c r="G495" s="2030"/>
      <c r="H495" s="2031"/>
      <c r="I495" s="2007"/>
      <c r="J495" s="2008"/>
      <c r="K495" s="473"/>
      <c r="L495" s="474"/>
      <c r="M495" s="475"/>
      <c r="N495" s="2032"/>
      <c r="O495" s="2033"/>
      <c r="P495" s="2016"/>
      <c r="Q495" s="2017"/>
      <c r="R495" s="2020"/>
      <c r="S495" s="2021"/>
      <c r="T495" s="2024"/>
      <c r="U495" s="2025"/>
      <c r="V495" s="2026"/>
      <c r="W495" s="845" t="str">
        <f>IF(R494&gt;P494,"！　(17）が(16)を超えています。","")</f>
        <v/>
      </c>
      <c r="AA495" s="845" t="str">
        <f>IF(G494="","",IF(SIGN(G494)=SIGN(R494),"！(11)と(17)の符号が逆になっていません。",""))</f>
        <v/>
      </c>
      <c r="AF495" s="846"/>
      <c r="AG495" s="846"/>
    </row>
    <row r="496" spans="2:33" ht="14.1" hidden="1" customHeight="1" x14ac:dyDescent="0.2">
      <c r="B496" s="1986"/>
      <c r="C496" s="1990"/>
      <c r="D496" s="1991"/>
      <c r="E496" s="1981"/>
      <c r="F496" s="1982"/>
      <c r="G496" s="2030"/>
      <c r="H496" s="2031"/>
      <c r="I496" s="2007"/>
      <c r="J496" s="2008"/>
      <c r="K496" s="476" t="str">
        <f>IF(G496&lt;&gt;"",IF(総括表①!$D$10="-",総括表①!$C$10,総括表①!$D$10),"")</f>
        <v/>
      </c>
      <c r="L496" s="477"/>
      <c r="M496" s="478"/>
      <c r="N496" s="2032">
        <f>IF(SUM(K497:M497)=0,0,ROUND(K497/SUM(K497:M497),3))</f>
        <v>0</v>
      </c>
      <c r="O496" s="2033"/>
      <c r="P496" s="2016">
        <f>IF(I490&gt;0,ROUND(-G496*N496,0),0)</f>
        <v>0</v>
      </c>
      <c r="Q496" s="2017"/>
      <c r="R496" s="2020"/>
      <c r="S496" s="2021"/>
      <c r="T496" s="2024"/>
      <c r="U496" s="2025"/>
      <c r="V496" s="2026"/>
      <c r="AF496" s="846"/>
      <c r="AG496" s="846"/>
    </row>
    <row r="497" spans="2:33" ht="14.1" hidden="1" customHeight="1" x14ac:dyDescent="0.2">
      <c r="B497" s="1986"/>
      <c r="C497" s="1990"/>
      <c r="D497" s="1991"/>
      <c r="E497" s="1981"/>
      <c r="F497" s="1982"/>
      <c r="G497" s="2030"/>
      <c r="H497" s="2031"/>
      <c r="I497" s="2007"/>
      <c r="J497" s="2008"/>
      <c r="K497" s="473"/>
      <c r="L497" s="474"/>
      <c r="M497" s="475"/>
      <c r="N497" s="2032"/>
      <c r="O497" s="2033"/>
      <c r="P497" s="2016"/>
      <c r="Q497" s="2017"/>
      <c r="R497" s="2020"/>
      <c r="S497" s="2021"/>
      <c r="T497" s="2024"/>
      <c r="U497" s="2025"/>
      <c r="V497" s="2026"/>
      <c r="W497" s="845" t="str">
        <f>IF(R496&gt;P496,"！　(17）が(16)を超えています。","")</f>
        <v/>
      </c>
      <c r="AA497" s="845" t="str">
        <f>IF(G496="","",IF(SIGN(G496)=SIGN(R496),"！(11)と(17)の符号が逆になっていません。",""))</f>
        <v/>
      </c>
      <c r="AF497" s="846"/>
      <c r="AG497" s="846"/>
    </row>
    <row r="498" spans="2:33" ht="14.1" hidden="1" customHeight="1" x14ac:dyDescent="0.2">
      <c r="B498" s="1986"/>
      <c r="C498" s="1990"/>
      <c r="D498" s="1991"/>
      <c r="E498" s="1981"/>
      <c r="F498" s="1982"/>
      <c r="G498" s="2030"/>
      <c r="H498" s="2031"/>
      <c r="I498" s="2007"/>
      <c r="J498" s="2008"/>
      <c r="K498" s="476" t="str">
        <f>IF(G498&lt;&gt;"",IF(総括表①!$D$10="-",総括表①!$C$10,総括表①!$D$10),"")</f>
        <v/>
      </c>
      <c r="L498" s="477"/>
      <c r="M498" s="478"/>
      <c r="N498" s="2032">
        <f>IF(SUM(K499:M499)=0,0,ROUND(K499/SUM(K499:M499),3))</f>
        <v>0</v>
      </c>
      <c r="O498" s="2033"/>
      <c r="P498" s="2016">
        <f>IF(I490&gt;0,ROUND(-G498*N498,0),0)</f>
        <v>0</v>
      </c>
      <c r="Q498" s="2017"/>
      <c r="R498" s="2020"/>
      <c r="S498" s="2021"/>
      <c r="T498" s="2024"/>
      <c r="U498" s="2025"/>
      <c r="V498" s="2026"/>
      <c r="AF498" s="846"/>
      <c r="AG498" s="846"/>
    </row>
    <row r="499" spans="2:33" ht="14.1" hidden="1" customHeight="1" x14ac:dyDescent="0.2">
      <c r="B499" s="1986"/>
      <c r="C499" s="1990"/>
      <c r="D499" s="1991"/>
      <c r="E499" s="1981"/>
      <c r="F499" s="1982"/>
      <c r="G499" s="2030"/>
      <c r="H499" s="2031"/>
      <c r="I499" s="2007"/>
      <c r="J499" s="2008"/>
      <c r="K499" s="473"/>
      <c r="L499" s="474"/>
      <c r="M499" s="475"/>
      <c r="N499" s="2032"/>
      <c r="O499" s="2033"/>
      <c r="P499" s="2016"/>
      <c r="Q499" s="2017"/>
      <c r="R499" s="2020"/>
      <c r="S499" s="2021"/>
      <c r="T499" s="2024"/>
      <c r="U499" s="2025"/>
      <c r="V499" s="2026"/>
      <c r="W499" s="845" t="str">
        <f>IF(R498&gt;P498,"！　(17）が(16)を超えています。","")</f>
        <v/>
      </c>
      <c r="AA499" s="845" t="str">
        <f>IF(G498="","",IF(SIGN(G498)=SIGN(R498),"！(11)と(17)の符号が逆になっていません。",""))</f>
        <v/>
      </c>
      <c r="AF499" s="846"/>
      <c r="AG499" s="846"/>
    </row>
    <row r="500" spans="2:33" ht="14.1" hidden="1" customHeight="1" x14ac:dyDescent="0.2">
      <c r="B500" s="1986"/>
      <c r="C500" s="1990"/>
      <c r="D500" s="1991"/>
      <c r="E500" s="1981"/>
      <c r="F500" s="1982"/>
      <c r="G500" s="2030"/>
      <c r="H500" s="2031"/>
      <c r="I500" s="2007"/>
      <c r="J500" s="2008"/>
      <c r="K500" s="476" t="str">
        <f>IF(G500&lt;&gt;"",IF(総括表①!$D$10="-",総括表①!$C$10,総括表①!$D$10),"")</f>
        <v/>
      </c>
      <c r="L500" s="477"/>
      <c r="M500" s="478"/>
      <c r="N500" s="2032">
        <f>IF(SUM(K501:M501)=0,0,ROUND(K501/SUM(K501:M501),3))</f>
        <v>0</v>
      </c>
      <c r="O500" s="2033"/>
      <c r="P500" s="2016">
        <f>IF(I490&gt;0,ROUND(-G500*N500,0),0)</f>
        <v>0</v>
      </c>
      <c r="Q500" s="2017"/>
      <c r="R500" s="2020"/>
      <c r="S500" s="2021"/>
      <c r="T500" s="2024"/>
      <c r="U500" s="2025"/>
      <c r="V500" s="2026"/>
      <c r="AF500" s="846"/>
      <c r="AG500" s="846"/>
    </row>
    <row r="501" spans="2:33" ht="14.1" hidden="1" customHeight="1" x14ac:dyDescent="0.2">
      <c r="B501" s="1986"/>
      <c r="C501" s="1990"/>
      <c r="D501" s="1991"/>
      <c r="E501" s="1981"/>
      <c r="F501" s="1982"/>
      <c r="G501" s="2030"/>
      <c r="H501" s="2031"/>
      <c r="I501" s="2007"/>
      <c r="J501" s="2008"/>
      <c r="K501" s="473"/>
      <c r="L501" s="474"/>
      <c r="M501" s="475"/>
      <c r="N501" s="2032"/>
      <c r="O501" s="2033"/>
      <c r="P501" s="2016"/>
      <c r="Q501" s="2017"/>
      <c r="R501" s="2020"/>
      <c r="S501" s="2021"/>
      <c r="T501" s="2024"/>
      <c r="U501" s="2025"/>
      <c r="V501" s="2026"/>
      <c r="W501" s="845" t="str">
        <f>IF(R500&gt;P500,"！　(17）が(16)を超えています。","")</f>
        <v/>
      </c>
      <c r="AA501" s="845" t="str">
        <f>IF(G500="","",IF(SIGN(G500)=SIGN(R500),"！(11)と(17)の符号が逆になっていません。",""))</f>
        <v/>
      </c>
      <c r="AF501" s="846"/>
      <c r="AG501" s="846"/>
    </row>
    <row r="502" spans="2:33" ht="14.1" hidden="1" customHeight="1" x14ac:dyDescent="0.2">
      <c r="B502" s="1986"/>
      <c r="C502" s="1990"/>
      <c r="D502" s="1991"/>
      <c r="E502" s="1981"/>
      <c r="F502" s="1982"/>
      <c r="G502" s="2030"/>
      <c r="H502" s="2031"/>
      <c r="I502" s="2007"/>
      <c r="J502" s="2008"/>
      <c r="K502" s="476" t="str">
        <f>IF(G502&lt;&gt;"",IF(総括表①!$D$10="-",総括表①!$C$10,総括表①!$D$10),"")</f>
        <v/>
      </c>
      <c r="L502" s="477"/>
      <c r="M502" s="478"/>
      <c r="N502" s="2032">
        <f>IF(SUM(K503:M503)=0,0,ROUND(K503/SUM(K503:M503),3))</f>
        <v>0</v>
      </c>
      <c r="O502" s="2033"/>
      <c r="P502" s="2016">
        <f>IF(I490&gt;0,ROUND(-G502*N502,0),0)</f>
        <v>0</v>
      </c>
      <c r="Q502" s="2017"/>
      <c r="R502" s="2020"/>
      <c r="S502" s="2021"/>
      <c r="T502" s="2024"/>
      <c r="U502" s="2025"/>
      <c r="V502" s="2026"/>
      <c r="AF502" s="846"/>
      <c r="AG502" s="846"/>
    </row>
    <row r="503" spans="2:33" ht="14.1" hidden="1" customHeight="1" x14ac:dyDescent="0.2">
      <c r="B503" s="1986"/>
      <c r="C503" s="1990"/>
      <c r="D503" s="1991"/>
      <c r="E503" s="1981"/>
      <c r="F503" s="1982"/>
      <c r="G503" s="2030"/>
      <c r="H503" s="2031"/>
      <c r="I503" s="2007"/>
      <c r="J503" s="2008"/>
      <c r="K503" s="473"/>
      <c r="L503" s="474"/>
      <c r="M503" s="475"/>
      <c r="N503" s="2032"/>
      <c r="O503" s="2033"/>
      <c r="P503" s="2016"/>
      <c r="Q503" s="2017"/>
      <c r="R503" s="2020"/>
      <c r="S503" s="2021"/>
      <c r="T503" s="2024"/>
      <c r="U503" s="2025"/>
      <c r="V503" s="2026"/>
      <c r="W503" s="845" t="str">
        <f>IF(R502&gt;P502,"！　(17）が(16)を超えています。","")</f>
        <v/>
      </c>
      <c r="AA503" s="845" t="str">
        <f>IF(G502="","",IF(SIGN(G502)=SIGN(R502),"！(11)と(17)の符号が逆になっていません。",""))</f>
        <v/>
      </c>
      <c r="AF503" s="846"/>
      <c r="AG503" s="846"/>
    </row>
    <row r="504" spans="2:33" ht="14.1" hidden="1" customHeight="1" x14ac:dyDescent="0.2">
      <c r="B504" s="1986"/>
      <c r="C504" s="1990"/>
      <c r="D504" s="1991"/>
      <c r="E504" s="1981"/>
      <c r="F504" s="1982"/>
      <c r="G504" s="2030"/>
      <c r="H504" s="2031"/>
      <c r="I504" s="2007"/>
      <c r="J504" s="2008"/>
      <c r="K504" s="476" t="str">
        <f>IF(G504&lt;&gt;"",IF(総括表①!$D$10="-",総括表①!$C$10,総括表①!$D$10),"")</f>
        <v/>
      </c>
      <c r="L504" s="477"/>
      <c r="M504" s="478"/>
      <c r="N504" s="2032">
        <f>IF(SUM(K505:M505)=0,0,ROUND(K505/SUM(K505:M505),3))</f>
        <v>0</v>
      </c>
      <c r="O504" s="2033"/>
      <c r="P504" s="2016">
        <f>IF(I490&gt;0,ROUND(-G504*N504,0),0)</f>
        <v>0</v>
      </c>
      <c r="Q504" s="2017"/>
      <c r="R504" s="2020"/>
      <c r="S504" s="2021"/>
      <c r="T504" s="2024"/>
      <c r="U504" s="2025"/>
      <c r="V504" s="2026"/>
      <c r="AF504" s="846"/>
      <c r="AG504" s="846"/>
    </row>
    <row r="505" spans="2:33" ht="14.1" hidden="1" customHeight="1" x14ac:dyDescent="0.2">
      <c r="B505" s="1986"/>
      <c r="C505" s="1990"/>
      <c r="D505" s="1991"/>
      <c r="E505" s="1981"/>
      <c r="F505" s="1982"/>
      <c r="G505" s="2030"/>
      <c r="H505" s="2031"/>
      <c r="I505" s="2007"/>
      <c r="J505" s="2008"/>
      <c r="K505" s="473"/>
      <c r="L505" s="474"/>
      <c r="M505" s="475"/>
      <c r="N505" s="2032"/>
      <c r="O505" s="2033"/>
      <c r="P505" s="2016"/>
      <c r="Q505" s="2017"/>
      <c r="R505" s="2020"/>
      <c r="S505" s="2021"/>
      <c r="T505" s="2024"/>
      <c r="U505" s="2025"/>
      <c r="V505" s="2026"/>
      <c r="W505" s="845" t="str">
        <f>IF(R504&gt;P504,"！　(17）が(16)を超えています。","")</f>
        <v/>
      </c>
      <c r="AA505" s="845" t="str">
        <f>IF(G504="","",IF(SIGN(G504)=SIGN(R504),"！(11)と(17)の符号が逆になっていません。",""))</f>
        <v/>
      </c>
      <c r="AF505" s="846"/>
      <c r="AG505" s="846"/>
    </row>
    <row r="506" spans="2:33" ht="14.1" hidden="1" customHeight="1" x14ac:dyDescent="0.2">
      <c r="B506" s="1986"/>
      <c r="C506" s="1990"/>
      <c r="D506" s="1991"/>
      <c r="E506" s="1981"/>
      <c r="F506" s="1982"/>
      <c r="G506" s="2030"/>
      <c r="H506" s="2031"/>
      <c r="I506" s="2007"/>
      <c r="J506" s="2008"/>
      <c r="K506" s="476" t="str">
        <f>IF(G506&lt;&gt;"",IF(総括表①!$D$10="-",総括表①!$C$10,総括表①!$D$10),"")</f>
        <v/>
      </c>
      <c r="L506" s="477"/>
      <c r="M506" s="478"/>
      <c r="N506" s="2032">
        <f>IF(SUM(K507:M507)=0,0,ROUND(K507/SUM(K507:M507),3))</f>
        <v>0</v>
      </c>
      <c r="O506" s="2033"/>
      <c r="P506" s="2016">
        <f>IF(I490&gt;0,ROUND(-G506*N506,0),0)</f>
        <v>0</v>
      </c>
      <c r="Q506" s="2017"/>
      <c r="R506" s="2020"/>
      <c r="S506" s="2021"/>
      <c r="T506" s="2024"/>
      <c r="U506" s="2025"/>
      <c r="V506" s="2026"/>
      <c r="AF506" s="846"/>
      <c r="AG506" s="846"/>
    </row>
    <row r="507" spans="2:33" ht="14.1" hidden="1" customHeight="1" x14ac:dyDescent="0.2">
      <c r="B507" s="1986"/>
      <c r="C507" s="1990"/>
      <c r="D507" s="1991"/>
      <c r="E507" s="1981"/>
      <c r="F507" s="1982"/>
      <c r="G507" s="2030"/>
      <c r="H507" s="2031"/>
      <c r="I507" s="2007"/>
      <c r="J507" s="2008"/>
      <c r="K507" s="473"/>
      <c r="L507" s="474"/>
      <c r="M507" s="475"/>
      <c r="N507" s="2032"/>
      <c r="O507" s="2033"/>
      <c r="P507" s="2016"/>
      <c r="Q507" s="2017"/>
      <c r="R507" s="2020"/>
      <c r="S507" s="2021"/>
      <c r="T507" s="2024"/>
      <c r="U507" s="2025"/>
      <c r="V507" s="2026"/>
      <c r="W507" s="845" t="str">
        <f>IF(R506&gt;P506,"！　(17）が(16)を超えています。","")</f>
        <v/>
      </c>
      <c r="AA507" s="845" t="str">
        <f>IF(G506="","",IF(SIGN(G506)=SIGN(R506),"！(11)と(17)の符号が逆になっていません。",""))</f>
        <v/>
      </c>
      <c r="AF507" s="846"/>
      <c r="AG507" s="846"/>
    </row>
    <row r="508" spans="2:33" ht="14.1" hidden="1" customHeight="1" x14ac:dyDescent="0.2">
      <c r="B508" s="1986"/>
      <c r="C508" s="1990"/>
      <c r="D508" s="1991"/>
      <c r="E508" s="1981"/>
      <c r="F508" s="1982"/>
      <c r="G508" s="2030"/>
      <c r="H508" s="2031"/>
      <c r="I508" s="2007"/>
      <c r="J508" s="2008"/>
      <c r="K508" s="476" t="str">
        <f>IF(G508&lt;&gt;"",IF(総括表①!$D$10="-",総括表①!$C$10,総括表①!$D$10),"")</f>
        <v/>
      </c>
      <c r="L508" s="477"/>
      <c r="M508" s="478"/>
      <c r="N508" s="2032">
        <f>IF(SUM(K509:M509)=0,0,ROUND(K509/SUM(K509:M509),3))</f>
        <v>0</v>
      </c>
      <c r="O508" s="2033"/>
      <c r="P508" s="2016">
        <f>IF(I490&gt;0,ROUND(-G508*N508,0),0)</f>
        <v>0</v>
      </c>
      <c r="Q508" s="2017"/>
      <c r="R508" s="2020"/>
      <c r="S508" s="2021"/>
      <c r="T508" s="2024"/>
      <c r="U508" s="2025"/>
      <c r="V508" s="2026"/>
      <c r="AF508" s="846"/>
      <c r="AG508" s="846"/>
    </row>
    <row r="509" spans="2:33" ht="14.1" hidden="1" customHeight="1" x14ac:dyDescent="0.2">
      <c r="B509" s="1987"/>
      <c r="C509" s="1992"/>
      <c r="D509" s="1993"/>
      <c r="E509" s="1983"/>
      <c r="F509" s="1984"/>
      <c r="G509" s="2035"/>
      <c r="H509" s="2036"/>
      <c r="I509" s="2009"/>
      <c r="J509" s="2010"/>
      <c r="K509" s="473"/>
      <c r="L509" s="474"/>
      <c r="M509" s="475"/>
      <c r="N509" s="2037"/>
      <c r="O509" s="2038"/>
      <c r="P509" s="2018"/>
      <c r="Q509" s="2019"/>
      <c r="R509" s="2022"/>
      <c r="S509" s="2023"/>
      <c r="T509" s="2027"/>
      <c r="U509" s="2028"/>
      <c r="V509" s="2029"/>
      <c r="W509" s="845" t="str">
        <f>IF(R508&gt;P508,"！　(17）が(16)を超えています。","")</f>
        <v/>
      </c>
      <c r="AA509" s="845" t="str">
        <f>IF(G508="","",IF(SIGN(G508)=SIGN(R508),"！(11)と(17)の符号が逆になっていません。",""))</f>
        <v/>
      </c>
      <c r="AF509" s="847"/>
      <c r="AG509" s="847"/>
    </row>
    <row r="510" spans="2:33" ht="14.1" hidden="1" customHeight="1" x14ac:dyDescent="0.2">
      <c r="B510" s="1985">
        <v>16</v>
      </c>
      <c r="C510" s="1988"/>
      <c r="D510" s="1989"/>
      <c r="E510" s="2053"/>
      <c r="F510" s="2054"/>
      <c r="G510" s="2039"/>
      <c r="H510" s="2040"/>
      <c r="I510" s="2005">
        <f>IF(SUM(G510:H529)&gt;=0,0,-1*SUM(G510:H529))</f>
        <v>0</v>
      </c>
      <c r="J510" s="2006"/>
      <c r="K510" s="476" t="str">
        <f>IF(G510&lt;&gt;"",IF(総括表①!$D$10="-",総括表①!$C$10,総括表①!$D$10),"")</f>
        <v/>
      </c>
      <c r="L510" s="477"/>
      <c r="M510" s="478"/>
      <c r="N510" s="2041">
        <f>IF(SUM(K511:M511)=0,0,ROUND(K511/SUM(K511:M511),3))</f>
        <v>0</v>
      </c>
      <c r="O510" s="2042"/>
      <c r="P510" s="2046">
        <f>IF(I510&gt;0,ROUND(-G510*N510,0),0)</f>
        <v>0</v>
      </c>
      <c r="Q510" s="2047"/>
      <c r="R510" s="2048"/>
      <c r="S510" s="2049"/>
      <c r="T510" s="2050"/>
      <c r="U510" s="2051"/>
      <c r="V510" s="2052"/>
      <c r="AF510" s="853">
        <f>IF(AND(I510&gt;0,SUM(P510:Q529)&lt;=0)=TRUE,0,SUM(P510:Q529))</f>
        <v>0</v>
      </c>
      <c r="AG510" s="853">
        <f>IF(AND(I510&gt;0,SUM(R510:S529)&lt;=0)=TRUE,0,SUM(R510:S529))</f>
        <v>0</v>
      </c>
    </row>
    <row r="511" spans="2:33" ht="14.1" hidden="1" customHeight="1" x14ac:dyDescent="0.2">
      <c r="B511" s="1986"/>
      <c r="C511" s="1990"/>
      <c r="D511" s="1991"/>
      <c r="E511" s="1981"/>
      <c r="F511" s="1982"/>
      <c r="G511" s="2030"/>
      <c r="H511" s="2031"/>
      <c r="I511" s="2007"/>
      <c r="J511" s="2008"/>
      <c r="K511" s="473"/>
      <c r="L511" s="474"/>
      <c r="M511" s="475"/>
      <c r="N511" s="2032"/>
      <c r="O511" s="2033"/>
      <c r="P511" s="2016"/>
      <c r="Q511" s="2017"/>
      <c r="R511" s="2020"/>
      <c r="S511" s="2021"/>
      <c r="T511" s="2024"/>
      <c r="U511" s="2025"/>
      <c r="V511" s="2026"/>
      <c r="W511" s="845" t="str">
        <f>IF(R510&gt;P510,"！　(17）が(16)を超えています。","")</f>
        <v/>
      </c>
      <c r="AA511" s="845" t="str">
        <f>IF(G510="","",IF(SIGN(G510)=SIGN(R510),"！(11)と(17)の符号が逆になっていません。",""))</f>
        <v/>
      </c>
      <c r="AF511" s="846"/>
      <c r="AG511" s="846"/>
    </row>
    <row r="512" spans="2:33" ht="14.1" hidden="1" customHeight="1" x14ac:dyDescent="0.2">
      <c r="B512" s="1986"/>
      <c r="C512" s="1990"/>
      <c r="D512" s="1991"/>
      <c r="E512" s="1981"/>
      <c r="F512" s="1982"/>
      <c r="G512" s="2030"/>
      <c r="H512" s="2031"/>
      <c r="I512" s="2007"/>
      <c r="J512" s="2008"/>
      <c r="K512" s="476" t="str">
        <f>IF(G512&lt;&gt;"",IF(総括表①!$D$10="-",総括表①!$C$10,総括表①!$D$10),"")</f>
        <v/>
      </c>
      <c r="L512" s="477"/>
      <c r="M512" s="478"/>
      <c r="N512" s="2032">
        <f>IF(SUM(K513:M513)=0,0,ROUND(K513/SUM(K513:M513),3))</f>
        <v>0</v>
      </c>
      <c r="O512" s="2033"/>
      <c r="P512" s="2016">
        <f>IF(I510&gt;0,ROUND(-G512*N512,0),0)</f>
        <v>0</v>
      </c>
      <c r="Q512" s="2017"/>
      <c r="R512" s="2020"/>
      <c r="S512" s="2021"/>
      <c r="T512" s="2024"/>
      <c r="U512" s="2025"/>
      <c r="V512" s="2026"/>
      <c r="AF512" s="846"/>
      <c r="AG512" s="846"/>
    </row>
    <row r="513" spans="2:33" ht="14.1" hidden="1" customHeight="1" x14ac:dyDescent="0.2">
      <c r="B513" s="1986"/>
      <c r="C513" s="1990"/>
      <c r="D513" s="1991"/>
      <c r="E513" s="1981"/>
      <c r="F513" s="1982"/>
      <c r="G513" s="2030"/>
      <c r="H513" s="2031"/>
      <c r="I513" s="2007"/>
      <c r="J513" s="2008"/>
      <c r="K513" s="473"/>
      <c r="L513" s="474"/>
      <c r="M513" s="475"/>
      <c r="N513" s="2032"/>
      <c r="O513" s="2033"/>
      <c r="P513" s="2016"/>
      <c r="Q513" s="2017"/>
      <c r="R513" s="2020"/>
      <c r="S513" s="2021"/>
      <c r="T513" s="2024"/>
      <c r="U513" s="2025"/>
      <c r="V513" s="2026"/>
      <c r="W513" s="845" t="str">
        <f>IF(R512&gt;P512,"！　(17）が(16)を超えています。","")</f>
        <v/>
      </c>
      <c r="AA513" s="845" t="str">
        <f>IF(G512="","",IF(SIGN(G512)=SIGN(R512),"！(11)と(17)の符号が逆になっていません。",""))</f>
        <v/>
      </c>
      <c r="AF513" s="846"/>
      <c r="AG513" s="846"/>
    </row>
    <row r="514" spans="2:33" ht="14.1" hidden="1" customHeight="1" x14ac:dyDescent="0.2">
      <c r="B514" s="1986"/>
      <c r="C514" s="1990"/>
      <c r="D514" s="1991"/>
      <c r="E514" s="1981"/>
      <c r="F514" s="1982"/>
      <c r="G514" s="2030"/>
      <c r="H514" s="2031"/>
      <c r="I514" s="2007"/>
      <c r="J514" s="2008"/>
      <c r="K514" s="476" t="str">
        <f>IF(G514&lt;&gt;"",IF(総括表①!$D$10="-",総括表①!$C$10,総括表①!$D$10),"")</f>
        <v/>
      </c>
      <c r="L514" s="477"/>
      <c r="M514" s="478"/>
      <c r="N514" s="2032">
        <f>IF(SUM(K515:M515)=0,0,ROUND(K515/SUM(K515:M515),3))</f>
        <v>0</v>
      </c>
      <c r="O514" s="2033"/>
      <c r="P514" s="2016">
        <f>IF(I510&gt;0,ROUND(-G514*N514,0),0)</f>
        <v>0</v>
      </c>
      <c r="Q514" s="2017"/>
      <c r="R514" s="2020"/>
      <c r="S514" s="2021"/>
      <c r="T514" s="2024"/>
      <c r="U514" s="2025"/>
      <c r="V514" s="2026"/>
      <c r="AF514" s="846"/>
      <c r="AG514" s="846"/>
    </row>
    <row r="515" spans="2:33" ht="14.1" hidden="1" customHeight="1" x14ac:dyDescent="0.2">
      <c r="B515" s="1986"/>
      <c r="C515" s="1990"/>
      <c r="D515" s="1991"/>
      <c r="E515" s="1981"/>
      <c r="F515" s="1982"/>
      <c r="G515" s="2030"/>
      <c r="H515" s="2031"/>
      <c r="I515" s="2007"/>
      <c r="J515" s="2008"/>
      <c r="K515" s="473"/>
      <c r="L515" s="474"/>
      <c r="M515" s="475"/>
      <c r="N515" s="2032"/>
      <c r="O515" s="2033"/>
      <c r="P515" s="2016"/>
      <c r="Q515" s="2017"/>
      <c r="R515" s="2020"/>
      <c r="S515" s="2021"/>
      <c r="T515" s="2024"/>
      <c r="U515" s="2025"/>
      <c r="V515" s="2026"/>
      <c r="W515" s="845" t="str">
        <f>IF(R514&gt;P514,"！　(17）が(16)を超えています。","")</f>
        <v/>
      </c>
      <c r="AA515" s="845" t="str">
        <f>IF(G514="","",IF(SIGN(G514)=SIGN(R514),"！(11)と(17)の符号が逆になっていません。",""))</f>
        <v/>
      </c>
      <c r="AF515" s="846"/>
      <c r="AG515" s="846"/>
    </row>
    <row r="516" spans="2:33" ht="14.1" hidden="1" customHeight="1" x14ac:dyDescent="0.2">
      <c r="B516" s="1986"/>
      <c r="C516" s="1990"/>
      <c r="D516" s="1991"/>
      <c r="E516" s="1981"/>
      <c r="F516" s="1982"/>
      <c r="G516" s="2030"/>
      <c r="H516" s="2031"/>
      <c r="I516" s="2007"/>
      <c r="J516" s="2008"/>
      <c r="K516" s="476" t="str">
        <f>IF(G516&lt;&gt;"",IF(総括表①!$D$10="-",総括表①!$C$10,総括表①!$D$10),"")</f>
        <v/>
      </c>
      <c r="L516" s="477"/>
      <c r="M516" s="478"/>
      <c r="N516" s="2032">
        <f>IF(SUM(K517:M517)=0,0,ROUND(K517/SUM(K517:M517),3))</f>
        <v>0</v>
      </c>
      <c r="O516" s="2033"/>
      <c r="P516" s="2016">
        <f>IF(I510&gt;0,ROUND(-G516*N516,0),0)</f>
        <v>0</v>
      </c>
      <c r="Q516" s="2017"/>
      <c r="R516" s="2020"/>
      <c r="S516" s="2021"/>
      <c r="T516" s="2024"/>
      <c r="U516" s="2025"/>
      <c r="V516" s="2026"/>
      <c r="AF516" s="846"/>
      <c r="AG516" s="846"/>
    </row>
    <row r="517" spans="2:33" ht="14.1" hidden="1" customHeight="1" x14ac:dyDescent="0.2">
      <c r="B517" s="1986"/>
      <c r="C517" s="1990"/>
      <c r="D517" s="1991"/>
      <c r="E517" s="1981"/>
      <c r="F517" s="1982"/>
      <c r="G517" s="2030"/>
      <c r="H517" s="2031"/>
      <c r="I517" s="2007"/>
      <c r="J517" s="2008"/>
      <c r="K517" s="473"/>
      <c r="L517" s="474"/>
      <c r="M517" s="475"/>
      <c r="N517" s="2032"/>
      <c r="O517" s="2033"/>
      <c r="P517" s="2016"/>
      <c r="Q517" s="2017"/>
      <c r="R517" s="2020"/>
      <c r="S517" s="2021"/>
      <c r="T517" s="2024"/>
      <c r="U517" s="2025"/>
      <c r="V517" s="2026"/>
      <c r="W517" s="845" t="str">
        <f>IF(R516&gt;P516,"！　(17）が(16)を超えています。","")</f>
        <v/>
      </c>
      <c r="AA517" s="845" t="str">
        <f>IF(G516="","",IF(SIGN(G516)=SIGN(R516),"！(11)と(17)の符号が逆になっていません。",""))</f>
        <v/>
      </c>
      <c r="AF517" s="846"/>
      <c r="AG517" s="846"/>
    </row>
    <row r="518" spans="2:33" ht="14.1" hidden="1" customHeight="1" x14ac:dyDescent="0.2">
      <c r="B518" s="1986"/>
      <c r="C518" s="1990"/>
      <c r="D518" s="1991"/>
      <c r="E518" s="1981"/>
      <c r="F518" s="1982"/>
      <c r="G518" s="2030"/>
      <c r="H518" s="2031"/>
      <c r="I518" s="2007"/>
      <c r="J518" s="2008"/>
      <c r="K518" s="476" t="str">
        <f>IF(G518&lt;&gt;"",IF(総括表①!$D$10="-",総括表①!$C$10,総括表①!$D$10),"")</f>
        <v/>
      </c>
      <c r="L518" s="477"/>
      <c r="M518" s="478"/>
      <c r="N518" s="2032">
        <f>IF(SUM(K519:M519)=0,0,ROUND(K519/SUM(K519:M519),3))</f>
        <v>0</v>
      </c>
      <c r="O518" s="2033"/>
      <c r="P518" s="2016">
        <f>IF(I510&gt;0,ROUND(-G518*N518,0),0)</f>
        <v>0</v>
      </c>
      <c r="Q518" s="2017"/>
      <c r="R518" s="2020"/>
      <c r="S518" s="2021"/>
      <c r="T518" s="2024"/>
      <c r="U518" s="2025"/>
      <c r="V518" s="2026"/>
      <c r="AF518" s="846"/>
      <c r="AG518" s="846"/>
    </row>
    <row r="519" spans="2:33" ht="14.1" hidden="1" customHeight="1" x14ac:dyDescent="0.2">
      <c r="B519" s="1986"/>
      <c r="C519" s="1990"/>
      <c r="D519" s="1991"/>
      <c r="E519" s="1981"/>
      <c r="F519" s="1982"/>
      <c r="G519" s="2030"/>
      <c r="H519" s="2031"/>
      <c r="I519" s="2007"/>
      <c r="J519" s="2008"/>
      <c r="K519" s="473"/>
      <c r="L519" s="474"/>
      <c r="M519" s="475"/>
      <c r="N519" s="2032"/>
      <c r="O519" s="2033"/>
      <c r="P519" s="2016"/>
      <c r="Q519" s="2017"/>
      <c r="R519" s="2020"/>
      <c r="S519" s="2021"/>
      <c r="T519" s="2024"/>
      <c r="U519" s="2025"/>
      <c r="V519" s="2026"/>
      <c r="W519" s="845" t="str">
        <f>IF(R518&gt;P518,"！　(17）が(16)を超えています。","")</f>
        <v/>
      </c>
      <c r="AA519" s="845" t="str">
        <f>IF(G518="","",IF(SIGN(G518)=SIGN(R518),"！(11)と(17)の符号が逆になっていません。",""))</f>
        <v/>
      </c>
      <c r="AF519" s="846"/>
      <c r="AG519" s="846"/>
    </row>
    <row r="520" spans="2:33" ht="14.1" hidden="1" customHeight="1" x14ac:dyDescent="0.2">
      <c r="B520" s="1986"/>
      <c r="C520" s="1990"/>
      <c r="D520" s="1991"/>
      <c r="E520" s="1981"/>
      <c r="F520" s="1982"/>
      <c r="G520" s="2030"/>
      <c r="H520" s="2031"/>
      <c r="I520" s="2007"/>
      <c r="J520" s="2008"/>
      <c r="K520" s="476" t="str">
        <f>IF(G520&lt;&gt;"",IF(総括表①!$D$10="-",総括表①!$C$10,総括表①!$D$10),"")</f>
        <v/>
      </c>
      <c r="L520" s="477"/>
      <c r="M520" s="478"/>
      <c r="N520" s="2032">
        <f>IF(SUM(K521:M521)=0,0,ROUND(K521/SUM(K521:M521),3))</f>
        <v>0</v>
      </c>
      <c r="O520" s="2033"/>
      <c r="P520" s="2016">
        <f>IF(I510&gt;0,ROUND(-G520*N520,0),0)</f>
        <v>0</v>
      </c>
      <c r="Q520" s="2017"/>
      <c r="R520" s="2020"/>
      <c r="S520" s="2021"/>
      <c r="T520" s="2024"/>
      <c r="U520" s="2025"/>
      <c r="V520" s="2026"/>
      <c r="AF520" s="846"/>
      <c r="AG520" s="846"/>
    </row>
    <row r="521" spans="2:33" ht="14.1" hidden="1" customHeight="1" x14ac:dyDescent="0.2">
      <c r="B521" s="1986"/>
      <c r="C521" s="1990"/>
      <c r="D521" s="1991"/>
      <c r="E521" s="1981"/>
      <c r="F521" s="1982"/>
      <c r="G521" s="2030"/>
      <c r="H521" s="2031"/>
      <c r="I521" s="2007"/>
      <c r="J521" s="2008"/>
      <c r="K521" s="473"/>
      <c r="L521" s="474"/>
      <c r="M521" s="475"/>
      <c r="N521" s="2032"/>
      <c r="O521" s="2033"/>
      <c r="P521" s="2016"/>
      <c r="Q521" s="2017"/>
      <c r="R521" s="2020"/>
      <c r="S521" s="2021"/>
      <c r="T521" s="2024"/>
      <c r="U521" s="2025"/>
      <c r="V521" s="2026"/>
      <c r="W521" s="845" t="str">
        <f>IF(R520&gt;P520,"！　(17）が(16)を超えています。","")</f>
        <v/>
      </c>
      <c r="AA521" s="845" t="str">
        <f>IF(G520="","",IF(SIGN(G520)=SIGN(R520),"！(11)と(17)の符号が逆になっていません。",""))</f>
        <v/>
      </c>
      <c r="AF521" s="846"/>
      <c r="AG521" s="846"/>
    </row>
    <row r="522" spans="2:33" ht="14.1" hidden="1" customHeight="1" x14ac:dyDescent="0.2">
      <c r="B522" s="1986"/>
      <c r="C522" s="1990"/>
      <c r="D522" s="1991"/>
      <c r="E522" s="1981"/>
      <c r="F522" s="1982"/>
      <c r="G522" s="2030"/>
      <c r="H522" s="2031"/>
      <c r="I522" s="2007"/>
      <c r="J522" s="2008"/>
      <c r="K522" s="476" t="str">
        <f>IF(G522&lt;&gt;"",IF(総括表①!$D$10="-",総括表①!$C$10,総括表①!$D$10),"")</f>
        <v/>
      </c>
      <c r="L522" s="477"/>
      <c r="M522" s="478"/>
      <c r="N522" s="2032">
        <f>IF(SUM(K523:M523)=0,0,ROUND(K523/SUM(K523:M523),3))</f>
        <v>0</v>
      </c>
      <c r="O522" s="2033"/>
      <c r="P522" s="2016">
        <f>IF(I510&gt;0,ROUND(-G522*N522,0),0)</f>
        <v>0</v>
      </c>
      <c r="Q522" s="2017"/>
      <c r="R522" s="2020"/>
      <c r="S522" s="2021"/>
      <c r="T522" s="2024"/>
      <c r="U522" s="2025"/>
      <c r="V522" s="2026"/>
      <c r="AF522" s="846"/>
      <c r="AG522" s="846"/>
    </row>
    <row r="523" spans="2:33" ht="14.1" hidden="1" customHeight="1" x14ac:dyDescent="0.2">
      <c r="B523" s="1986"/>
      <c r="C523" s="1990"/>
      <c r="D523" s="1991"/>
      <c r="E523" s="1981"/>
      <c r="F523" s="1982"/>
      <c r="G523" s="2030"/>
      <c r="H523" s="2031"/>
      <c r="I523" s="2007"/>
      <c r="J523" s="2008"/>
      <c r="K523" s="473"/>
      <c r="L523" s="474"/>
      <c r="M523" s="475"/>
      <c r="N523" s="2032"/>
      <c r="O523" s="2033"/>
      <c r="P523" s="2016"/>
      <c r="Q523" s="2017"/>
      <c r="R523" s="2020"/>
      <c r="S523" s="2021"/>
      <c r="T523" s="2024"/>
      <c r="U523" s="2025"/>
      <c r="V523" s="2026"/>
      <c r="W523" s="845" t="str">
        <f>IF(R522&gt;P522,"！　(17）が(16)を超えています。","")</f>
        <v/>
      </c>
      <c r="AA523" s="845" t="str">
        <f>IF(G522="","",IF(SIGN(G522)=SIGN(R522),"！(11)と(17)の符号が逆になっていません。",""))</f>
        <v/>
      </c>
      <c r="AF523" s="846"/>
      <c r="AG523" s="846"/>
    </row>
    <row r="524" spans="2:33" ht="14.1" hidden="1" customHeight="1" x14ac:dyDescent="0.2">
      <c r="B524" s="1986"/>
      <c r="C524" s="1990"/>
      <c r="D524" s="1991"/>
      <c r="E524" s="1981"/>
      <c r="F524" s="1982"/>
      <c r="G524" s="2030"/>
      <c r="H524" s="2031"/>
      <c r="I524" s="2007"/>
      <c r="J524" s="2008"/>
      <c r="K524" s="476" t="str">
        <f>IF(G524&lt;&gt;"",IF(総括表①!$D$10="-",総括表①!$C$10,総括表①!$D$10),"")</f>
        <v/>
      </c>
      <c r="L524" s="477"/>
      <c r="M524" s="478"/>
      <c r="N524" s="2032">
        <f>IF(SUM(K525:M525)=0,0,ROUND(K525/SUM(K525:M525),3))</f>
        <v>0</v>
      </c>
      <c r="O524" s="2033"/>
      <c r="P524" s="2016">
        <f>IF(I510&gt;0,ROUND(-G524*N524,0),0)</f>
        <v>0</v>
      </c>
      <c r="Q524" s="2017"/>
      <c r="R524" s="2020"/>
      <c r="S524" s="2021"/>
      <c r="T524" s="2024"/>
      <c r="U524" s="2025"/>
      <c r="V524" s="2026"/>
      <c r="AF524" s="846"/>
      <c r="AG524" s="846"/>
    </row>
    <row r="525" spans="2:33" ht="14.1" hidden="1" customHeight="1" x14ac:dyDescent="0.2">
      <c r="B525" s="1986"/>
      <c r="C525" s="1990"/>
      <c r="D525" s="1991"/>
      <c r="E525" s="1981"/>
      <c r="F525" s="1982"/>
      <c r="G525" s="2030"/>
      <c r="H525" s="2031"/>
      <c r="I525" s="2007"/>
      <c r="J525" s="2008"/>
      <c r="K525" s="473"/>
      <c r="L525" s="474"/>
      <c r="M525" s="475"/>
      <c r="N525" s="2032"/>
      <c r="O525" s="2033"/>
      <c r="P525" s="2016"/>
      <c r="Q525" s="2017"/>
      <c r="R525" s="2020"/>
      <c r="S525" s="2021"/>
      <c r="T525" s="2024"/>
      <c r="U525" s="2025"/>
      <c r="V525" s="2026"/>
      <c r="W525" s="845" t="str">
        <f>IF(R524&gt;P524,"！　(17）が(16)を超えています。","")</f>
        <v/>
      </c>
      <c r="AA525" s="845" t="str">
        <f>IF(G524="","",IF(SIGN(G524)=SIGN(R524),"！(11)と(17)の符号が逆になっていません。",""))</f>
        <v/>
      </c>
      <c r="AF525" s="846"/>
      <c r="AG525" s="846"/>
    </row>
    <row r="526" spans="2:33" ht="14.1" hidden="1" customHeight="1" x14ac:dyDescent="0.2">
      <c r="B526" s="1986"/>
      <c r="C526" s="1990"/>
      <c r="D526" s="1991"/>
      <c r="E526" s="1981"/>
      <c r="F526" s="1982"/>
      <c r="G526" s="2030"/>
      <c r="H526" s="2031"/>
      <c r="I526" s="2007"/>
      <c r="J526" s="2008"/>
      <c r="K526" s="476" t="str">
        <f>IF(G526&lt;&gt;"",IF(総括表①!$D$10="-",総括表①!$C$10,総括表①!$D$10),"")</f>
        <v/>
      </c>
      <c r="L526" s="477"/>
      <c r="M526" s="478"/>
      <c r="N526" s="2032">
        <f>IF(SUM(K527:M527)=0,0,ROUND(K527/SUM(K527:M527),3))</f>
        <v>0</v>
      </c>
      <c r="O526" s="2033"/>
      <c r="P526" s="2016">
        <f>IF(I510&gt;0,ROUND(-G526*N526,0),0)</f>
        <v>0</v>
      </c>
      <c r="Q526" s="2017"/>
      <c r="R526" s="2020"/>
      <c r="S526" s="2021"/>
      <c r="T526" s="2024"/>
      <c r="U526" s="2025"/>
      <c r="V526" s="2026"/>
      <c r="AF526" s="846"/>
      <c r="AG526" s="846"/>
    </row>
    <row r="527" spans="2:33" ht="14.1" hidden="1" customHeight="1" x14ac:dyDescent="0.2">
      <c r="B527" s="1986"/>
      <c r="C527" s="1990"/>
      <c r="D527" s="1991"/>
      <c r="E527" s="1981"/>
      <c r="F527" s="1982"/>
      <c r="G527" s="2030"/>
      <c r="H527" s="2031"/>
      <c r="I527" s="2007"/>
      <c r="J527" s="2008"/>
      <c r="K527" s="473"/>
      <c r="L527" s="474"/>
      <c r="M527" s="475"/>
      <c r="N527" s="2032"/>
      <c r="O527" s="2033"/>
      <c r="P527" s="2016"/>
      <c r="Q527" s="2017"/>
      <c r="R527" s="2020"/>
      <c r="S527" s="2021"/>
      <c r="T527" s="2024"/>
      <c r="U527" s="2025"/>
      <c r="V527" s="2026"/>
      <c r="W527" s="845" t="str">
        <f>IF(R526&gt;P526,"！　(17）が(16)を超えています。","")</f>
        <v/>
      </c>
      <c r="AA527" s="845" t="str">
        <f>IF(G526="","",IF(SIGN(G526)=SIGN(R526),"！(11)と(17)の符号が逆になっていません。",""))</f>
        <v/>
      </c>
      <c r="AF527" s="846"/>
      <c r="AG527" s="846"/>
    </row>
    <row r="528" spans="2:33" ht="14.1" hidden="1" customHeight="1" x14ac:dyDescent="0.2">
      <c r="B528" s="1986"/>
      <c r="C528" s="1990"/>
      <c r="D528" s="1991"/>
      <c r="E528" s="1981"/>
      <c r="F528" s="1982"/>
      <c r="G528" s="2030"/>
      <c r="H528" s="2031"/>
      <c r="I528" s="2007"/>
      <c r="J528" s="2008"/>
      <c r="K528" s="476" t="str">
        <f>IF(G528&lt;&gt;"",IF(総括表①!$D$10="-",総括表①!$C$10,総括表①!$D$10),"")</f>
        <v/>
      </c>
      <c r="L528" s="477"/>
      <c r="M528" s="478"/>
      <c r="N528" s="2032">
        <f>IF(SUM(K529:M529)=0,0,ROUND(K529/SUM(K529:M529),3))</f>
        <v>0</v>
      </c>
      <c r="O528" s="2033"/>
      <c r="P528" s="2016">
        <f>IF(I510&gt;0,ROUND(-G528*N528,0),0)</f>
        <v>0</v>
      </c>
      <c r="Q528" s="2017"/>
      <c r="R528" s="2020"/>
      <c r="S528" s="2021"/>
      <c r="T528" s="2024"/>
      <c r="U528" s="2025"/>
      <c r="V528" s="2026"/>
      <c r="AF528" s="846"/>
      <c r="AG528" s="846"/>
    </row>
    <row r="529" spans="2:33" ht="14.1" hidden="1" customHeight="1" x14ac:dyDescent="0.2">
      <c r="B529" s="1987"/>
      <c r="C529" s="1992"/>
      <c r="D529" s="1993"/>
      <c r="E529" s="1983"/>
      <c r="F529" s="1984"/>
      <c r="G529" s="2035"/>
      <c r="H529" s="2036"/>
      <c r="I529" s="2009"/>
      <c r="J529" s="2010"/>
      <c r="K529" s="473"/>
      <c r="L529" s="474"/>
      <c r="M529" s="475"/>
      <c r="N529" s="2037"/>
      <c r="O529" s="2038"/>
      <c r="P529" s="2018"/>
      <c r="Q529" s="2019"/>
      <c r="R529" s="2022"/>
      <c r="S529" s="2023"/>
      <c r="T529" s="2027"/>
      <c r="U529" s="2028"/>
      <c r="V529" s="2029"/>
      <c r="W529" s="845" t="str">
        <f>IF(R528&gt;P528,"！　(17）が(16)を超えています。","")</f>
        <v/>
      </c>
      <c r="AA529" s="845" t="str">
        <f>IF(G528="","",IF(SIGN(G528)=SIGN(R528),"！(11)と(17)の符号が逆になっていません。",""))</f>
        <v/>
      </c>
      <c r="AF529" s="847"/>
      <c r="AG529" s="847"/>
    </row>
    <row r="530" spans="2:33" ht="14.1" hidden="1" customHeight="1" x14ac:dyDescent="0.2">
      <c r="B530" s="1985">
        <v>17</v>
      </c>
      <c r="C530" s="1988"/>
      <c r="D530" s="1989"/>
      <c r="E530" s="2053"/>
      <c r="F530" s="2054"/>
      <c r="G530" s="2039"/>
      <c r="H530" s="2040"/>
      <c r="I530" s="2005">
        <f>IF(SUM(G530:H549)&gt;=0,0,-1*SUM(G530:H549))</f>
        <v>0</v>
      </c>
      <c r="J530" s="2006"/>
      <c r="K530" s="476" t="str">
        <f>IF(G530&lt;&gt;"",IF(総括表①!$D$10="-",総括表①!$C$10,総括表①!$D$10),"")</f>
        <v/>
      </c>
      <c r="L530" s="477"/>
      <c r="M530" s="478"/>
      <c r="N530" s="2041">
        <f>IF(SUM(K531:M531)=0,0,ROUND(K531/SUM(K531:M531),3))</f>
        <v>0</v>
      </c>
      <c r="O530" s="2042"/>
      <c r="P530" s="2046">
        <f>IF(I530&gt;0,ROUND(-G530*N530,0),0)</f>
        <v>0</v>
      </c>
      <c r="Q530" s="2047"/>
      <c r="R530" s="2048"/>
      <c r="S530" s="2049"/>
      <c r="T530" s="2050"/>
      <c r="U530" s="2051"/>
      <c r="V530" s="2052"/>
      <c r="AF530" s="853">
        <f>IF(AND(I530&gt;0,SUM(P530:Q549)&lt;=0)=TRUE,0,SUM(P530:Q549))</f>
        <v>0</v>
      </c>
      <c r="AG530" s="853">
        <f>IF(AND(I530&gt;0,SUM(R530:S549)&lt;=0)=TRUE,0,SUM(R530:S549))</f>
        <v>0</v>
      </c>
    </row>
    <row r="531" spans="2:33" ht="14.1" hidden="1" customHeight="1" x14ac:dyDescent="0.2">
      <c r="B531" s="1986"/>
      <c r="C531" s="1990"/>
      <c r="D531" s="1991"/>
      <c r="E531" s="1981"/>
      <c r="F531" s="1982"/>
      <c r="G531" s="2030"/>
      <c r="H531" s="2031"/>
      <c r="I531" s="2007"/>
      <c r="J531" s="2008"/>
      <c r="K531" s="473"/>
      <c r="L531" s="474"/>
      <c r="M531" s="475"/>
      <c r="N531" s="2032"/>
      <c r="O531" s="2033"/>
      <c r="P531" s="2016"/>
      <c r="Q531" s="2017"/>
      <c r="R531" s="2020"/>
      <c r="S531" s="2021"/>
      <c r="T531" s="2024"/>
      <c r="U531" s="2025"/>
      <c r="V531" s="2026"/>
      <c r="W531" s="845" t="str">
        <f>IF(R530&gt;P530,"！　(17）が(16)を超えています。","")</f>
        <v/>
      </c>
      <c r="AA531" s="845" t="str">
        <f>IF(G530="","",IF(SIGN(G530)=SIGN(R530),"！(11)と(17)の符号が逆になっていません。",""))</f>
        <v/>
      </c>
      <c r="AF531" s="846"/>
      <c r="AG531" s="846"/>
    </row>
    <row r="532" spans="2:33" ht="14.1" hidden="1" customHeight="1" x14ac:dyDescent="0.2">
      <c r="B532" s="1986"/>
      <c r="C532" s="1990"/>
      <c r="D532" s="1991"/>
      <c r="E532" s="1981"/>
      <c r="F532" s="1982"/>
      <c r="G532" s="2030"/>
      <c r="H532" s="2031"/>
      <c r="I532" s="2007"/>
      <c r="J532" s="2008"/>
      <c r="K532" s="476" t="str">
        <f>IF(G532&lt;&gt;"",IF(総括表①!$D$10="-",総括表①!$C$10,総括表①!$D$10),"")</f>
        <v/>
      </c>
      <c r="L532" s="477"/>
      <c r="M532" s="478"/>
      <c r="N532" s="2032">
        <f>IF(SUM(K533:M533)=0,0,ROUND(K533/SUM(K533:M533),3))</f>
        <v>0</v>
      </c>
      <c r="O532" s="2033"/>
      <c r="P532" s="2016">
        <f>IF(I530&gt;0,ROUND(-G532*N532,0),0)</f>
        <v>0</v>
      </c>
      <c r="Q532" s="2017"/>
      <c r="R532" s="2020"/>
      <c r="S532" s="2021"/>
      <c r="T532" s="2024"/>
      <c r="U532" s="2025"/>
      <c r="V532" s="2026"/>
      <c r="AF532" s="846"/>
      <c r="AG532" s="846"/>
    </row>
    <row r="533" spans="2:33" ht="14.1" hidden="1" customHeight="1" x14ac:dyDescent="0.2">
      <c r="B533" s="1986"/>
      <c r="C533" s="1990"/>
      <c r="D533" s="1991"/>
      <c r="E533" s="1981"/>
      <c r="F533" s="1982"/>
      <c r="G533" s="2030"/>
      <c r="H533" s="2031"/>
      <c r="I533" s="2007"/>
      <c r="J533" s="2008"/>
      <c r="K533" s="473"/>
      <c r="L533" s="474"/>
      <c r="M533" s="475"/>
      <c r="N533" s="2032"/>
      <c r="O533" s="2033"/>
      <c r="P533" s="2016"/>
      <c r="Q533" s="2017"/>
      <c r="R533" s="2020"/>
      <c r="S533" s="2021"/>
      <c r="T533" s="2024"/>
      <c r="U533" s="2025"/>
      <c r="V533" s="2026"/>
      <c r="W533" s="845" t="str">
        <f>IF(R532&gt;P532,"！　(17）が(16)を超えています。","")</f>
        <v/>
      </c>
      <c r="AA533" s="845" t="str">
        <f>IF(G532="","",IF(SIGN(G532)=SIGN(R532),"！(11)と(17)の符号が逆になっていません。",""))</f>
        <v/>
      </c>
      <c r="AF533" s="846"/>
      <c r="AG533" s="846"/>
    </row>
    <row r="534" spans="2:33" ht="14.1" hidden="1" customHeight="1" x14ac:dyDescent="0.2">
      <c r="B534" s="1986"/>
      <c r="C534" s="1990"/>
      <c r="D534" s="1991"/>
      <c r="E534" s="1981"/>
      <c r="F534" s="1982"/>
      <c r="G534" s="2030"/>
      <c r="H534" s="2031"/>
      <c r="I534" s="2007"/>
      <c r="J534" s="2008"/>
      <c r="K534" s="476" t="str">
        <f>IF(G534&lt;&gt;"",IF(総括表①!$D$10="-",総括表①!$C$10,総括表①!$D$10),"")</f>
        <v/>
      </c>
      <c r="L534" s="477"/>
      <c r="M534" s="478"/>
      <c r="N534" s="2032">
        <f>IF(SUM(K535:M535)=0,0,ROUND(K535/SUM(K535:M535),3))</f>
        <v>0</v>
      </c>
      <c r="O534" s="2033"/>
      <c r="P534" s="2016">
        <f>IF(I530&gt;0,ROUND(-G534*N534,0),0)</f>
        <v>0</v>
      </c>
      <c r="Q534" s="2017"/>
      <c r="R534" s="2020"/>
      <c r="S534" s="2021"/>
      <c r="T534" s="2024"/>
      <c r="U534" s="2025"/>
      <c r="V534" s="2026"/>
      <c r="AF534" s="846"/>
      <c r="AG534" s="846"/>
    </row>
    <row r="535" spans="2:33" ht="14.1" hidden="1" customHeight="1" x14ac:dyDescent="0.2">
      <c r="B535" s="1986"/>
      <c r="C535" s="1990"/>
      <c r="D535" s="1991"/>
      <c r="E535" s="1981"/>
      <c r="F535" s="1982"/>
      <c r="G535" s="2030"/>
      <c r="H535" s="2031"/>
      <c r="I535" s="2007"/>
      <c r="J535" s="2008"/>
      <c r="K535" s="473"/>
      <c r="L535" s="474"/>
      <c r="M535" s="475"/>
      <c r="N535" s="2032"/>
      <c r="O535" s="2033"/>
      <c r="P535" s="2016"/>
      <c r="Q535" s="2017"/>
      <c r="R535" s="2020"/>
      <c r="S535" s="2021"/>
      <c r="T535" s="2024"/>
      <c r="U535" s="2025"/>
      <c r="V535" s="2026"/>
      <c r="W535" s="845" t="str">
        <f>IF(R534&gt;P534,"！　(17）が(16)を超えています。","")</f>
        <v/>
      </c>
      <c r="AA535" s="845" t="str">
        <f>IF(G534="","",IF(SIGN(G534)=SIGN(R534),"！(11)と(17)の符号が逆になっていません。",""))</f>
        <v/>
      </c>
      <c r="AF535" s="846"/>
      <c r="AG535" s="846"/>
    </row>
    <row r="536" spans="2:33" ht="14.1" hidden="1" customHeight="1" x14ac:dyDescent="0.2">
      <c r="B536" s="1986"/>
      <c r="C536" s="1990"/>
      <c r="D536" s="1991"/>
      <c r="E536" s="1981"/>
      <c r="F536" s="1982"/>
      <c r="G536" s="2030"/>
      <c r="H536" s="2031"/>
      <c r="I536" s="2007"/>
      <c r="J536" s="2008"/>
      <c r="K536" s="476" t="str">
        <f>IF(G536&lt;&gt;"",IF(総括表①!$D$10="-",総括表①!$C$10,総括表①!$D$10),"")</f>
        <v/>
      </c>
      <c r="L536" s="477"/>
      <c r="M536" s="478"/>
      <c r="N536" s="2032">
        <f>IF(SUM(K537:M537)=0,0,ROUND(K537/SUM(K537:M537),3))</f>
        <v>0</v>
      </c>
      <c r="O536" s="2033"/>
      <c r="P536" s="2016">
        <f>IF(I530&gt;0,ROUND(-G536*N536,0),0)</f>
        <v>0</v>
      </c>
      <c r="Q536" s="2017"/>
      <c r="R536" s="2020"/>
      <c r="S536" s="2021"/>
      <c r="T536" s="2024"/>
      <c r="U536" s="2025"/>
      <c r="V536" s="2026"/>
      <c r="AF536" s="846"/>
      <c r="AG536" s="846"/>
    </row>
    <row r="537" spans="2:33" ht="14.1" hidden="1" customHeight="1" x14ac:dyDescent="0.2">
      <c r="B537" s="1986"/>
      <c r="C537" s="1990"/>
      <c r="D537" s="1991"/>
      <c r="E537" s="1981"/>
      <c r="F537" s="1982"/>
      <c r="G537" s="2030"/>
      <c r="H537" s="2031"/>
      <c r="I537" s="2007"/>
      <c r="J537" s="2008"/>
      <c r="K537" s="473"/>
      <c r="L537" s="474"/>
      <c r="M537" s="475"/>
      <c r="N537" s="2032"/>
      <c r="O537" s="2033"/>
      <c r="P537" s="2016"/>
      <c r="Q537" s="2017"/>
      <c r="R537" s="2020"/>
      <c r="S537" s="2021"/>
      <c r="T537" s="2024"/>
      <c r="U537" s="2025"/>
      <c r="V537" s="2026"/>
      <c r="W537" s="845" t="str">
        <f>IF(R536&gt;P536,"！　(17）が(16)を超えています。","")</f>
        <v/>
      </c>
      <c r="AA537" s="845" t="str">
        <f>IF(G536="","",IF(SIGN(G536)=SIGN(R536),"！(11)と(17)の符号が逆になっていません。",""))</f>
        <v/>
      </c>
      <c r="AF537" s="846"/>
      <c r="AG537" s="846"/>
    </row>
    <row r="538" spans="2:33" ht="14.1" hidden="1" customHeight="1" x14ac:dyDescent="0.2">
      <c r="B538" s="1986"/>
      <c r="C538" s="1990"/>
      <c r="D538" s="1991"/>
      <c r="E538" s="1981"/>
      <c r="F538" s="1982"/>
      <c r="G538" s="2030"/>
      <c r="H538" s="2031"/>
      <c r="I538" s="2007"/>
      <c r="J538" s="2008"/>
      <c r="K538" s="476" t="str">
        <f>IF(G538&lt;&gt;"",IF(総括表①!$D$10="-",総括表①!$C$10,総括表①!$D$10),"")</f>
        <v/>
      </c>
      <c r="L538" s="477"/>
      <c r="M538" s="478"/>
      <c r="N538" s="2032">
        <f>IF(SUM(K539:M539)=0,0,ROUND(K539/SUM(K539:M539),3))</f>
        <v>0</v>
      </c>
      <c r="O538" s="2033"/>
      <c r="P538" s="2016">
        <f>IF(I530&gt;0,ROUND(-G538*N538,0),0)</f>
        <v>0</v>
      </c>
      <c r="Q538" s="2017"/>
      <c r="R538" s="2020"/>
      <c r="S538" s="2021"/>
      <c r="T538" s="2024"/>
      <c r="U538" s="2025"/>
      <c r="V538" s="2026"/>
      <c r="AF538" s="846"/>
      <c r="AG538" s="846"/>
    </row>
    <row r="539" spans="2:33" ht="14.1" hidden="1" customHeight="1" x14ac:dyDescent="0.2">
      <c r="B539" s="1986"/>
      <c r="C539" s="1990"/>
      <c r="D539" s="1991"/>
      <c r="E539" s="1981"/>
      <c r="F539" s="1982"/>
      <c r="G539" s="2030"/>
      <c r="H539" s="2031"/>
      <c r="I539" s="2007"/>
      <c r="J539" s="2008"/>
      <c r="K539" s="473"/>
      <c r="L539" s="474"/>
      <c r="M539" s="475"/>
      <c r="N539" s="2032"/>
      <c r="O539" s="2033"/>
      <c r="P539" s="2016"/>
      <c r="Q539" s="2017"/>
      <c r="R539" s="2020"/>
      <c r="S539" s="2021"/>
      <c r="T539" s="2024"/>
      <c r="U539" s="2025"/>
      <c r="V539" s="2026"/>
      <c r="W539" s="845" t="str">
        <f>IF(R538&gt;P538,"！　(17）が(16)を超えています。","")</f>
        <v/>
      </c>
      <c r="AA539" s="845" t="str">
        <f>IF(G538="","",IF(SIGN(G538)=SIGN(R538),"！(11)と(17)の符号が逆になっていません。",""))</f>
        <v/>
      </c>
      <c r="AF539" s="846"/>
      <c r="AG539" s="846"/>
    </row>
    <row r="540" spans="2:33" ht="14.1" hidden="1" customHeight="1" x14ac:dyDescent="0.2">
      <c r="B540" s="1986"/>
      <c r="C540" s="1990"/>
      <c r="D540" s="1991"/>
      <c r="E540" s="1981"/>
      <c r="F540" s="1982"/>
      <c r="G540" s="2030"/>
      <c r="H540" s="2031"/>
      <c r="I540" s="2007"/>
      <c r="J540" s="2008"/>
      <c r="K540" s="476" t="str">
        <f>IF(G540&lt;&gt;"",IF(総括表①!$D$10="-",総括表①!$C$10,総括表①!$D$10),"")</f>
        <v/>
      </c>
      <c r="L540" s="477"/>
      <c r="M540" s="478"/>
      <c r="N540" s="2032">
        <f>IF(SUM(K541:M541)=0,0,ROUND(K541/SUM(K541:M541),3))</f>
        <v>0</v>
      </c>
      <c r="O540" s="2033"/>
      <c r="P540" s="2016">
        <f>IF(I530&gt;0,ROUND(-G540*N540,0),0)</f>
        <v>0</v>
      </c>
      <c r="Q540" s="2017"/>
      <c r="R540" s="2020"/>
      <c r="S540" s="2021"/>
      <c r="T540" s="2024"/>
      <c r="U540" s="2025"/>
      <c r="V540" s="2026"/>
      <c r="AF540" s="846"/>
      <c r="AG540" s="846"/>
    </row>
    <row r="541" spans="2:33" ht="14.1" hidden="1" customHeight="1" x14ac:dyDescent="0.2">
      <c r="B541" s="1986"/>
      <c r="C541" s="1990"/>
      <c r="D541" s="1991"/>
      <c r="E541" s="1981"/>
      <c r="F541" s="1982"/>
      <c r="G541" s="2030"/>
      <c r="H541" s="2031"/>
      <c r="I541" s="2007"/>
      <c r="J541" s="2008"/>
      <c r="K541" s="473"/>
      <c r="L541" s="474"/>
      <c r="M541" s="475"/>
      <c r="N541" s="2032"/>
      <c r="O541" s="2033"/>
      <c r="P541" s="2016"/>
      <c r="Q541" s="2017"/>
      <c r="R541" s="2020"/>
      <c r="S541" s="2021"/>
      <c r="T541" s="2024"/>
      <c r="U541" s="2025"/>
      <c r="V541" s="2026"/>
      <c r="W541" s="845" t="str">
        <f>IF(R540&gt;P540,"！　(17）が(16)を超えています。","")</f>
        <v/>
      </c>
      <c r="AA541" s="845" t="str">
        <f>IF(G540="","",IF(SIGN(G540)=SIGN(R540),"！(11)と(17)の符号が逆になっていません。",""))</f>
        <v/>
      </c>
      <c r="AF541" s="846"/>
      <c r="AG541" s="846"/>
    </row>
    <row r="542" spans="2:33" ht="14.1" hidden="1" customHeight="1" x14ac:dyDescent="0.2">
      <c r="B542" s="1986"/>
      <c r="C542" s="1990"/>
      <c r="D542" s="1991"/>
      <c r="E542" s="1981"/>
      <c r="F542" s="1982"/>
      <c r="G542" s="2030"/>
      <c r="H542" s="2031"/>
      <c r="I542" s="2007"/>
      <c r="J542" s="2008"/>
      <c r="K542" s="476" t="str">
        <f>IF(G542&lt;&gt;"",IF(総括表①!$D$10="-",総括表①!$C$10,総括表①!$D$10),"")</f>
        <v/>
      </c>
      <c r="L542" s="477"/>
      <c r="M542" s="478"/>
      <c r="N542" s="2032">
        <f>IF(SUM(K543:M543)=0,0,ROUND(K543/SUM(K543:M543),3))</f>
        <v>0</v>
      </c>
      <c r="O542" s="2033"/>
      <c r="P542" s="2016">
        <f>IF(I530&gt;0,ROUND(-G542*N542,0),0)</f>
        <v>0</v>
      </c>
      <c r="Q542" s="2017"/>
      <c r="R542" s="2020"/>
      <c r="S542" s="2021"/>
      <c r="T542" s="2024"/>
      <c r="U542" s="2025"/>
      <c r="V542" s="2026"/>
      <c r="AF542" s="846"/>
      <c r="AG542" s="846"/>
    </row>
    <row r="543" spans="2:33" ht="14.1" hidden="1" customHeight="1" x14ac:dyDescent="0.2">
      <c r="B543" s="1986"/>
      <c r="C543" s="1990"/>
      <c r="D543" s="1991"/>
      <c r="E543" s="1981"/>
      <c r="F543" s="1982"/>
      <c r="G543" s="2030"/>
      <c r="H543" s="2031"/>
      <c r="I543" s="2007"/>
      <c r="J543" s="2008"/>
      <c r="K543" s="473"/>
      <c r="L543" s="474"/>
      <c r="M543" s="475"/>
      <c r="N543" s="2032"/>
      <c r="O543" s="2033"/>
      <c r="P543" s="2016"/>
      <c r="Q543" s="2017"/>
      <c r="R543" s="2020"/>
      <c r="S543" s="2021"/>
      <c r="T543" s="2024"/>
      <c r="U543" s="2025"/>
      <c r="V543" s="2026"/>
      <c r="W543" s="845" t="str">
        <f>IF(R542&gt;P542,"！　(17）が(16)を超えています。","")</f>
        <v/>
      </c>
      <c r="AA543" s="845" t="str">
        <f>IF(G542="","",IF(SIGN(G542)=SIGN(R542),"！(11)と(17)の符号が逆になっていません。",""))</f>
        <v/>
      </c>
      <c r="AF543" s="846"/>
      <c r="AG543" s="846"/>
    </row>
    <row r="544" spans="2:33" ht="14.1" hidden="1" customHeight="1" x14ac:dyDescent="0.2">
      <c r="B544" s="1986"/>
      <c r="C544" s="1990"/>
      <c r="D544" s="1991"/>
      <c r="E544" s="1981"/>
      <c r="F544" s="1982"/>
      <c r="G544" s="2030"/>
      <c r="H544" s="2031"/>
      <c r="I544" s="2007"/>
      <c r="J544" s="2008"/>
      <c r="K544" s="476" t="str">
        <f>IF(G544&lt;&gt;"",IF(総括表①!$D$10="-",総括表①!$C$10,総括表①!$D$10),"")</f>
        <v/>
      </c>
      <c r="L544" s="477"/>
      <c r="M544" s="478"/>
      <c r="N544" s="2032">
        <f>IF(SUM(K545:M545)=0,0,ROUND(K545/SUM(K545:M545),3))</f>
        <v>0</v>
      </c>
      <c r="O544" s="2033"/>
      <c r="P544" s="2016">
        <f>IF(I530&gt;0,ROUND(-G544*N544,0),0)</f>
        <v>0</v>
      </c>
      <c r="Q544" s="2017"/>
      <c r="R544" s="2020"/>
      <c r="S544" s="2021"/>
      <c r="T544" s="2024"/>
      <c r="U544" s="2025"/>
      <c r="V544" s="2026"/>
      <c r="AF544" s="846"/>
      <c r="AG544" s="846"/>
    </row>
    <row r="545" spans="2:33" ht="14.1" hidden="1" customHeight="1" x14ac:dyDescent="0.2">
      <c r="B545" s="1986"/>
      <c r="C545" s="1990"/>
      <c r="D545" s="1991"/>
      <c r="E545" s="1981"/>
      <c r="F545" s="1982"/>
      <c r="G545" s="2030"/>
      <c r="H545" s="2031"/>
      <c r="I545" s="2007"/>
      <c r="J545" s="2008"/>
      <c r="K545" s="473"/>
      <c r="L545" s="474"/>
      <c r="M545" s="475"/>
      <c r="N545" s="2032"/>
      <c r="O545" s="2033"/>
      <c r="P545" s="2016"/>
      <c r="Q545" s="2017"/>
      <c r="R545" s="2020"/>
      <c r="S545" s="2021"/>
      <c r="T545" s="2024"/>
      <c r="U545" s="2025"/>
      <c r="V545" s="2026"/>
      <c r="W545" s="845" t="str">
        <f>IF(R544&gt;P544,"！　(17）が(16)を超えています。","")</f>
        <v/>
      </c>
      <c r="AA545" s="845" t="str">
        <f>IF(G544="","",IF(SIGN(G544)=SIGN(R544),"！(11)と(17)の符号が逆になっていません。",""))</f>
        <v/>
      </c>
      <c r="AF545" s="846"/>
      <c r="AG545" s="846"/>
    </row>
    <row r="546" spans="2:33" ht="14.1" hidden="1" customHeight="1" x14ac:dyDescent="0.2">
      <c r="B546" s="1986"/>
      <c r="C546" s="1990"/>
      <c r="D546" s="1991"/>
      <c r="E546" s="1981"/>
      <c r="F546" s="1982"/>
      <c r="G546" s="2030"/>
      <c r="H546" s="2031"/>
      <c r="I546" s="2007"/>
      <c r="J546" s="2008"/>
      <c r="K546" s="476" t="str">
        <f>IF(G546&lt;&gt;"",IF(総括表①!$D$10="-",総括表①!$C$10,総括表①!$D$10),"")</f>
        <v/>
      </c>
      <c r="L546" s="477"/>
      <c r="M546" s="478"/>
      <c r="N546" s="2032">
        <f>IF(SUM(K547:M547)=0,0,ROUND(K547/SUM(K547:M547),3))</f>
        <v>0</v>
      </c>
      <c r="O546" s="2033"/>
      <c r="P546" s="2016">
        <f>IF(I530&gt;0,ROUND(-G546*N546,0),0)</f>
        <v>0</v>
      </c>
      <c r="Q546" s="2017"/>
      <c r="R546" s="2020"/>
      <c r="S546" s="2021"/>
      <c r="T546" s="2024"/>
      <c r="U546" s="2025"/>
      <c r="V546" s="2026"/>
      <c r="AF546" s="846"/>
      <c r="AG546" s="846"/>
    </row>
    <row r="547" spans="2:33" ht="14.1" hidden="1" customHeight="1" x14ac:dyDescent="0.2">
      <c r="B547" s="1986"/>
      <c r="C547" s="1990"/>
      <c r="D547" s="1991"/>
      <c r="E547" s="1981"/>
      <c r="F547" s="1982"/>
      <c r="G547" s="2030"/>
      <c r="H547" s="2031"/>
      <c r="I547" s="2007"/>
      <c r="J547" s="2008"/>
      <c r="K547" s="473"/>
      <c r="L547" s="474"/>
      <c r="M547" s="475"/>
      <c r="N547" s="2032"/>
      <c r="O547" s="2033"/>
      <c r="P547" s="2016"/>
      <c r="Q547" s="2017"/>
      <c r="R547" s="2020"/>
      <c r="S547" s="2021"/>
      <c r="T547" s="2024"/>
      <c r="U547" s="2025"/>
      <c r="V547" s="2026"/>
      <c r="W547" s="845" t="str">
        <f>IF(R546&gt;P546,"！　(17）が(16)を超えています。","")</f>
        <v/>
      </c>
      <c r="AA547" s="845" t="str">
        <f>IF(G546="","",IF(SIGN(G546)=SIGN(R546),"！(11)と(17)の符号が逆になっていません。",""))</f>
        <v/>
      </c>
      <c r="AF547" s="846"/>
      <c r="AG547" s="846"/>
    </row>
    <row r="548" spans="2:33" ht="14.1" hidden="1" customHeight="1" x14ac:dyDescent="0.2">
      <c r="B548" s="1986"/>
      <c r="C548" s="1990"/>
      <c r="D548" s="1991"/>
      <c r="E548" s="1981"/>
      <c r="F548" s="1982"/>
      <c r="G548" s="2030"/>
      <c r="H548" s="2031"/>
      <c r="I548" s="2007"/>
      <c r="J548" s="2008"/>
      <c r="K548" s="476" t="str">
        <f>IF(G548&lt;&gt;"",IF(総括表①!$D$10="-",総括表①!$C$10,総括表①!$D$10),"")</f>
        <v/>
      </c>
      <c r="L548" s="477"/>
      <c r="M548" s="478"/>
      <c r="N548" s="2032">
        <f>IF(SUM(K549:M549)=0,0,ROUND(K549/SUM(K549:M549),3))</f>
        <v>0</v>
      </c>
      <c r="O548" s="2033"/>
      <c r="P548" s="2016">
        <f>IF(I530&gt;0,ROUND(-G548*N548,0),0)</f>
        <v>0</v>
      </c>
      <c r="Q548" s="2017"/>
      <c r="R548" s="2020"/>
      <c r="S548" s="2021"/>
      <c r="T548" s="2024"/>
      <c r="U548" s="2025"/>
      <c r="V548" s="2026"/>
      <c r="AF548" s="846"/>
      <c r="AG548" s="846"/>
    </row>
    <row r="549" spans="2:33" ht="14.1" hidden="1" customHeight="1" x14ac:dyDescent="0.2">
      <c r="B549" s="1987"/>
      <c r="C549" s="1992"/>
      <c r="D549" s="1993"/>
      <c r="E549" s="1983"/>
      <c r="F549" s="1984"/>
      <c r="G549" s="2035"/>
      <c r="H549" s="2036"/>
      <c r="I549" s="2009"/>
      <c r="J549" s="2010"/>
      <c r="K549" s="473"/>
      <c r="L549" s="474"/>
      <c r="M549" s="475"/>
      <c r="N549" s="2037"/>
      <c r="O549" s="2038"/>
      <c r="P549" s="2018"/>
      <c r="Q549" s="2019"/>
      <c r="R549" s="2022"/>
      <c r="S549" s="2023"/>
      <c r="T549" s="2027"/>
      <c r="U549" s="2028"/>
      <c r="V549" s="2029"/>
      <c r="W549" s="845" t="str">
        <f>IF(R548&gt;P548,"！　(17）が(16)を超えています。","")</f>
        <v/>
      </c>
      <c r="AA549" s="845" t="str">
        <f>IF(G548="","",IF(SIGN(G548)=SIGN(R548),"！(11)と(17)の符号が逆になっていません。",""))</f>
        <v/>
      </c>
      <c r="AF549" s="847"/>
      <c r="AG549" s="847"/>
    </row>
    <row r="550" spans="2:33" ht="14.1" hidden="1" customHeight="1" x14ac:dyDescent="0.2">
      <c r="B550" s="1985">
        <v>18</v>
      </c>
      <c r="C550" s="1988"/>
      <c r="D550" s="1989"/>
      <c r="E550" s="2053"/>
      <c r="F550" s="2054"/>
      <c r="G550" s="2039"/>
      <c r="H550" s="2040"/>
      <c r="I550" s="2005">
        <f>IF(SUM(G550:H569)&gt;=0,0,-1*SUM(G550:H569))</f>
        <v>0</v>
      </c>
      <c r="J550" s="2006"/>
      <c r="K550" s="476" t="str">
        <f>IF(G550&lt;&gt;"",IF(総括表①!$D$10="-",総括表①!$C$10,総括表①!$D$10),"")</f>
        <v/>
      </c>
      <c r="L550" s="477"/>
      <c r="M550" s="478"/>
      <c r="N550" s="2041">
        <f>IF(SUM(K551:M551)=0,0,ROUND(K551/SUM(K551:M551),3))</f>
        <v>0</v>
      </c>
      <c r="O550" s="2042"/>
      <c r="P550" s="2046">
        <f>IF(I550&gt;0,ROUND(-G550*N550,0),0)</f>
        <v>0</v>
      </c>
      <c r="Q550" s="2047"/>
      <c r="R550" s="2048"/>
      <c r="S550" s="2049"/>
      <c r="T550" s="2050"/>
      <c r="U550" s="2051"/>
      <c r="V550" s="2052"/>
      <c r="AF550" s="853">
        <f>IF(AND(I550&gt;0,SUM(P550:Q569)&lt;=0)=TRUE,0,SUM(P550:Q569))</f>
        <v>0</v>
      </c>
      <c r="AG550" s="853">
        <f>IF(AND(I550&gt;0,SUM(R550:S569)&lt;=0)=TRUE,0,SUM(R550:S569))</f>
        <v>0</v>
      </c>
    </row>
    <row r="551" spans="2:33" ht="14.1" hidden="1" customHeight="1" x14ac:dyDescent="0.2">
      <c r="B551" s="1986"/>
      <c r="C551" s="1990"/>
      <c r="D551" s="1991"/>
      <c r="E551" s="1981"/>
      <c r="F551" s="1982"/>
      <c r="G551" s="2030"/>
      <c r="H551" s="2031"/>
      <c r="I551" s="2007"/>
      <c r="J551" s="2008"/>
      <c r="K551" s="473"/>
      <c r="L551" s="474"/>
      <c r="M551" s="475"/>
      <c r="N551" s="2032"/>
      <c r="O551" s="2033"/>
      <c r="P551" s="2016"/>
      <c r="Q551" s="2017"/>
      <c r="R551" s="2020"/>
      <c r="S551" s="2021"/>
      <c r="T551" s="2024"/>
      <c r="U551" s="2025"/>
      <c r="V551" s="2026"/>
      <c r="W551" s="845" t="str">
        <f>IF(R550&gt;P550,"！　(17）が(16)を超えています。","")</f>
        <v/>
      </c>
      <c r="AA551" s="845" t="str">
        <f>IF(G550="","",IF(SIGN(G550)=SIGN(R550),"！(11)と(17)の符号が逆になっていません。",""))</f>
        <v/>
      </c>
      <c r="AF551" s="846"/>
      <c r="AG551" s="846"/>
    </row>
    <row r="552" spans="2:33" ht="14.1" hidden="1" customHeight="1" x14ac:dyDescent="0.2">
      <c r="B552" s="1986"/>
      <c r="C552" s="1990"/>
      <c r="D552" s="1991"/>
      <c r="E552" s="1981"/>
      <c r="F552" s="1982"/>
      <c r="G552" s="2030"/>
      <c r="H552" s="2031"/>
      <c r="I552" s="2007"/>
      <c r="J552" s="2008"/>
      <c r="K552" s="476" t="str">
        <f>IF(G552&lt;&gt;"",IF(総括表①!$D$10="-",総括表①!$C$10,総括表①!$D$10),"")</f>
        <v/>
      </c>
      <c r="L552" s="477"/>
      <c r="M552" s="478"/>
      <c r="N552" s="2032">
        <f>IF(SUM(K553:M553)=0,0,ROUND(K553/SUM(K553:M553),3))</f>
        <v>0</v>
      </c>
      <c r="O552" s="2033"/>
      <c r="P552" s="2016">
        <f>IF(I550&gt;0,ROUND(-G552*N552,0),0)</f>
        <v>0</v>
      </c>
      <c r="Q552" s="2017"/>
      <c r="R552" s="2020"/>
      <c r="S552" s="2021"/>
      <c r="T552" s="2024"/>
      <c r="U552" s="2025"/>
      <c r="V552" s="2026"/>
      <c r="AF552" s="846"/>
      <c r="AG552" s="846"/>
    </row>
    <row r="553" spans="2:33" ht="14.1" hidden="1" customHeight="1" x14ac:dyDescent="0.2">
      <c r="B553" s="1986"/>
      <c r="C553" s="1990"/>
      <c r="D553" s="1991"/>
      <c r="E553" s="1981"/>
      <c r="F553" s="1982"/>
      <c r="G553" s="2030"/>
      <c r="H553" s="2031"/>
      <c r="I553" s="2007"/>
      <c r="J553" s="2008"/>
      <c r="K553" s="473"/>
      <c r="L553" s="474"/>
      <c r="M553" s="475"/>
      <c r="N553" s="2032"/>
      <c r="O553" s="2033"/>
      <c r="P553" s="2016"/>
      <c r="Q553" s="2017"/>
      <c r="R553" s="2020"/>
      <c r="S553" s="2021"/>
      <c r="T553" s="2024"/>
      <c r="U553" s="2025"/>
      <c r="V553" s="2026"/>
      <c r="W553" s="845" t="str">
        <f>IF(R552&gt;P552,"！　(17）が(16)を超えています。","")</f>
        <v/>
      </c>
      <c r="AA553" s="845" t="str">
        <f>IF(G552="","",IF(SIGN(G552)=SIGN(R552),"！(11)と(17)の符号が逆になっていません。",""))</f>
        <v/>
      </c>
      <c r="AF553" s="846"/>
      <c r="AG553" s="846"/>
    </row>
    <row r="554" spans="2:33" ht="14.1" hidden="1" customHeight="1" x14ac:dyDescent="0.2">
      <c r="B554" s="1986"/>
      <c r="C554" s="1990"/>
      <c r="D554" s="1991"/>
      <c r="E554" s="1981"/>
      <c r="F554" s="1982"/>
      <c r="G554" s="2030"/>
      <c r="H554" s="2031"/>
      <c r="I554" s="2007"/>
      <c r="J554" s="2008"/>
      <c r="K554" s="476" t="str">
        <f>IF(G554&lt;&gt;"",IF(総括表①!$D$10="-",総括表①!$C$10,総括表①!$D$10),"")</f>
        <v/>
      </c>
      <c r="L554" s="477"/>
      <c r="M554" s="478"/>
      <c r="N554" s="2032">
        <f>IF(SUM(K555:M555)=0,0,ROUND(K555/SUM(K555:M555),3))</f>
        <v>0</v>
      </c>
      <c r="O554" s="2033"/>
      <c r="P554" s="2016">
        <f>IF(I550&gt;0,ROUND(-G554*N554,0),0)</f>
        <v>0</v>
      </c>
      <c r="Q554" s="2017"/>
      <c r="R554" s="2020"/>
      <c r="S554" s="2021"/>
      <c r="T554" s="2024"/>
      <c r="U554" s="2025"/>
      <c r="V554" s="2026"/>
      <c r="AF554" s="846"/>
      <c r="AG554" s="846"/>
    </row>
    <row r="555" spans="2:33" ht="14.1" hidden="1" customHeight="1" x14ac:dyDescent="0.2">
      <c r="B555" s="1986"/>
      <c r="C555" s="1990"/>
      <c r="D555" s="1991"/>
      <c r="E555" s="1981"/>
      <c r="F555" s="1982"/>
      <c r="G555" s="2030"/>
      <c r="H555" s="2031"/>
      <c r="I555" s="2007"/>
      <c r="J555" s="2008"/>
      <c r="K555" s="473"/>
      <c r="L555" s="474"/>
      <c r="M555" s="475"/>
      <c r="N555" s="2032"/>
      <c r="O555" s="2033"/>
      <c r="P555" s="2016"/>
      <c r="Q555" s="2017"/>
      <c r="R555" s="2020"/>
      <c r="S555" s="2021"/>
      <c r="T555" s="2024"/>
      <c r="U555" s="2025"/>
      <c r="V555" s="2026"/>
      <c r="W555" s="845" t="str">
        <f>IF(R554&gt;P554,"！　(17）が(16)を超えています。","")</f>
        <v/>
      </c>
      <c r="AA555" s="845" t="str">
        <f>IF(G554="","",IF(SIGN(G554)=SIGN(R554),"！(11)と(17)の符号が逆になっていません。",""))</f>
        <v/>
      </c>
      <c r="AF555" s="846"/>
      <c r="AG555" s="846"/>
    </row>
    <row r="556" spans="2:33" ht="14.1" hidden="1" customHeight="1" x14ac:dyDescent="0.2">
      <c r="B556" s="1986"/>
      <c r="C556" s="1990"/>
      <c r="D556" s="1991"/>
      <c r="E556" s="1981"/>
      <c r="F556" s="1982"/>
      <c r="G556" s="2030"/>
      <c r="H556" s="2031"/>
      <c r="I556" s="2007"/>
      <c r="J556" s="2008"/>
      <c r="K556" s="476" t="str">
        <f>IF(G556&lt;&gt;"",IF(総括表①!$D$10="-",総括表①!$C$10,総括表①!$D$10),"")</f>
        <v/>
      </c>
      <c r="L556" s="477"/>
      <c r="M556" s="478"/>
      <c r="N556" s="2032">
        <f>IF(SUM(K557:M557)=0,0,ROUND(K557/SUM(K557:M557),3))</f>
        <v>0</v>
      </c>
      <c r="O556" s="2033"/>
      <c r="P556" s="2016">
        <f>IF(I550&gt;0,ROUND(-G556*N556,0),0)</f>
        <v>0</v>
      </c>
      <c r="Q556" s="2017"/>
      <c r="R556" s="2020"/>
      <c r="S556" s="2021"/>
      <c r="T556" s="2024"/>
      <c r="U556" s="2025"/>
      <c r="V556" s="2026"/>
      <c r="AF556" s="846"/>
      <c r="AG556" s="846"/>
    </row>
    <row r="557" spans="2:33" ht="14.1" hidden="1" customHeight="1" x14ac:dyDescent="0.2">
      <c r="B557" s="1986"/>
      <c r="C557" s="1990"/>
      <c r="D557" s="1991"/>
      <c r="E557" s="1981"/>
      <c r="F557" s="1982"/>
      <c r="G557" s="2030"/>
      <c r="H557" s="2031"/>
      <c r="I557" s="2007"/>
      <c r="J557" s="2008"/>
      <c r="K557" s="473"/>
      <c r="L557" s="474"/>
      <c r="M557" s="475"/>
      <c r="N557" s="2032"/>
      <c r="O557" s="2033"/>
      <c r="P557" s="2016"/>
      <c r="Q557" s="2017"/>
      <c r="R557" s="2020"/>
      <c r="S557" s="2021"/>
      <c r="T557" s="2024"/>
      <c r="U557" s="2025"/>
      <c r="V557" s="2026"/>
      <c r="W557" s="845" t="str">
        <f>IF(R556&gt;P556,"！　(17）が(16)を超えています。","")</f>
        <v/>
      </c>
      <c r="AA557" s="845" t="str">
        <f>IF(G556="","",IF(SIGN(G556)=SIGN(R556),"！(11)と(17)の符号が逆になっていません。",""))</f>
        <v/>
      </c>
      <c r="AF557" s="846"/>
      <c r="AG557" s="846"/>
    </row>
    <row r="558" spans="2:33" ht="14.1" hidden="1" customHeight="1" x14ac:dyDescent="0.2">
      <c r="B558" s="1986"/>
      <c r="C558" s="1990"/>
      <c r="D558" s="1991"/>
      <c r="E558" s="1981"/>
      <c r="F558" s="1982"/>
      <c r="G558" s="2030"/>
      <c r="H558" s="2031"/>
      <c r="I558" s="2007"/>
      <c r="J558" s="2008"/>
      <c r="K558" s="476" t="str">
        <f>IF(G558&lt;&gt;"",IF(総括表①!$D$10="-",総括表①!$C$10,総括表①!$D$10),"")</f>
        <v/>
      </c>
      <c r="L558" s="477"/>
      <c r="M558" s="478"/>
      <c r="N558" s="2032">
        <f>IF(SUM(K559:M559)=0,0,ROUND(K559/SUM(K559:M559),3))</f>
        <v>0</v>
      </c>
      <c r="O558" s="2033"/>
      <c r="P558" s="2016">
        <f>IF(I550&gt;0,ROUND(-G558*N558,0),0)</f>
        <v>0</v>
      </c>
      <c r="Q558" s="2017"/>
      <c r="R558" s="2020"/>
      <c r="S558" s="2021"/>
      <c r="T558" s="2024"/>
      <c r="U558" s="2025"/>
      <c r="V558" s="2026"/>
      <c r="AF558" s="846"/>
      <c r="AG558" s="846"/>
    </row>
    <row r="559" spans="2:33" ht="14.1" hidden="1" customHeight="1" x14ac:dyDescent="0.2">
      <c r="B559" s="1986"/>
      <c r="C559" s="1990"/>
      <c r="D559" s="1991"/>
      <c r="E559" s="1981"/>
      <c r="F559" s="1982"/>
      <c r="G559" s="2030"/>
      <c r="H559" s="2031"/>
      <c r="I559" s="2007"/>
      <c r="J559" s="2008"/>
      <c r="K559" s="473"/>
      <c r="L559" s="474"/>
      <c r="M559" s="475"/>
      <c r="N559" s="2032"/>
      <c r="O559" s="2033"/>
      <c r="P559" s="2016"/>
      <c r="Q559" s="2017"/>
      <c r="R559" s="2020"/>
      <c r="S559" s="2021"/>
      <c r="T559" s="2024"/>
      <c r="U559" s="2025"/>
      <c r="V559" s="2026"/>
      <c r="W559" s="845" t="str">
        <f>IF(R558&gt;P558,"！　(17）が(16)を超えています。","")</f>
        <v/>
      </c>
      <c r="AA559" s="845" t="str">
        <f>IF(G558="","",IF(SIGN(G558)=SIGN(R558),"！(11)と(17)の符号が逆になっていません。",""))</f>
        <v/>
      </c>
      <c r="AF559" s="846"/>
      <c r="AG559" s="846"/>
    </row>
    <row r="560" spans="2:33" ht="14.1" hidden="1" customHeight="1" x14ac:dyDescent="0.2">
      <c r="B560" s="1986"/>
      <c r="C560" s="1990"/>
      <c r="D560" s="1991"/>
      <c r="E560" s="1981"/>
      <c r="F560" s="1982"/>
      <c r="G560" s="2030"/>
      <c r="H560" s="2031"/>
      <c r="I560" s="2007"/>
      <c r="J560" s="2008"/>
      <c r="K560" s="476" t="str">
        <f>IF(G560&lt;&gt;"",IF(総括表①!$D$10="-",総括表①!$C$10,総括表①!$D$10),"")</f>
        <v/>
      </c>
      <c r="L560" s="477"/>
      <c r="M560" s="478"/>
      <c r="N560" s="2032">
        <f>IF(SUM(K561:M561)=0,0,ROUND(K561/SUM(K561:M561),3))</f>
        <v>0</v>
      </c>
      <c r="O560" s="2033"/>
      <c r="P560" s="2016">
        <f>IF(I550&gt;0,ROUND(-G560*N560,0),0)</f>
        <v>0</v>
      </c>
      <c r="Q560" s="2017"/>
      <c r="R560" s="2020"/>
      <c r="S560" s="2021"/>
      <c r="T560" s="2024"/>
      <c r="U560" s="2025"/>
      <c r="V560" s="2026"/>
      <c r="AF560" s="846"/>
      <c r="AG560" s="846"/>
    </row>
    <row r="561" spans="2:33" ht="14.1" hidden="1" customHeight="1" x14ac:dyDescent="0.2">
      <c r="B561" s="1986"/>
      <c r="C561" s="1990"/>
      <c r="D561" s="1991"/>
      <c r="E561" s="1981"/>
      <c r="F561" s="1982"/>
      <c r="G561" s="2030"/>
      <c r="H561" s="2031"/>
      <c r="I561" s="2007"/>
      <c r="J561" s="2008"/>
      <c r="K561" s="473"/>
      <c r="L561" s="474"/>
      <c r="M561" s="475"/>
      <c r="N561" s="2032"/>
      <c r="O561" s="2033"/>
      <c r="P561" s="2016"/>
      <c r="Q561" s="2017"/>
      <c r="R561" s="2020"/>
      <c r="S561" s="2021"/>
      <c r="T561" s="2024"/>
      <c r="U561" s="2025"/>
      <c r="V561" s="2026"/>
      <c r="W561" s="845" t="str">
        <f>IF(R560&gt;P560,"！　(17）が(16)を超えています。","")</f>
        <v/>
      </c>
      <c r="AA561" s="845" t="str">
        <f>IF(G560="","",IF(SIGN(G560)=SIGN(R560),"！(11)と(17)の符号が逆になっていません。",""))</f>
        <v/>
      </c>
      <c r="AF561" s="846"/>
      <c r="AG561" s="846"/>
    </row>
    <row r="562" spans="2:33" ht="14.1" hidden="1" customHeight="1" x14ac:dyDescent="0.2">
      <c r="B562" s="1986"/>
      <c r="C562" s="1990"/>
      <c r="D562" s="1991"/>
      <c r="E562" s="1981"/>
      <c r="F562" s="1982"/>
      <c r="G562" s="2030"/>
      <c r="H562" s="2031"/>
      <c r="I562" s="2007"/>
      <c r="J562" s="2008"/>
      <c r="K562" s="476" t="str">
        <f>IF(G562&lt;&gt;"",IF(総括表①!$D$10="-",総括表①!$C$10,総括表①!$D$10),"")</f>
        <v/>
      </c>
      <c r="L562" s="477"/>
      <c r="M562" s="478"/>
      <c r="N562" s="2032">
        <f>IF(SUM(K563:M563)=0,0,ROUND(K563/SUM(K563:M563),3))</f>
        <v>0</v>
      </c>
      <c r="O562" s="2033"/>
      <c r="P562" s="2016">
        <f>IF(I550&gt;0,ROUND(-G562*N562,0),0)</f>
        <v>0</v>
      </c>
      <c r="Q562" s="2017"/>
      <c r="R562" s="2020"/>
      <c r="S562" s="2021"/>
      <c r="T562" s="2024"/>
      <c r="U562" s="2025"/>
      <c r="V562" s="2026"/>
      <c r="AF562" s="846"/>
      <c r="AG562" s="846"/>
    </row>
    <row r="563" spans="2:33" ht="14.1" hidden="1" customHeight="1" x14ac:dyDescent="0.2">
      <c r="B563" s="1986"/>
      <c r="C563" s="1990"/>
      <c r="D563" s="1991"/>
      <c r="E563" s="1981"/>
      <c r="F563" s="1982"/>
      <c r="G563" s="2030"/>
      <c r="H563" s="2031"/>
      <c r="I563" s="2007"/>
      <c r="J563" s="2008"/>
      <c r="K563" s="473"/>
      <c r="L563" s="474"/>
      <c r="M563" s="475"/>
      <c r="N563" s="2032"/>
      <c r="O563" s="2033"/>
      <c r="P563" s="2016"/>
      <c r="Q563" s="2017"/>
      <c r="R563" s="2020"/>
      <c r="S563" s="2021"/>
      <c r="T563" s="2024"/>
      <c r="U563" s="2025"/>
      <c r="V563" s="2026"/>
      <c r="W563" s="845" t="str">
        <f>IF(R562&gt;P562,"！　(17）が(16)を超えています。","")</f>
        <v/>
      </c>
      <c r="AA563" s="845" t="str">
        <f>IF(G562="","",IF(SIGN(G562)=SIGN(R562),"！(11)と(17)の符号が逆になっていません。",""))</f>
        <v/>
      </c>
      <c r="AF563" s="846"/>
      <c r="AG563" s="846"/>
    </row>
    <row r="564" spans="2:33" ht="14.1" hidden="1" customHeight="1" x14ac:dyDescent="0.2">
      <c r="B564" s="1986"/>
      <c r="C564" s="1990"/>
      <c r="D564" s="1991"/>
      <c r="E564" s="1981"/>
      <c r="F564" s="1982"/>
      <c r="G564" s="2030"/>
      <c r="H564" s="2031"/>
      <c r="I564" s="2007"/>
      <c r="J564" s="2008"/>
      <c r="K564" s="476" t="str">
        <f>IF(G564&lt;&gt;"",IF(総括表①!$D$10="-",総括表①!$C$10,総括表①!$D$10),"")</f>
        <v/>
      </c>
      <c r="L564" s="477"/>
      <c r="M564" s="478"/>
      <c r="N564" s="2032">
        <f>IF(SUM(K565:M565)=0,0,ROUND(K565/SUM(K565:M565),3))</f>
        <v>0</v>
      </c>
      <c r="O564" s="2033"/>
      <c r="P564" s="2016">
        <f>IF(I550&gt;0,ROUND(-G564*N564,0),0)</f>
        <v>0</v>
      </c>
      <c r="Q564" s="2017"/>
      <c r="R564" s="2020"/>
      <c r="S564" s="2021"/>
      <c r="T564" s="2024"/>
      <c r="U564" s="2025"/>
      <c r="V564" s="2026"/>
      <c r="AF564" s="846"/>
      <c r="AG564" s="846"/>
    </row>
    <row r="565" spans="2:33" ht="14.1" hidden="1" customHeight="1" x14ac:dyDescent="0.2">
      <c r="B565" s="1986"/>
      <c r="C565" s="1990"/>
      <c r="D565" s="1991"/>
      <c r="E565" s="1981"/>
      <c r="F565" s="1982"/>
      <c r="G565" s="2030"/>
      <c r="H565" s="2031"/>
      <c r="I565" s="2007"/>
      <c r="J565" s="2008"/>
      <c r="K565" s="473"/>
      <c r="L565" s="474"/>
      <c r="M565" s="475"/>
      <c r="N565" s="2032"/>
      <c r="O565" s="2033"/>
      <c r="P565" s="2016"/>
      <c r="Q565" s="2017"/>
      <c r="R565" s="2020"/>
      <c r="S565" s="2021"/>
      <c r="T565" s="2024"/>
      <c r="U565" s="2025"/>
      <c r="V565" s="2026"/>
      <c r="W565" s="845" t="str">
        <f>IF(R564&gt;P564,"！　(17）が(16)を超えています。","")</f>
        <v/>
      </c>
      <c r="AA565" s="845" t="str">
        <f>IF(G564="","",IF(SIGN(G564)=SIGN(R564),"！(11)と(17)の符号が逆になっていません。",""))</f>
        <v/>
      </c>
      <c r="AF565" s="846"/>
      <c r="AG565" s="846"/>
    </row>
    <row r="566" spans="2:33" ht="14.1" hidden="1" customHeight="1" x14ac:dyDescent="0.2">
      <c r="B566" s="1986"/>
      <c r="C566" s="1990"/>
      <c r="D566" s="1991"/>
      <c r="E566" s="1981"/>
      <c r="F566" s="1982"/>
      <c r="G566" s="2030"/>
      <c r="H566" s="2031"/>
      <c r="I566" s="2007"/>
      <c r="J566" s="2008"/>
      <c r="K566" s="476" t="str">
        <f>IF(G566&lt;&gt;"",IF(総括表①!$D$10="-",総括表①!$C$10,総括表①!$D$10),"")</f>
        <v/>
      </c>
      <c r="L566" s="477"/>
      <c r="M566" s="478"/>
      <c r="N566" s="2032">
        <f>IF(SUM(K567:M567)=0,0,ROUND(K567/SUM(K567:M567),3))</f>
        <v>0</v>
      </c>
      <c r="O566" s="2033"/>
      <c r="P566" s="2016">
        <f>IF(I550&gt;0,ROUND(-G566*N566,0),0)</f>
        <v>0</v>
      </c>
      <c r="Q566" s="2017"/>
      <c r="R566" s="2020"/>
      <c r="S566" s="2021"/>
      <c r="T566" s="2024"/>
      <c r="U566" s="2025"/>
      <c r="V566" s="2026"/>
      <c r="AF566" s="846"/>
      <c r="AG566" s="846"/>
    </row>
    <row r="567" spans="2:33" ht="14.1" hidden="1" customHeight="1" x14ac:dyDescent="0.2">
      <c r="B567" s="1986"/>
      <c r="C567" s="1990"/>
      <c r="D567" s="1991"/>
      <c r="E567" s="1981"/>
      <c r="F567" s="1982"/>
      <c r="G567" s="2030"/>
      <c r="H567" s="2031"/>
      <c r="I567" s="2007"/>
      <c r="J567" s="2008"/>
      <c r="K567" s="473"/>
      <c r="L567" s="474"/>
      <c r="M567" s="475"/>
      <c r="N567" s="2032"/>
      <c r="O567" s="2033"/>
      <c r="P567" s="2016"/>
      <c r="Q567" s="2017"/>
      <c r="R567" s="2020"/>
      <c r="S567" s="2021"/>
      <c r="T567" s="2024"/>
      <c r="U567" s="2025"/>
      <c r="V567" s="2026"/>
      <c r="W567" s="845" t="str">
        <f>IF(R566&gt;P566,"！　(17）が(16)を超えています。","")</f>
        <v/>
      </c>
      <c r="AA567" s="845" t="str">
        <f>IF(G566="","",IF(SIGN(G566)=SIGN(R566),"！(11)と(17)の符号が逆になっていません。",""))</f>
        <v/>
      </c>
      <c r="AF567" s="846"/>
      <c r="AG567" s="846"/>
    </row>
    <row r="568" spans="2:33" ht="14.1" hidden="1" customHeight="1" x14ac:dyDescent="0.2">
      <c r="B568" s="1986"/>
      <c r="C568" s="1990"/>
      <c r="D568" s="1991"/>
      <c r="E568" s="1981"/>
      <c r="F568" s="1982"/>
      <c r="G568" s="2030"/>
      <c r="H568" s="2031"/>
      <c r="I568" s="2007"/>
      <c r="J568" s="2008"/>
      <c r="K568" s="476" t="str">
        <f>IF(G568&lt;&gt;"",IF(総括表①!$D$10="-",総括表①!$C$10,総括表①!$D$10),"")</f>
        <v/>
      </c>
      <c r="L568" s="477"/>
      <c r="M568" s="478"/>
      <c r="N568" s="2032">
        <f>IF(SUM(K569:M569)=0,0,ROUND(K569/SUM(K569:M569),3))</f>
        <v>0</v>
      </c>
      <c r="O568" s="2033"/>
      <c r="P568" s="2016">
        <f>IF(I550&gt;0,ROUND(-G568*N568,0),0)</f>
        <v>0</v>
      </c>
      <c r="Q568" s="2017"/>
      <c r="R568" s="2020"/>
      <c r="S568" s="2021"/>
      <c r="T568" s="2024"/>
      <c r="U568" s="2025"/>
      <c r="V568" s="2026"/>
      <c r="AF568" s="846"/>
      <c r="AG568" s="846"/>
    </row>
    <row r="569" spans="2:33" ht="14.1" hidden="1" customHeight="1" x14ac:dyDescent="0.2">
      <c r="B569" s="1987"/>
      <c r="C569" s="1992"/>
      <c r="D569" s="1993"/>
      <c r="E569" s="1983"/>
      <c r="F569" s="1984"/>
      <c r="G569" s="2035"/>
      <c r="H569" s="2036"/>
      <c r="I569" s="2009"/>
      <c r="J569" s="2010"/>
      <c r="K569" s="473"/>
      <c r="L569" s="474"/>
      <c r="M569" s="475"/>
      <c r="N569" s="2037"/>
      <c r="O569" s="2038"/>
      <c r="P569" s="2018"/>
      <c r="Q569" s="2019"/>
      <c r="R569" s="2022"/>
      <c r="S569" s="2023"/>
      <c r="T569" s="2027"/>
      <c r="U569" s="2028"/>
      <c r="V569" s="2029"/>
      <c r="W569" s="845" t="str">
        <f>IF(R568&gt;P568,"！　(17）が(16)を超えています。","")</f>
        <v/>
      </c>
      <c r="AA569" s="845" t="str">
        <f>IF(G568="","",IF(SIGN(G568)=SIGN(R568),"！(11)と(17)の符号が逆になっていません。",""))</f>
        <v/>
      </c>
      <c r="AF569" s="847"/>
      <c r="AG569" s="847"/>
    </row>
    <row r="570" spans="2:33" ht="14.1" hidden="1" customHeight="1" x14ac:dyDescent="0.2">
      <c r="B570" s="1985">
        <v>19</v>
      </c>
      <c r="C570" s="1988"/>
      <c r="D570" s="1989"/>
      <c r="E570" s="2053"/>
      <c r="F570" s="2054"/>
      <c r="G570" s="2039"/>
      <c r="H570" s="2040"/>
      <c r="I570" s="2005">
        <f>IF(SUM(G570:H589)&gt;=0,0,-1*SUM(G570:H589))</f>
        <v>0</v>
      </c>
      <c r="J570" s="2006"/>
      <c r="K570" s="476" t="str">
        <f>IF(G570&lt;&gt;"",IF(総括表①!$D$10="-",総括表①!$C$10,総括表①!$D$10),"")</f>
        <v/>
      </c>
      <c r="L570" s="477"/>
      <c r="M570" s="478"/>
      <c r="N570" s="2041">
        <f>IF(SUM(K571:M571)=0,0,ROUND(K571/SUM(K571:M571),3))</f>
        <v>0</v>
      </c>
      <c r="O570" s="2042"/>
      <c r="P570" s="2046">
        <f>IF(I570&gt;0,ROUND(-G570*N570,0),0)</f>
        <v>0</v>
      </c>
      <c r="Q570" s="2047"/>
      <c r="R570" s="2048"/>
      <c r="S570" s="2049"/>
      <c r="T570" s="2050"/>
      <c r="U570" s="2051"/>
      <c r="V570" s="2052"/>
      <c r="AF570" s="853">
        <f>IF(AND(I570&gt;0,SUM(P570:Q589)&lt;=0)=TRUE,0,SUM(P570:Q589))</f>
        <v>0</v>
      </c>
      <c r="AG570" s="853">
        <f>IF(AND(I570&gt;0,SUM(R570:S589)&lt;=0)=TRUE,0,SUM(R570:S589))</f>
        <v>0</v>
      </c>
    </row>
    <row r="571" spans="2:33" ht="14.1" hidden="1" customHeight="1" x14ac:dyDescent="0.2">
      <c r="B571" s="1986"/>
      <c r="C571" s="1990"/>
      <c r="D571" s="1991"/>
      <c r="E571" s="1981"/>
      <c r="F571" s="1982"/>
      <c r="G571" s="2030"/>
      <c r="H571" s="2031"/>
      <c r="I571" s="2007"/>
      <c r="J571" s="2008"/>
      <c r="K571" s="473"/>
      <c r="L571" s="474"/>
      <c r="M571" s="475"/>
      <c r="N571" s="2032"/>
      <c r="O571" s="2033"/>
      <c r="P571" s="2016"/>
      <c r="Q571" s="2017"/>
      <c r="R571" s="2020"/>
      <c r="S571" s="2021"/>
      <c r="T571" s="2024"/>
      <c r="U571" s="2025"/>
      <c r="V571" s="2026"/>
      <c r="W571" s="845" t="str">
        <f>IF(R570&gt;P570,"！　(17）が(16)を超えています。","")</f>
        <v/>
      </c>
      <c r="AA571" s="845" t="str">
        <f>IF(G570="","",IF(SIGN(G570)=SIGN(R570),"！(11)と(17)の符号が逆になっていません。",""))</f>
        <v/>
      </c>
      <c r="AF571" s="846"/>
      <c r="AG571" s="846"/>
    </row>
    <row r="572" spans="2:33" ht="14.1" hidden="1" customHeight="1" x14ac:dyDescent="0.2">
      <c r="B572" s="1986"/>
      <c r="C572" s="1990"/>
      <c r="D572" s="1991"/>
      <c r="E572" s="1981"/>
      <c r="F572" s="1982"/>
      <c r="G572" s="2030"/>
      <c r="H572" s="2031"/>
      <c r="I572" s="2007"/>
      <c r="J572" s="2008"/>
      <c r="K572" s="476" t="str">
        <f>IF(G572&lt;&gt;"",IF(総括表①!$D$10="-",総括表①!$C$10,総括表①!$D$10),"")</f>
        <v/>
      </c>
      <c r="L572" s="477"/>
      <c r="M572" s="478"/>
      <c r="N572" s="2032">
        <f>IF(SUM(K573:M573)=0,0,ROUND(K573/SUM(K573:M573),3))</f>
        <v>0</v>
      </c>
      <c r="O572" s="2033"/>
      <c r="P572" s="2016">
        <f>IF(I570&gt;0,ROUND(-G572*N572,0),0)</f>
        <v>0</v>
      </c>
      <c r="Q572" s="2017"/>
      <c r="R572" s="2020"/>
      <c r="S572" s="2021"/>
      <c r="T572" s="2024"/>
      <c r="U572" s="2025"/>
      <c r="V572" s="2026"/>
      <c r="AF572" s="846"/>
      <c r="AG572" s="846"/>
    </row>
    <row r="573" spans="2:33" ht="14.1" hidden="1" customHeight="1" x14ac:dyDescent="0.2">
      <c r="B573" s="1986"/>
      <c r="C573" s="1990"/>
      <c r="D573" s="1991"/>
      <c r="E573" s="1981"/>
      <c r="F573" s="1982"/>
      <c r="G573" s="2030"/>
      <c r="H573" s="2031"/>
      <c r="I573" s="2007"/>
      <c r="J573" s="2008"/>
      <c r="K573" s="473"/>
      <c r="L573" s="474"/>
      <c r="M573" s="475"/>
      <c r="N573" s="2032"/>
      <c r="O573" s="2033"/>
      <c r="P573" s="2016"/>
      <c r="Q573" s="2017"/>
      <c r="R573" s="2020"/>
      <c r="S573" s="2021"/>
      <c r="T573" s="2024"/>
      <c r="U573" s="2025"/>
      <c r="V573" s="2026"/>
      <c r="W573" s="845" t="str">
        <f>IF(R572&gt;P572,"！　(17）が(16)を超えています。","")</f>
        <v/>
      </c>
      <c r="AA573" s="845" t="str">
        <f>IF(G572="","",IF(SIGN(G572)=SIGN(R572),"！(11)と(17)の符号が逆になっていません。",""))</f>
        <v/>
      </c>
      <c r="AF573" s="846"/>
      <c r="AG573" s="846"/>
    </row>
    <row r="574" spans="2:33" ht="14.1" hidden="1" customHeight="1" x14ac:dyDescent="0.2">
      <c r="B574" s="1986"/>
      <c r="C574" s="1990"/>
      <c r="D574" s="1991"/>
      <c r="E574" s="1981"/>
      <c r="F574" s="1982"/>
      <c r="G574" s="2030"/>
      <c r="H574" s="2031"/>
      <c r="I574" s="2007"/>
      <c r="J574" s="2008"/>
      <c r="K574" s="476" t="str">
        <f>IF(G574&lt;&gt;"",IF(総括表①!$D$10="-",総括表①!$C$10,総括表①!$D$10),"")</f>
        <v/>
      </c>
      <c r="L574" s="477"/>
      <c r="M574" s="478"/>
      <c r="N574" s="2032">
        <f>IF(SUM(K575:M575)=0,0,ROUND(K575/SUM(K575:M575),3))</f>
        <v>0</v>
      </c>
      <c r="O574" s="2033"/>
      <c r="P574" s="2016">
        <f>IF(I570&gt;0,ROUND(-G574*N574,0),0)</f>
        <v>0</v>
      </c>
      <c r="Q574" s="2017"/>
      <c r="R574" s="2020"/>
      <c r="S574" s="2021"/>
      <c r="T574" s="2024"/>
      <c r="U574" s="2025"/>
      <c r="V574" s="2026"/>
      <c r="AF574" s="846"/>
      <c r="AG574" s="846"/>
    </row>
    <row r="575" spans="2:33" ht="14.1" hidden="1" customHeight="1" x14ac:dyDescent="0.2">
      <c r="B575" s="1986"/>
      <c r="C575" s="1990"/>
      <c r="D575" s="1991"/>
      <c r="E575" s="1981"/>
      <c r="F575" s="1982"/>
      <c r="G575" s="2030"/>
      <c r="H575" s="2031"/>
      <c r="I575" s="2007"/>
      <c r="J575" s="2008"/>
      <c r="K575" s="473"/>
      <c r="L575" s="474"/>
      <c r="M575" s="475"/>
      <c r="N575" s="2032"/>
      <c r="O575" s="2033"/>
      <c r="P575" s="2016"/>
      <c r="Q575" s="2017"/>
      <c r="R575" s="2020"/>
      <c r="S575" s="2021"/>
      <c r="T575" s="2024"/>
      <c r="U575" s="2025"/>
      <c r="V575" s="2026"/>
      <c r="W575" s="845" t="str">
        <f>IF(R574&gt;P574,"！　(17）が(16)を超えています。","")</f>
        <v/>
      </c>
      <c r="AA575" s="845" t="str">
        <f>IF(G574="","",IF(SIGN(G574)=SIGN(R574),"！(11)と(17)の符号が逆になっていません。",""))</f>
        <v/>
      </c>
      <c r="AF575" s="846"/>
      <c r="AG575" s="846"/>
    </row>
    <row r="576" spans="2:33" ht="14.1" hidden="1" customHeight="1" x14ac:dyDescent="0.2">
      <c r="B576" s="1986"/>
      <c r="C576" s="1990"/>
      <c r="D576" s="1991"/>
      <c r="E576" s="1981"/>
      <c r="F576" s="1982"/>
      <c r="G576" s="2030"/>
      <c r="H576" s="2031"/>
      <c r="I576" s="2007"/>
      <c r="J576" s="2008"/>
      <c r="K576" s="476" t="str">
        <f>IF(G576&lt;&gt;"",IF(総括表①!$D$10="-",総括表①!$C$10,総括表①!$D$10),"")</f>
        <v/>
      </c>
      <c r="L576" s="477"/>
      <c r="M576" s="478"/>
      <c r="N576" s="2032">
        <f>IF(SUM(K577:M577)=0,0,ROUND(K577/SUM(K577:M577),3))</f>
        <v>0</v>
      </c>
      <c r="O576" s="2033"/>
      <c r="P576" s="2016">
        <f>IF(I570&gt;0,ROUND(-G576*N576,0),0)</f>
        <v>0</v>
      </c>
      <c r="Q576" s="2017"/>
      <c r="R576" s="2020"/>
      <c r="S576" s="2021"/>
      <c r="T576" s="2024"/>
      <c r="U576" s="2025"/>
      <c r="V576" s="2026"/>
      <c r="AF576" s="846"/>
      <c r="AG576" s="846"/>
    </row>
    <row r="577" spans="2:33" ht="14.1" hidden="1" customHeight="1" x14ac:dyDescent="0.2">
      <c r="B577" s="1986"/>
      <c r="C577" s="1990"/>
      <c r="D577" s="1991"/>
      <c r="E577" s="1981"/>
      <c r="F577" s="1982"/>
      <c r="G577" s="2030"/>
      <c r="H577" s="2031"/>
      <c r="I577" s="2007"/>
      <c r="J577" s="2008"/>
      <c r="K577" s="473"/>
      <c r="L577" s="474"/>
      <c r="M577" s="475"/>
      <c r="N577" s="2032"/>
      <c r="O577" s="2033"/>
      <c r="P577" s="2016"/>
      <c r="Q577" s="2017"/>
      <c r="R577" s="2020"/>
      <c r="S577" s="2021"/>
      <c r="T577" s="2024"/>
      <c r="U577" s="2025"/>
      <c r="V577" s="2026"/>
      <c r="W577" s="845" t="str">
        <f>IF(R576&gt;P576,"！　(17）が(16)を超えています。","")</f>
        <v/>
      </c>
      <c r="AA577" s="845" t="str">
        <f>IF(G576="","",IF(SIGN(G576)=SIGN(R576),"！(11)と(17)の符号が逆になっていません。",""))</f>
        <v/>
      </c>
      <c r="AF577" s="846"/>
      <c r="AG577" s="846"/>
    </row>
    <row r="578" spans="2:33" ht="14.1" hidden="1" customHeight="1" x14ac:dyDescent="0.2">
      <c r="B578" s="1986"/>
      <c r="C578" s="1990"/>
      <c r="D578" s="1991"/>
      <c r="E578" s="1981"/>
      <c r="F578" s="1982"/>
      <c r="G578" s="2030"/>
      <c r="H578" s="2031"/>
      <c r="I578" s="2007"/>
      <c r="J578" s="2008"/>
      <c r="K578" s="476" t="str">
        <f>IF(G578&lt;&gt;"",IF(総括表①!$D$10="-",総括表①!$C$10,総括表①!$D$10),"")</f>
        <v/>
      </c>
      <c r="L578" s="477"/>
      <c r="M578" s="478"/>
      <c r="N578" s="2032">
        <f>IF(SUM(K579:M579)=0,0,ROUND(K579/SUM(K579:M579),3))</f>
        <v>0</v>
      </c>
      <c r="O578" s="2033"/>
      <c r="P578" s="2016">
        <f>IF(I570&gt;0,ROUND(-G578*N578,0),0)</f>
        <v>0</v>
      </c>
      <c r="Q578" s="2017"/>
      <c r="R578" s="2020"/>
      <c r="S578" s="2021"/>
      <c r="T578" s="2024"/>
      <c r="U578" s="2025"/>
      <c r="V578" s="2026"/>
      <c r="AF578" s="846"/>
      <c r="AG578" s="846"/>
    </row>
    <row r="579" spans="2:33" ht="14.1" hidden="1" customHeight="1" x14ac:dyDescent="0.2">
      <c r="B579" s="1986"/>
      <c r="C579" s="1990"/>
      <c r="D579" s="1991"/>
      <c r="E579" s="1981"/>
      <c r="F579" s="1982"/>
      <c r="G579" s="2030"/>
      <c r="H579" s="2031"/>
      <c r="I579" s="2007"/>
      <c r="J579" s="2008"/>
      <c r="K579" s="473"/>
      <c r="L579" s="474"/>
      <c r="M579" s="475"/>
      <c r="N579" s="2032"/>
      <c r="O579" s="2033"/>
      <c r="P579" s="2016"/>
      <c r="Q579" s="2017"/>
      <c r="R579" s="2020"/>
      <c r="S579" s="2021"/>
      <c r="T579" s="2024"/>
      <c r="U579" s="2025"/>
      <c r="V579" s="2026"/>
      <c r="W579" s="845" t="str">
        <f>IF(R578&gt;P578,"！　(17）が(16)を超えています。","")</f>
        <v/>
      </c>
      <c r="AA579" s="845" t="str">
        <f>IF(G578="","",IF(SIGN(G578)=SIGN(R578),"！(11)と(17)の符号が逆になっていません。",""))</f>
        <v/>
      </c>
      <c r="AF579" s="846"/>
      <c r="AG579" s="846"/>
    </row>
    <row r="580" spans="2:33" ht="14.1" hidden="1" customHeight="1" x14ac:dyDescent="0.2">
      <c r="B580" s="1986"/>
      <c r="C580" s="1990"/>
      <c r="D580" s="1991"/>
      <c r="E580" s="1981"/>
      <c r="F580" s="1982"/>
      <c r="G580" s="2030"/>
      <c r="H580" s="2031"/>
      <c r="I580" s="2007"/>
      <c r="J580" s="2008"/>
      <c r="K580" s="476" t="str">
        <f>IF(G580&lt;&gt;"",IF(総括表①!$D$10="-",総括表①!$C$10,総括表①!$D$10),"")</f>
        <v/>
      </c>
      <c r="L580" s="477"/>
      <c r="M580" s="478"/>
      <c r="N580" s="2032">
        <f>IF(SUM(K581:M581)=0,0,ROUND(K581/SUM(K581:M581),3))</f>
        <v>0</v>
      </c>
      <c r="O580" s="2033"/>
      <c r="P580" s="2016">
        <f>IF(I570&gt;0,ROUND(-G580*N580,0),0)</f>
        <v>0</v>
      </c>
      <c r="Q580" s="2017"/>
      <c r="R580" s="2020"/>
      <c r="S580" s="2021"/>
      <c r="T580" s="2024"/>
      <c r="U580" s="2025"/>
      <c r="V580" s="2026"/>
      <c r="AF580" s="846"/>
      <c r="AG580" s="846"/>
    </row>
    <row r="581" spans="2:33" ht="14.1" hidden="1" customHeight="1" x14ac:dyDescent="0.2">
      <c r="B581" s="1986"/>
      <c r="C581" s="1990"/>
      <c r="D581" s="1991"/>
      <c r="E581" s="1981"/>
      <c r="F581" s="1982"/>
      <c r="G581" s="2030"/>
      <c r="H581" s="2031"/>
      <c r="I581" s="2007"/>
      <c r="J581" s="2008"/>
      <c r="K581" s="473"/>
      <c r="L581" s="474"/>
      <c r="M581" s="475"/>
      <c r="N581" s="2032"/>
      <c r="O581" s="2033"/>
      <c r="P581" s="2016"/>
      <c r="Q581" s="2017"/>
      <c r="R581" s="2020"/>
      <c r="S581" s="2021"/>
      <c r="T581" s="2024"/>
      <c r="U581" s="2025"/>
      <c r="V581" s="2026"/>
      <c r="W581" s="845" t="str">
        <f>IF(R580&gt;P580,"！　(17）が(16)を超えています。","")</f>
        <v/>
      </c>
      <c r="AA581" s="845" t="str">
        <f>IF(G580="","",IF(SIGN(G580)=SIGN(R580),"！(11)と(17)の符号が逆になっていません。",""))</f>
        <v/>
      </c>
      <c r="AF581" s="846"/>
      <c r="AG581" s="846"/>
    </row>
    <row r="582" spans="2:33" ht="14.1" hidden="1" customHeight="1" x14ac:dyDescent="0.2">
      <c r="B582" s="1986"/>
      <c r="C582" s="1990"/>
      <c r="D582" s="1991"/>
      <c r="E582" s="1981"/>
      <c r="F582" s="1982"/>
      <c r="G582" s="2030"/>
      <c r="H582" s="2031"/>
      <c r="I582" s="2007"/>
      <c r="J582" s="2008"/>
      <c r="K582" s="476" t="str">
        <f>IF(G582&lt;&gt;"",IF(総括表①!$D$10="-",総括表①!$C$10,総括表①!$D$10),"")</f>
        <v/>
      </c>
      <c r="L582" s="477"/>
      <c r="M582" s="478"/>
      <c r="N582" s="2032">
        <f>IF(SUM(K583:M583)=0,0,ROUND(K583/SUM(K583:M583),3))</f>
        <v>0</v>
      </c>
      <c r="O582" s="2033"/>
      <c r="P582" s="2016">
        <f>IF(I570&gt;0,ROUND(-G582*N582,0),0)</f>
        <v>0</v>
      </c>
      <c r="Q582" s="2017"/>
      <c r="R582" s="2020"/>
      <c r="S582" s="2021"/>
      <c r="T582" s="2024"/>
      <c r="U582" s="2025"/>
      <c r="V582" s="2026"/>
      <c r="AF582" s="846"/>
      <c r="AG582" s="846"/>
    </row>
    <row r="583" spans="2:33" ht="14.1" hidden="1" customHeight="1" x14ac:dyDescent="0.2">
      <c r="B583" s="1986"/>
      <c r="C583" s="1990"/>
      <c r="D583" s="1991"/>
      <c r="E583" s="1981"/>
      <c r="F583" s="1982"/>
      <c r="G583" s="2030"/>
      <c r="H583" s="2031"/>
      <c r="I583" s="2007"/>
      <c r="J583" s="2008"/>
      <c r="K583" s="473"/>
      <c r="L583" s="474"/>
      <c r="M583" s="475"/>
      <c r="N583" s="2032"/>
      <c r="O583" s="2033"/>
      <c r="P583" s="2016"/>
      <c r="Q583" s="2017"/>
      <c r="R583" s="2020"/>
      <c r="S583" s="2021"/>
      <c r="T583" s="2024"/>
      <c r="U583" s="2025"/>
      <c r="V583" s="2026"/>
      <c r="W583" s="845" t="str">
        <f>IF(R582&gt;P582,"！　(17）が(16)を超えています。","")</f>
        <v/>
      </c>
      <c r="AA583" s="845" t="str">
        <f>IF(G582="","",IF(SIGN(G582)=SIGN(R582),"！(11)と(17)の符号が逆になっていません。",""))</f>
        <v/>
      </c>
      <c r="AF583" s="846"/>
      <c r="AG583" s="846"/>
    </row>
    <row r="584" spans="2:33" ht="14.1" hidden="1" customHeight="1" x14ac:dyDescent="0.2">
      <c r="B584" s="1986"/>
      <c r="C584" s="1990"/>
      <c r="D584" s="1991"/>
      <c r="E584" s="1981"/>
      <c r="F584" s="1982"/>
      <c r="G584" s="2030"/>
      <c r="H584" s="2031"/>
      <c r="I584" s="2007"/>
      <c r="J584" s="2008"/>
      <c r="K584" s="476" t="str">
        <f>IF(G584&lt;&gt;"",IF(総括表①!$D$10="-",総括表①!$C$10,総括表①!$D$10),"")</f>
        <v/>
      </c>
      <c r="L584" s="477"/>
      <c r="M584" s="478"/>
      <c r="N584" s="2032">
        <f>IF(SUM(K585:M585)=0,0,ROUND(K585/SUM(K585:M585),3))</f>
        <v>0</v>
      </c>
      <c r="O584" s="2033"/>
      <c r="P584" s="2016">
        <f>IF(I570&gt;0,ROUND(-G584*N584,0),0)</f>
        <v>0</v>
      </c>
      <c r="Q584" s="2017"/>
      <c r="R584" s="2020"/>
      <c r="S584" s="2021"/>
      <c r="T584" s="2024"/>
      <c r="U584" s="2025"/>
      <c r="V584" s="2026"/>
      <c r="AF584" s="846"/>
      <c r="AG584" s="846"/>
    </row>
    <row r="585" spans="2:33" ht="14.1" hidden="1" customHeight="1" x14ac:dyDescent="0.2">
      <c r="B585" s="1986"/>
      <c r="C585" s="1990"/>
      <c r="D585" s="1991"/>
      <c r="E585" s="1981"/>
      <c r="F585" s="1982"/>
      <c r="G585" s="2030"/>
      <c r="H585" s="2031"/>
      <c r="I585" s="2007"/>
      <c r="J585" s="2008"/>
      <c r="K585" s="473"/>
      <c r="L585" s="474"/>
      <c r="M585" s="475"/>
      <c r="N585" s="2032"/>
      <c r="O585" s="2033"/>
      <c r="P585" s="2016"/>
      <c r="Q585" s="2017"/>
      <c r="R585" s="2020"/>
      <c r="S585" s="2021"/>
      <c r="T585" s="2024"/>
      <c r="U585" s="2025"/>
      <c r="V585" s="2026"/>
      <c r="W585" s="845" t="str">
        <f>IF(R584&gt;P584,"！　(17）が(16)を超えています。","")</f>
        <v/>
      </c>
      <c r="AA585" s="845" t="str">
        <f>IF(G584="","",IF(SIGN(G584)=SIGN(R584),"！(11)と(17)の符号が逆になっていません。",""))</f>
        <v/>
      </c>
      <c r="AF585" s="846"/>
      <c r="AG585" s="846"/>
    </row>
    <row r="586" spans="2:33" ht="14.1" hidden="1" customHeight="1" x14ac:dyDescent="0.2">
      <c r="B586" s="1986"/>
      <c r="C586" s="1990"/>
      <c r="D586" s="1991"/>
      <c r="E586" s="1981"/>
      <c r="F586" s="1982"/>
      <c r="G586" s="2030"/>
      <c r="H586" s="2031"/>
      <c r="I586" s="2007"/>
      <c r="J586" s="2008"/>
      <c r="K586" s="476" t="str">
        <f>IF(G586&lt;&gt;"",IF(総括表①!$D$10="-",総括表①!$C$10,総括表①!$D$10),"")</f>
        <v/>
      </c>
      <c r="L586" s="477"/>
      <c r="M586" s="478"/>
      <c r="N586" s="2032">
        <f>IF(SUM(K587:M587)=0,0,ROUND(K587/SUM(K587:M587),3))</f>
        <v>0</v>
      </c>
      <c r="O586" s="2033"/>
      <c r="P586" s="2016">
        <f>IF(I570&gt;0,ROUND(-G586*N586,0),0)</f>
        <v>0</v>
      </c>
      <c r="Q586" s="2017"/>
      <c r="R586" s="2020"/>
      <c r="S586" s="2021"/>
      <c r="T586" s="2024"/>
      <c r="U586" s="2025"/>
      <c r="V586" s="2026"/>
      <c r="AF586" s="846"/>
      <c r="AG586" s="846"/>
    </row>
    <row r="587" spans="2:33" ht="14.1" hidden="1" customHeight="1" x14ac:dyDescent="0.2">
      <c r="B587" s="1986"/>
      <c r="C587" s="1990"/>
      <c r="D587" s="1991"/>
      <c r="E587" s="1981"/>
      <c r="F587" s="1982"/>
      <c r="G587" s="2030"/>
      <c r="H587" s="2031"/>
      <c r="I587" s="2007"/>
      <c r="J587" s="2008"/>
      <c r="K587" s="473"/>
      <c r="L587" s="474"/>
      <c r="M587" s="475"/>
      <c r="N587" s="2032"/>
      <c r="O587" s="2033"/>
      <c r="P587" s="2016"/>
      <c r="Q587" s="2017"/>
      <c r="R587" s="2020"/>
      <c r="S587" s="2021"/>
      <c r="T587" s="2024"/>
      <c r="U587" s="2025"/>
      <c r="V587" s="2026"/>
      <c r="W587" s="845" t="str">
        <f>IF(R586&gt;P586,"！　(17）が(16)を超えています。","")</f>
        <v/>
      </c>
      <c r="AA587" s="845" t="str">
        <f>IF(G586="","",IF(SIGN(G586)=SIGN(R586),"！(11)と(17)の符号が逆になっていません。",""))</f>
        <v/>
      </c>
      <c r="AF587" s="846"/>
      <c r="AG587" s="846"/>
    </row>
    <row r="588" spans="2:33" ht="14.1" hidden="1" customHeight="1" x14ac:dyDescent="0.2">
      <c r="B588" s="1986"/>
      <c r="C588" s="1990"/>
      <c r="D588" s="1991"/>
      <c r="E588" s="1981"/>
      <c r="F588" s="1982"/>
      <c r="G588" s="2030"/>
      <c r="H588" s="2031"/>
      <c r="I588" s="2007"/>
      <c r="J588" s="2008"/>
      <c r="K588" s="476" t="str">
        <f>IF(G588&lt;&gt;"",IF(総括表①!$D$10="-",総括表①!$C$10,総括表①!$D$10),"")</f>
        <v/>
      </c>
      <c r="L588" s="477"/>
      <c r="M588" s="478"/>
      <c r="N588" s="2032">
        <f>IF(SUM(K589:M589)=0,0,ROUND(K589/SUM(K589:M589),3))</f>
        <v>0</v>
      </c>
      <c r="O588" s="2033"/>
      <c r="P588" s="2016">
        <f>IF(I570&gt;0,ROUND(-G588*N588,0),0)</f>
        <v>0</v>
      </c>
      <c r="Q588" s="2017"/>
      <c r="R588" s="2020"/>
      <c r="S588" s="2021"/>
      <c r="T588" s="2024"/>
      <c r="U588" s="2025"/>
      <c r="V588" s="2026"/>
      <c r="AF588" s="846"/>
      <c r="AG588" s="846"/>
    </row>
    <row r="589" spans="2:33" ht="14.1" hidden="1" customHeight="1" x14ac:dyDescent="0.2">
      <c r="B589" s="1987"/>
      <c r="C589" s="1992"/>
      <c r="D589" s="1993"/>
      <c r="E589" s="1983"/>
      <c r="F589" s="1984"/>
      <c r="G589" s="2035"/>
      <c r="H589" s="2036"/>
      <c r="I589" s="2009"/>
      <c r="J589" s="2010"/>
      <c r="K589" s="473"/>
      <c r="L589" s="474"/>
      <c r="M589" s="475"/>
      <c r="N589" s="2037"/>
      <c r="O589" s="2038"/>
      <c r="P589" s="2018"/>
      <c r="Q589" s="2019"/>
      <c r="R589" s="2022"/>
      <c r="S589" s="2023"/>
      <c r="T589" s="2027"/>
      <c r="U589" s="2028"/>
      <c r="V589" s="2029"/>
      <c r="W589" s="845" t="str">
        <f>IF(R588&gt;P588,"！　(17）が(16)を超えています。","")</f>
        <v/>
      </c>
      <c r="AA589" s="845" t="str">
        <f>IF(G588="","",IF(SIGN(G588)=SIGN(R588),"！(11)と(17)の符号が逆になっていません。",""))</f>
        <v/>
      </c>
      <c r="AF589" s="847"/>
      <c r="AG589" s="847"/>
    </row>
    <row r="590" spans="2:33" ht="14.1" hidden="1" customHeight="1" x14ac:dyDescent="0.2">
      <c r="B590" s="1985">
        <v>20</v>
      </c>
      <c r="C590" s="1988"/>
      <c r="D590" s="1989"/>
      <c r="E590" s="2053"/>
      <c r="F590" s="2054"/>
      <c r="G590" s="2039"/>
      <c r="H590" s="2040"/>
      <c r="I590" s="2005">
        <f>IF(SUM(G590:H609)&gt;=0,0,-1*SUM(G590:H609))</f>
        <v>0</v>
      </c>
      <c r="J590" s="2006"/>
      <c r="K590" s="476" t="str">
        <f>IF(G590&lt;&gt;"",IF(総括表①!$D$10="-",総括表①!$C$10,総括表①!$D$10),"")</f>
        <v/>
      </c>
      <c r="L590" s="477"/>
      <c r="M590" s="478"/>
      <c r="N590" s="2041">
        <f>IF(SUM(K591:M591)=0,0,ROUND(K591/SUM(K591:M591),3))</f>
        <v>0</v>
      </c>
      <c r="O590" s="2042"/>
      <c r="P590" s="2046">
        <f>IF(I590&gt;0,ROUND(-G590*N590,0),0)</f>
        <v>0</v>
      </c>
      <c r="Q590" s="2047"/>
      <c r="R590" s="2048"/>
      <c r="S590" s="2049"/>
      <c r="T590" s="2050"/>
      <c r="U590" s="2051"/>
      <c r="V590" s="2052"/>
      <c r="AF590" s="853">
        <f>IF(AND(I590&gt;0,SUM(P590:Q609)&lt;=0)=TRUE,0,SUM(P590:Q609))</f>
        <v>0</v>
      </c>
      <c r="AG590" s="853">
        <f>IF(AND(I590&gt;0,SUM(R590:S609)&lt;=0)=TRUE,0,SUM(R590:S609))</f>
        <v>0</v>
      </c>
    </row>
    <row r="591" spans="2:33" ht="14.1" hidden="1" customHeight="1" x14ac:dyDescent="0.2">
      <c r="B591" s="1986"/>
      <c r="C591" s="1990"/>
      <c r="D591" s="1991"/>
      <c r="E591" s="1981"/>
      <c r="F591" s="1982"/>
      <c r="G591" s="2030"/>
      <c r="H591" s="2031"/>
      <c r="I591" s="2007"/>
      <c r="J591" s="2008"/>
      <c r="K591" s="473"/>
      <c r="L591" s="474"/>
      <c r="M591" s="475"/>
      <c r="N591" s="2032"/>
      <c r="O591" s="2033"/>
      <c r="P591" s="2016"/>
      <c r="Q591" s="2017"/>
      <c r="R591" s="2020"/>
      <c r="S591" s="2021"/>
      <c r="T591" s="2024"/>
      <c r="U591" s="2025"/>
      <c r="V591" s="2026"/>
      <c r="W591" s="845" t="str">
        <f>IF(R590&gt;P590,"！　(17）が(16)を超えています。","")</f>
        <v/>
      </c>
      <c r="AA591" s="845" t="str">
        <f>IF(G590="","",IF(SIGN(G590)=SIGN(R590),"！(11)と(17)の符号が逆になっていません。",""))</f>
        <v/>
      </c>
      <c r="AF591" s="846"/>
      <c r="AG591" s="846"/>
    </row>
    <row r="592" spans="2:33" ht="14.1" hidden="1" customHeight="1" x14ac:dyDescent="0.2">
      <c r="B592" s="1986"/>
      <c r="C592" s="1990"/>
      <c r="D592" s="1991"/>
      <c r="E592" s="1981"/>
      <c r="F592" s="1982"/>
      <c r="G592" s="2030"/>
      <c r="H592" s="2031"/>
      <c r="I592" s="2007"/>
      <c r="J592" s="2008"/>
      <c r="K592" s="476" t="str">
        <f>IF(G592&lt;&gt;"",IF(総括表①!$D$10="-",総括表①!$C$10,総括表①!$D$10),"")</f>
        <v/>
      </c>
      <c r="L592" s="477"/>
      <c r="M592" s="478"/>
      <c r="N592" s="2032">
        <f>IF(SUM(K593:M593)=0,0,ROUND(K593/SUM(K593:M593),3))</f>
        <v>0</v>
      </c>
      <c r="O592" s="2033"/>
      <c r="P592" s="2016">
        <f>IF(I590&gt;0,ROUND(-G592*N592,0),0)</f>
        <v>0</v>
      </c>
      <c r="Q592" s="2017"/>
      <c r="R592" s="2020"/>
      <c r="S592" s="2021"/>
      <c r="T592" s="2024"/>
      <c r="U592" s="2025"/>
      <c r="V592" s="2026"/>
      <c r="AF592" s="846"/>
      <c r="AG592" s="846"/>
    </row>
    <row r="593" spans="2:33" ht="14.1" hidden="1" customHeight="1" x14ac:dyDescent="0.2">
      <c r="B593" s="1986"/>
      <c r="C593" s="1990"/>
      <c r="D593" s="1991"/>
      <c r="E593" s="1981"/>
      <c r="F593" s="1982"/>
      <c r="G593" s="2030"/>
      <c r="H593" s="2031"/>
      <c r="I593" s="2007"/>
      <c r="J593" s="2008"/>
      <c r="K593" s="473"/>
      <c r="L593" s="474"/>
      <c r="M593" s="475"/>
      <c r="N593" s="2032"/>
      <c r="O593" s="2033"/>
      <c r="P593" s="2016"/>
      <c r="Q593" s="2017"/>
      <c r="R593" s="2020"/>
      <c r="S593" s="2021"/>
      <c r="T593" s="2024"/>
      <c r="U593" s="2025"/>
      <c r="V593" s="2026"/>
      <c r="W593" s="845" t="str">
        <f>IF(R592&gt;P592,"！　(17）が(16)を超えています。","")</f>
        <v/>
      </c>
      <c r="AA593" s="845" t="str">
        <f>IF(G592="","",IF(SIGN(G592)=SIGN(R592),"！(11)と(17)の符号が逆になっていません。",""))</f>
        <v/>
      </c>
      <c r="AF593" s="846"/>
      <c r="AG593" s="846"/>
    </row>
    <row r="594" spans="2:33" ht="14.1" hidden="1" customHeight="1" x14ac:dyDescent="0.2">
      <c r="B594" s="1986"/>
      <c r="C594" s="1990"/>
      <c r="D594" s="1991"/>
      <c r="E594" s="1981"/>
      <c r="F594" s="1982"/>
      <c r="G594" s="2030"/>
      <c r="H594" s="2031"/>
      <c r="I594" s="2007"/>
      <c r="J594" s="2008"/>
      <c r="K594" s="476" t="str">
        <f>IF(G594&lt;&gt;"",IF(総括表①!$D$10="-",総括表①!$C$10,総括表①!$D$10),"")</f>
        <v/>
      </c>
      <c r="L594" s="477"/>
      <c r="M594" s="478"/>
      <c r="N594" s="2032">
        <f>IF(SUM(K595:M595)=0,0,ROUND(K595/SUM(K595:M595),3))</f>
        <v>0</v>
      </c>
      <c r="O594" s="2033"/>
      <c r="P594" s="2016">
        <f>IF(I590&gt;0,ROUND(-G594*N594,0),0)</f>
        <v>0</v>
      </c>
      <c r="Q594" s="2017"/>
      <c r="R594" s="2020"/>
      <c r="S594" s="2021"/>
      <c r="T594" s="2024"/>
      <c r="U594" s="2025"/>
      <c r="V594" s="2026"/>
      <c r="AF594" s="846"/>
      <c r="AG594" s="846"/>
    </row>
    <row r="595" spans="2:33" ht="14.1" hidden="1" customHeight="1" x14ac:dyDescent="0.2">
      <c r="B595" s="1986"/>
      <c r="C595" s="1990"/>
      <c r="D595" s="1991"/>
      <c r="E595" s="1981"/>
      <c r="F595" s="1982"/>
      <c r="G595" s="2030"/>
      <c r="H595" s="2031"/>
      <c r="I595" s="2007"/>
      <c r="J595" s="2008"/>
      <c r="K595" s="473"/>
      <c r="L595" s="474"/>
      <c r="M595" s="475"/>
      <c r="N595" s="2032"/>
      <c r="O595" s="2033"/>
      <c r="P595" s="2016"/>
      <c r="Q595" s="2017"/>
      <c r="R595" s="2020"/>
      <c r="S595" s="2021"/>
      <c r="T595" s="2024"/>
      <c r="U595" s="2025"/>
      <c r="V595" s="2026"/>
      <c r="W595" s="845" t="str">
        <f>IF(R594&gt;P594,"！　(17）が(16)を超えています。","")</f>
        <v/>
      </c>
      <c r="AA595" s="845" t="str">
        <f>IF(G594="","",IF(SIGN(G594)=SIGN(R594),"！(11)と(17)の符号が逆になっていません。",""))</f>
        <v/>
      </c>
      <c r="AF595" s="846"/>
      <c r="AG595" s="846"/>
    </row>
    <row r="596" spans="2:33" ht="14.1" hidden="1" customHeight="1" x14ac:dyDescent="0.2">
      <c r="B596" s="1986"/>
      <c r="C596" s="1990"/>
      <c r="D596" s="1991"/>
      <c r="E596" s="1981"/>
      <c r="F596" s="1982"/>
      <c r="G596" s="2030"/>
      <c r="H596" s="2031"/>
      <c r="I596" s="2007"/>
      <c r="J596" s="2008"/>
      <c r="K596" s="476" t="str">
        <f>IF(G596&lt;&gt;"",IF(総括表①!$D$10="-",総括表①!$C$10,総括表①!$D$10),"")</f>
        <v/>
      </c>
      <c r="L596" s="477"/>
      <c r="M596" s="478"/>
      <c r="N596" s="2032">
        <f>IF(SUM(K597:M597)=0,0,ROUND(K597/SUM(K597:M597),3))</f>
        <v>0</v>
      </c>
      <c r="O596" s="2033"/>
      <c r="P596" s="2016">
        <f>IF(I590&gt;0,ROUND(-G596*N596,0),0)</f>
        <v>0</v>
      </c>
      <c r="Q596" s="2017"/>
      <c r="R596" s="2020"/>
      <c r="S596" s="2021"/>
      <c r="T596" s="2024"/>
      <c r="U596" s="2025"/>
      <c r="V596" s="2026"/>
      <c r="AF596" s="846"/>
      <c r="AG596" s="846"/>
    </row>
    <row r="597" spans="2:33" ht="14.1" hidden="1" customHeight="1" x14ac:dyDescent="0.2">
      <c r="B597" s="1986"/>
      <c r="C597" s="1990"/>
      <c r="D597" s="1991"/>
      <c r="E597" s="1981"/>
      <c r="F597" s="1982"/>
      <c r="G597" s="2030"/>
      <c r="H597" s="2031"/>
      <c r="I597" s="2007"/>
      <c r="J597" s="2008"/>
      <c r="K597" s="473"/>
      <c r="L597" s="474"/>
      <c r="M597" s="475"/>
      <c r="N597" s="2032"/>
      <c r="O597" s="2033"/>
      <c r="P597" s="2016"/>
      <c r="Q597" s="2017"/>
      <c r="R597" s="2020"/>
      <c r="S597" s="2021"/>
      <c r="T597" s="2024"/>
      <c r="U597" s="2025"/>
      <c r="V597" s="2026"/>
      <c r="W597" s="845" t="str">
        <f>IF(R596&gt;P596,"！　(17）が(16)を超えています。","")</f>
        <v/>
      </c>
      <c r="AA597" s="845" t="str">
        <f>IF(G596="","",IF(SIGN(G596)=SIGN(R596),"！(11)と(17)の符号が逆になっていません。",""))</f>
        <v/>
      </c>
      <c r="AF597" s="846"/>
      <c r="AG597" s="846"/>
    </row>
    <row r="598" spans="2:33" ht="14.1" hidden="1" customHeight="1" x14ac:dyDescent="0.2">
      <c r="B598" s="1986"/>
      <c r="C598" s="1990"/>
      <c r="D598" s="1991"/>
      <c r="E598" s="1981"/>
      <c r="F598" s="1982"/>
      <c r="G598" s="2030"/>
      <c r="H598" s="2031"/>
      <c r="I598" s="2007"/>
      <c r="J598" s="2008"/>
      <c r="K598" s="476" t="str">
        <f>IF(G598&lt;&gt;"",IF(総括表①!$D$10="-",総括表①!$C$10,総括表①!$D$10),"")</f>
        <v/>
      </c>
      <c r="L598" s="477"/>
      <c r="M598" s="478"/>
      <c r="N598" s="2032">
        <f>IF(SUM(K599:M599)=0,0,ROUND(K599/SUM(K599:M599),3))</f>
        <v>0</v>
      </c>
      <c r="O598" s="2033"/>
      <c r="P598" s="2016">
        <f>IF(I590&gt;0,ROUND(-G598*N598,0),0)</f>
        <v>0</v>
      </c>
      <c r="Q598" s="2017"/>
      <c r="R598" s="2020"/>
      <c r="S598" s="2021"/>
      <c r="T598" s="2024"/>
      <c r="U598" s="2025"/>
      <c r="V598" s="2026"/>
      <c r="AF598" s="846"/>
      <c r="AG598" s="846"/>
    </row>
    <row r="599" spans="2:33" ht="14.1" hidden="1" customHeight="1" x14ac:dyDescent="0.2">
      <c r="B599" s="1986"/>
      <c r="C599" s="1990"/>
      <c r="D599" s="1991"/>
      <c r="E599" s="1981"/>
      <c r="F599" s="1982"/>
      <c r="G599" s="2030"/>
      <c r="H599" s="2031"/>
      <c r="I599" s="2007"/>
      <c r="J599" s="2008"/>
      <c r="K599" s="473"/>
      <c r="L599" s="474"/>
      <c r="M599" s="475"/>
      <c r="N599" s="2032"/>
      <c r="O599" s="2033"/>
      <c r="P599" s="2016"/>
      <c r="Q599" s="2017"/>
      <c r="R599" s="2020"/>
      <c r="S599" s="2021"/>
      <c r="T599" s="2024"/>
      <c r="U599" s="2025"/>
      <c r="V599" s="2026"/>
      <c r="W599" s="845" t="str">
        <f>IF(R598&gt;P598,"！　(17）が(16)を超えています。","")</f>
        <v/>
      </c>
      <c r="AA599" s="845" t="str">
        <f>IF(G598="","",IF(SIGN(G598)=SIGN(R598),"！(11)と(17)の符号が逆になっていません。",""))</f>
        <v/>
      </c>
      <c r="AF599" s="846"/>
      <c r="AG599" s="846"/>
    </row>
    <row r="600" spans="2:33" ht="14.1" hidden="1" customHeight="1" x14ac:dyDescent="0.2">
      <c r="B600" s="1986"/>
      <c r="C600" s="1990"/>
      <c r="D600" s="1991"/>
      <c r="E600" s="1981"/>
      <c r="F600" s="1982"/>
      <c r="G600" s="2030"/>
      <c r="H600" s="2031"/>
      <c r="I600" s="2007"/>
      <c r="J600" s="2008"/>
      <c r="K600" s="476" t="str">
        <f>IF(G600&lt;&gt;"",IF(総括表①!$D$10="-",総括表①!$C$10,総括表①!$D$10),"")</f>
        <v/>
      </c>
      <c r="L600" s="477"/>
      <c r="M600" s="478"/>
      <c r="N600" s="2032">
        <f>IF(SUM(K601:M601)=0,0,ROUND(K601/SUM(K601:M601),3))</f>
        <v>0</v>
      </c>
      <c r="O600" s="2033"/>
      <c r="P600" s="2016">
        <f>IF(I590&gt;0,ROUND(-G600*N600,0),0)</f>
        <v>0</v>
      </c>
      <c r="Q600" s="2017"/>
      <c r="R600" s="2020"/>
      <c r="S600" s="2021"/>
      <c r="T600" s="2024"/>
      <c r="U600" s="2025"/>
      <c r="V600" s="2026"/>
      <c r="AF600" s="846"/>
      <c r="AG600" s="846"/>
    </row>
    <row r="601" spans="2:33" ht="14.1" hidden="1" customHeight="1" x14ac:dyDescent="0.2">
      <c r="B601" s="1986"/>
      <c r="C601" s="1990"/>
      <c r="D601" s="1991"/>
      <c r="E601" s="1981"/>
      <c r="F601" s="1982"/>
      <c r="G601" s="2030"/>
      <c r="H601" s="2031"/>
      <c r="I601" s="2007"/>
      <c r="J601" s="2008"/>
      <c r="K601" s="473"/>
      <c r="L601" s="474"/>
      <c r="M601" s="475"/>
      <c r="N601" s="2032"/>
      <c r="O601" s="2033"/>
      <c r="P601" s="2016"/>
      <c r="Q601" s="2017"/>
      <c r="R601" s="2020"/>
      <c r="S601" s="2021"/>
      <c r="T601" s="2024"/>
      <c r="U601" s="2025"/>
      <c r="V601" s="2026"/>
      <c r="W601" s="845" t="str">
        <f>IF(R600&gt;P600,"！　(17）が(16)を超えています。","")</f>
        <v/>
      </c>
      <c r="AA601" s="845" t="str">
        <f>IF(G600="","",IF(SIGN(G600)=SIGN(R600),"！(11)と(17)の符号が逆になっていません。",""))</f>
        <v/>
      </c>
      <c r="AF601" s="846"/>
      <c r="AG601" s="846"/>
    </row>
    <row r="602" spans="2:33" ht="14.1" hidden="1" customHeight="1" x14ac:dyDescent="0.2">
      <c r="B602" s="1986"/>
      <c r="C602" s="1990"/>
      <c r="D602" s="1991"/>
      <c r="E602" s="1981"/>
      <c r="F602" s="1982"/>
      <c r="G602" s="2030"/>
      <c r="H602" s="2031"/>
      <c r="I602" s="2007"/>
      <c r="J602" s="2008"/>
      <c r="K602" s="476" t="str">
        <f>IF(G602&lt;&gt;"",IF(総括表①!$D$10="-",総括表①!$C$10,総括表①!$D$10),"")</f>
        <v/>
      </c>
      <c r="L602" s="477"/>
      <c r="M602" s="478"/>
      <c r="N602" s="2032">
        <f>IF(SUM(K603:M603)=0,0,ROUND(K603/SUM(K603:M603),3))</f>
        <v>0</v>
      </c>
      <c r="O602" s="2033"/>
      <c r="P602" s="2016">
        <f>IF(I590&gt;0,ROUND(-G602*N602,0),0)</f>
        <v>0</v>
      </c>
      <c r="Q602" s="2017"/>
      <c r="R602" s="2020"/>
      <c r="S602" s="2021"/>
      <c r="T602" s="2024"/>
      <c r="U602" s="2025"/>
      <c r="V602" s="2026"/>
      <c r="AF602" s="846"/>
      <c r="AG602" s="846"/>
    </row>
    <row r="603" spans="2:33" ht="14.1" hidden="1" customHeight="1" x14ac:dyDescent="0.2">
      <c r="B603" s="1986"/>
      <c r="C603" s="1990"/>
      <c r="D603" s="1991"/>
      <c r="E603" s="1981"/>
      <c r="F603" s="1982"/>
      <c r="G603" s="2030"/>
      <c r="H603" s="2031"/>
      <c r="I603" s="2007"/>
      <c r="J603" s="2008"/>
      <c r="K603" s="473"/>
      <c r="L603" s="474"/>
      <c r="M603" s="475"/>
      <c r="N603" s="2032"/>
      <c r="O603" s="2033"/>
      <c r="P603" s="2016"/>
      <c r="Q603" s="2017"/>
      <c r="R603" s="2020"/>
      <c r="S603" s="2021"/>
      <c r="T603" s="2024"/>
      <c r="U603" s="2025"/>
      <c r="V603" s="2026"/>
      <c r="W603" s="845" t="str">
        <f>IF(R602&gt;P602,"！　(17）が(16)を超えています。","")</f>
        <v/>
      </c>
      <c r="AA603" s="845" t="str">
        <f>IF(G602="","",IF(SIGN(G602)=SIGN(R602),"！(11)と(17)の符号が逆になっていません。",""))</f>
        <v/>
      </c>
      <c r="AF603" s="846"/>
      <c r="AG603" s="846"/>
    </row>
    <row r="604" spans="2:33" ht="14.1" hidden="1" customHeight="1" x14ac:dyDescent="0.2">
      <c r="B604" s="1986"/>
      <c r="C604" s="1990"/>
      <c r="D604" s="1991"/>
      <c r="E604" s="1981"/>
      <c r="F604" s="1982"/>
      <c r="G604" s="2030"/>
      <c r="H604" s="2031"/>
      <c r="I604" s="2007"/>
      <c r="J604" s="2008"/>
      <c r="K604" s="476" t="str">
        <f>IF(G604&lt;&gt;"",IF(総括表①!$D$10="-",総括表①!$C$10,総括表①!$D$10),"")</f>
        <v/>
      </c>
      <c r="L604" s="477"/>
      <c r="M604" s="478"/>
      <c r="N604" s="2032">
        <f>IF(SUM(K605:M605)=0,0,ROUND(K605/SUM(K605:M605),3))</f>
        <v>0</v>
      </c>
      <c r="O604" s="2033"/>
      <c r="P604" s="2016">
        <f>IF(I590&gt;0,ROUND(-G604*N604,0),0)</f>
        <v>0</v>
      </c>
      <c r="Q604" s="2017"/>
      <c r="R604" s="2020"/>
      <c r="S604" s="2021"/>
      <c r="T604" s="2024"/>
      <c r="U604" s="2025"/>
      <c r="V604" s="2026"/>
      <c r="AF604" s="846"/>
      <c r="AG604" s="846"/>
    </row>
    <row r="605" spans="2:33" ht="14.1" hidden="1" customHeight="1" x14ac:dyDescent="0.2">
      <c r="B605" s="1986"/>
      <c r="C605" s="1990"/>
      <c r="D605" s="1991"/>
      <c r="E605" s="1981"/>
      <c r="F605" s="1982"/>
      <c r="G605" s="2030"/>
      <c r="H605" s="2031"/>
      <c r="I605" s="2007"/>
      <c r="J605" s="2008"/>
      <c r="K605" s="473"/>
      <c r="L605" s="474"/>
      <c r="M605" s="475"/>
      <c r="N605" s="2032"/>
      <c r="O605" s="2033"/>
      <c r="P605" s="2016"/>
      <c r="Q605" s="2017"/>
      <c r="R605" s="2020"/>
      <c r="S605" s="2021"/>
      <c r="T605" s="2024"/>
      <c r="U605" s="2025"/>
      <c r="V605" s="2026"/>
      <c r="W605" s="845" t="str">
        <f>IF(R604&gt;P604,"！　(17）が(16)を超えています。","")</f>
        <v/>
      </c>
      <c r="AA605" s="845" t="str">
        <f>IF(G604="","",IF(SIGN(G604)=SIGN(R604),"！(11)と(17)の符号が逆になっていません。",""))</f>
        <v/>
      </c>
      <c r="AF605" s="846"/>
      <c r="AG605" s="846"/>
    </row>
    <row r="606" spans="2:33" ht="14.1" hidden="1" customHeight="1" x14ac:dyDescent="0.2">
      <c r="B606" s="1986"/>
      <c r="C606" s="1990"/>
      <c r="D606" s="1991"/>
      <c r="E606" s="1981"/>
      <c r="F606" s="1982"/>
      <c r="G606" s="2030"/>
      <c r="H606" s="2031"/>
      <c r="I606" s="2007"/>
      <c r="J606" s="2008"/>
      <c r="K606" s="476" t="str">
        <f>IF(G606&lt;&gt;"",IF(総括表①!$D$10="-",総括表①!$C$10,総括表①!$D$10),"")</f>
        <v/>
      </c>
      <c r="L606" s="477"/>
      <c r="M606" s="478"/>
      <c r="N606" s="2032">
        <f>IF(SUM(K607:M607)=0,0,ROUND(K607/SUM(K607:M607),3))</f>
        <v>0</v>
      </c>
      <c r="O606" s="2033"/>
      <c r="P606" s="2016">
        <f>IF(I590&gt;0,ROUND(-G606*N606,0),0)</f>
        <v>0</v>
      </c>
      <c r="Q606" s="2017"/>
      <c r="R606" s="2020"/>
      <c r="S606" s="2021"/>
      <c r="T606" s="2024"/>
      <c r="U606" s="2025"/>
      <c r="V606" s="2026"/>
      <c r="AF606" s="846"/>
      <c r="AG606" s="846"/>
    </row>
    <row r="607" spans="2:33" ht="14.1" hidden="1" customHeight="1" x14ac:dyDescent="0.2">
      <c r="B607" s="1986"/>
      <c r="C607" s="1990"/>
      <c r="D607" s="1991"/>
      <c r="E607" s="1981"/>
      <c r="F607" s="1982"/>
      <c r="G607" s="2030"/>
      <c r="H607" s="2031"/>
      <c r="I607" s="2007"/>
      <c r="J607" s="2008"/>
      <c r="K607" s="473"/>
      <c r="L607" s="474"/>
      <c r="M607" s="475"/>
      <c r="N607" s="2032"/>
      <c r="O607" s="2033"/>
      <c r="P607" s="2016"/>
      <c r="Q607" s="2017"/>
      <c r="R607" s="2020"/>
      <c r="S607" s="2021"/>
      <c r="T607" s="2024"/>
      <c r="U607" s="2025"/>
      <c r="V607" s="2026"/>
      <c r="W607" s="845" t="str">
        <f>IF(R606&gt;P606,"！　(17）が(16)を超えています。","")</f>
        <v/>
      </c>
      <c r="AA607" s="845" t="str">
        <f>IF(G606="","",IF(SIGN(G606)=SIGN(R606),"！(11)と(17)の符号が逆になっていません。",""))</f>
        <v/>
      </c>
      <c r="AF607" s="846"/>
      <c r="AG607" s="846"/>
    </row>
    <row r="608" spans="2:33" ht="14.1" hidden="1" customHeight="1" x14ac:dyDescent="0.2">
      <c r="B608" s="1986"/>
      <c r="C608" s="1990"/>
      <c r="D608" s="1991"/>
      <c r="E608" s="1981"/>
      <c r="F608" s="1982"/>
      <c r="G608" s="2030"/>
      <c r="H608" s="2031"/>
      <c r="I608" s="2007"/>
      <c r="J608" s="2008"/>
      <c r="K608" s="476" t="str">
        <f>IF(G608&lt;&gt;"",IF(総括表①!$D$10="-",総括表①!$C$10,総括表①!$D$10),"")</f>
        <v/>
      </c>
      <c r="L608" s="477"/>
      <c r="M608" s="478"/>
      <c r="N608" s="2032">
        <f>IF(SUM(K609:M609)=0,0,ROUND(K609/SUM(K609:M609),3))</f>
        <v>0</v>
      </c>
      <c r="O608" s="2033"/>
      <c r="P608" s="2016">
        <f>IF(I590&gt;0,ROUND(-G608*N608,0),0)</f>
        <v>0</v>
      </c>
      <c r="Q608" s="2017"/>
      <c r="R608" s="2020"/>
      <c r="S608" s="2021"/>
      <c r="T608" s="2024"/>
      <c r="U608" s="2025"/>
      <c r="V608" s="2026"/>
      <c r="AF608" s="846"/>
      <c r="AG608" s="846"/>
    </row>
    <row r="609" spans="1:33" ht="14.1" hidden="1" customHeight="1" x14ac:dyDescent="0.2">
      <c r="B609" s="1987"/>
      <c r="C609" s="1992"/>
      <c r="D609" s="1993"/>
      <c r="E609" s="1983"/>
      <c r="F609" s="1984"/>
      <c r="G609" s="2035"/>
      <c r="H609" s="2036"/>
      <c r="I609" s="2009"/>
      <c r="J609" s="2010"/>
      <c r="K609" s="473"/>
      <c r="L609" s="474"/>
      <c r="M609" s="475"/>
      <c r="N609" s="2037"/>
      <c r="O609" s="2038"/>
      <c r="P609" s="2018"/>
      <c r="Q609" s="2019"/>
      <c r="R609" s="2022"/>
      <c r="S609" s="2023"/>
      <c r="T609" s="2027"/>
      <c r="U609" s="2028"/>
      <c r="V609" s="2029"/>
      <c r="W609" s="845" t="str">
        <f>IF(R608&gt;P608,"！　(17）が(16)を超えています。","")</f>
        <v/>
      </c>
      <c r="AA609" s="845" t="str">
        <f>IF(G608="","",IF(SIGN(G608)=SIGN(R608),"！(11)と(17)の符号が逆になっていません。",""))</f>
        <v/>
      </c>
      <c r="AF609" s="847"/>
      <c r="AG609" s="847"/>
    </row>
    <row r="610" spans="1:33" ht="18" customHeight="1" x14ac:dyDescent="0.2">
      <c r="A610" s="224">
        <v>1</v>
      </c>
      <c r="B610" s="848"/>
      <c r="C610" s="470"/>
      <c r="D610" s="470"/>
      <c r="E610" s="470"/>
      <c r="F610" s="470"/>
      <c r="G610" s="849" t="s">
        <v>361</v>
      </c>
      <c r="H610" s="470"/>
      <c r="I610" s="470"/>
      <c r="J610" s="470"/>
      <c r="K610" s="470"/>
      <c r="L610" s="470"/>
      <c r="M610" s="470"/>
      <c r="N610" s="470"/>
      <c r="O610" s="850" t="s">
        <v>330</v>
      </c>
      <c r="P610" s="2096">
        <f>SUM(AF210:AF609)</f>
        <v>0</v>
      </c>
      <c r="Q610" s="2097"/>
      <c r="R610" s="2096">
        <f>SUM(AG210:AG609)</f>
        <v>0</v>
      </c>
      <c r="S610" s="2097"/>
      <c r="T610" s="471"/>
      <c r="U610" s="470"/>
      <c r="V610" s="470"/>
      <c r="AF610" s="472"/>
      <c r="AG610" s="472"/>
    </row>
    <row r="611" spans="1:33" ht="9.9" customHeight="1" x14ac:dyDescent="0.2">
      <c r="A611" s="224">
        <v>1</v>
      </c>
      <c r="C611" s="223"/>
      <c r="D611" s="223"/>
      <c r="E611" s="223"/>
      <c r="F611" s="223"/>
      <c r="G611" s="223"/>
      <c r="H611" s="223"/>
      <c r="I611" s="223"/>
      <c r="J611" s="223"/>
      <c r="K611" s="223"/>
      <c r="L611" s="223"/>
      <c r="M611" s="223"/>
      <c r="N611" s="223"/>
      <c r="O611" s="223"/>
      <c r="P611" s="851" t="s">
        <v>79</v>
      </c>
      <c r="Q611" s="223"/>
      <c r="R611" s="223"/>
      <c r="S611" s="223"/>
      <c r="T611" s="223"/>
      <c r="U611" s="223"/>
      <c r="V611" s="223"/>
    </row>
    <row r="612" spans="1:33" ht="23.25" customHeight="1" thickBot="1" x14ac:dyDescent="0.2">
      <c r="A612" s="224">
        <v>1</v>
      </c>
      <c r="B612" s="841" t="s">
        <v>1287</v>
      </c>
      <c r="C612" s="216"/>
      <c r="D612" s="218"/>
      <c r="E612" s="218"/>
      <c r="F612" s="216"/>
      <c r="G612" s="216"/>
      <c r="H612" s="216"/>
      <c r="I612" s="216"/>
      <c r="J612" s="216"/>
      <c r="K612" s="219"/>
      <c r="L612" s="219"/>
      <c r="M612" s="219"/>
      <c r="N612" s="219"/>
      <c r="O612" s="842" t="s">
        <v>2</v>
      </c>
      <c r="P612" s="219"/>
      <c r="Q612" s="219"/>
      <c r="R612" s="221"/>
      <c r="S612" s="221"/>
      <c r="T612" s="854" t="s">
        <v>70</v>
      </c>
      <c r="U612" s="221"/>
      <c r="V612" s="842" t="s">
        <v>2</v>
      </c>
    </row>
    <row r="613" spans="1:33" ht="35.1" customHeight="1" thickBot="1" x14ac:dyDescent="0.25">
      <c r="A613" s="224">
        <v>1</v>
      </c>
      <c r="B613" s="2043" t="s">
        <v>65</v>
      </c>
      <c r="C613" s="2044"/>
      <c r="D613" s="2045"/>
      <c r="E613" s="2100" t="s">
        <v>66</v>
      </c>
      <c r="F613" s="2100"/>
      <c r="G613" s="2101" t="s">
        <v>67</v>
      </c>
      <c r="H613" s="2101"/>
      <c r="I613" s="2101" t="s">
        <v>68</v>
      </c>
      <c r="J613" s="2101"/>
      <c r="K613" s="855" t="s">
        <v>1285</v>
      </c>
      <c r="L613" s="2100" t="s">
        <v>305</v>
      </c>
      <c r="M613" s="2100"/>
      <c r="N613" s="2101" t="s">
        <v>306</v>
      </c>
      <c r="O613" s="2101"/>
      <c r="P613" s="2101" t="s">
        <v>69</v>
      </c>
      <c r="Q613" s="2101"/>
      <c r="R613" s="2101"/>
      <c r="S613" s="223"/>
      <c r="T613" s="2107" t="s">
        <v>142</v>
      </c>
      <c r="U613" s="2108"/>
      <c r="V613" s="2109"/>
      <c r="W613" s="2095" t="s">
        <v>1289</v>
      </c>
      <c r="X613" s="2095"/>
      <c r="Z613" s="224"/>
      <c r="AA613" s="2095" t="s">
        <v>1289</v>
      </c>
      <c r="AB613" s="2095"/>
      <c r="AF613" s="844" t="s">
        <v>76</v>
      </c>
      <c r="AG613" s="844" t="s">
        <v>77</v>
      </c>
    </row>
    <row r="614" spans="1:33" ht="14.1" customHeight="1" thickTop="1" thickBot="1" x14ac:dyDescent="0.25">
      <c r="A614" s="224">
        <v>1</v>
      </c>
      <c r="B614" s="1985">
        <v>1</v>
      </c>
      <c r="C614" s="1988"/>
      <c r="D614" s="1989"/>
      <c r="E614" s="1994"/>
      <c r="F614" s="1994"/>
      <c r="G614" s="1995"/>
      <c r="H614" s="1995"/>
      <c r="I614" s="2005">
        <f>IF(SUM(G614:H618)&gt;=0,0,-1*SUM(G614:H618))</f>
        <v>0</v>
      </c>
      <c r="J614" s="2006"/>
      <c r="K614" s="479" t="str">
        <f>IF(C614&lt;&gt;"",IF(総括表①!$D$10="-",総括表①!$C$10,総括表①!$D$10),"")</f>
        <v/>
      </c>
      <c r="L614" s="1995"/>
      <c r="M614" s="1995"/>
      <c r="N614" s="2014"/>
      <c r="O614" s="2014"/>
      <c r="P614" s="2011"/>
      <c r="Q614" s="2012"/>
      <c r="R614" s="2013"/>
      <c r="S614" s="223"/>
      <c r="T614" s="2118">
        <f>IF(R206+R610+N639&lt;0,"",R206+R610+N639)</f>
        <v>0</v>
      </c>
      <c r="U614" s="2119"/>
      <c r="V614" s="2120"/>
      <c r="W614" s="845" t="str">
        <f>IF(N614&gt;L614,"！　(25）が(24)を超えています。","")</f>
        <v/>
      </c>
      <c r="AA614" s="845" t="str">
        <f t="shared" ref="AA614:AA636" si="14">IF(G614="","",IF(SIGN(G614)=SIGN(N614),"！(21)と(25)の符号が逆になっていません。",""))</f>
        <v/>
      </c>
      <c r="AF614" s="853">
        <f>IF(AND(I614&gt;0,SUM(L614:M618)&lt;=0)=TRUE,0,SUM(L614:M618))</f>
        <v>0</v>
      </c>
      <c r="AG614" s="856">
        <f>IF(AND(I614&gt;0,SUM(N614:O618)&lt;=0)=TRUE,0,SUM(N614:O618))</f>
        <v>0</v>
      </c>
    </row>
    <row r="615" spans="1:33" ht="14.1" customHeight="1" x14ac:dyDescent="0.2">
      <c r="A615" s="224">
        <v>1</v>
      </c>
      <c r="B615" s="1986"/>
      <c r="C615" s="1990"/>
      <c r="D615" s="1991"/>
      <c r="E615" s="1980"/>
      <c r="F615" s="1980"/>
      <c r="G615" s="1996"/>
      <c r="H615" s="1996"/>
      <c r="I615" s="2007"/>
      <c r="J615" s="2008"/>
      <c r="K615" s="482"/>
      <c r="L615" s="1996"/>
      <c r="M615" s="1996"/>
      <c r="N615" s="1997"/>
      <c r="O615" s="1997"/>
      <c r="P615" s="1998"/>
      <c r="Q615" s="1999"/>
      <c r="R615" s="2000"/>
      <c r="S615" s="223"/>
      <c r="T615" s="338" t="s">
        <v>442</v>
      </c>
      <c r="U615" s="857" t="str">
        <f>IF(T614=0,"",IF(総括表④!$H$18=0,"-",ROUND(T614/総括表④!$H$18*100,1)))</f>
        <v/>
      </c>
      <c r="V615" s="702"/>
      <c r="W615" s="845" t="str">
        <f t="shared" ref="W615:W636" si="15">IF(N615&gt;L615,"！　(25）が(24)を超えています。","")</f>
        <v/>
      </c>
      <c r="AA615" s="845" t="str">
        <f t="shared" si="14"/>
        <v/>
      </c>
      <c r="AF615" s="858"/>
      <c r="AG615" s="859"/>
    </row>
    <row r="616" spans="1:33" ht="14.1" customHeight="1" x14ac:dyDescent="0.2">
      <c r="A616" s="224">
        <v>1</v>
      </c>
      <c r="B616" s="1986"/>
      <c r="C616" s="1990"/>
      <c r="D616" s="1991"/>
      <c r="E616" s="1980"/>
      <c r="F616" s="1980"/>
      <c r="G616" s="1996"/>
      <c r="H616" s="1996"/>
      <c r="I616" s="2007"/>
      <c r="J616" s="2008"/>
      <c r="K616" s="482"/>
      <c r="L616" s="1996"/>
      <c r="M616" s="1996"/>
      <c r="N616" s="1997"/>
      <c r="O616" s="1997"/>
      <c r="P616" s="1998"/>
      <c r="Q616" s="1999"/>
      <c r="R616" s="2000"/>
      <c r="S616" s="223"/>
      <c r="T616" s="216"/>
      <c r="U616" s="216"/>
      <c r="V616" s="216"/>
      <c r="W616" s="845" t="str">
        <f t="shared" si="15"/>
        <v/>
      </c>
      <c r="AA616" s="845" t="str">
        <f t="shared" si="14"/>
        <v/>
      </c>
      <c r="AF616" s="858"/>
      <c r="AG616" s="859"/>
    </row>
    <row r="617" spans="1:33" ht="14.1" hidden="1" customHeight="1" x14ac:dyDescent="0.2">
      <c r="B617" s="1986"/>
      <c r="C617" s="1990"/>
      <c r="D617" s="1991"/>
      <c r="E617" s="1980"/>
      <c r="F617" s="1980"/>
      <c r="G617" s="1996"/>
      <c r="H617" s="1996"/>
      <c r="I617" s="2007"/>
      <c r="J617" s="2008"/>
      <c r="K617" s="480"/>
      <c r="L617" s="1996"/>
      <c r="M617" s="1996"/>
      <c r="N617" s="1997"/>
      <c r="O617" s="1997"/>
      <c r="P617" s="1998"/>
      <c r="Q617" s="1999"/>
      <c r="R617" s="2000"/>
      <c r="S617" s="223"/>
      <c r="T617" s="216"/>
      <c r="U617" s="216"/>
      <c r="V617" s="216"/>
      <c r="W617" s="845" t="str">
        <f t="shared" si="15"/>
        <v/>
      </c>
      <c r="AA617" s="845" t="str">
        <f t="shared" si="14"/>
        <v/>
      </c>
      <c r="AF617" s="858"/>
      <c r="AG617" s="859"/>
    </row>
    <row r="618" spans="1:33" ht="14.1" hidden="1" customHeight="1" x14ac:dyDescent="0.2">
      <c r="B618" s="1987"/>
      <c r="C618" s="1992"/>
      <c r="D618" s="1993"/>
      <c r="E618" s="2015"/>
      <c r="F618" s="2015"/>
      <c r="G618" s="2034"/>
      <c r="H618" s="2034"/>
      <c r="I618" s="2009"/>
      <c r="J618" s="2010"/>
      <c r="K618" s="481"/>
      <c r="L618" s="2034"/>
      <c r="M618" s="2034"/>
      <c r="N618" s="2001"/>
      <c r="O618" s="2001"/>
      <c r="P618" s="2002"/>
      <c r="Q618" s="2003"/>
      <c r="R618" s="2004"/>
      <c r="S618" s="223"/>
      <c r="W618" s="845" t="str">
        <f t="shared" si="15"/>
        <v/>
      </c>
      <c r="AA618" s="845" t="str">
        <f t="shared" si="14"/>
        <v/>
      </c>
      <c r="AF618" s="860"/>
      <c r="AG618" s="861"/>
    </row>
    <row r="619" spans="1:33" ht="14.1" customHeight="1" x14ac:dyDescent="0.2">
      <c r="A619" s="224">
        <v>1</v>
      </c>
      <c r="B619" s="1985">
        <v>2</v>
      </c>
      <c r="C619" s="1988"/>
      <c r="D619" s="1989"/>
      <c r="E619" s="1994"/>
      <c r="F619" s="1994"/>
      <c r="G619" s="1995"/>
      <c r="H619" s="1995"/>
      <c r="I619" s="2005">
        <f>IF(SUM(G619:H623)&gt;=0,0,-1*SUM(G619:H623))</f>
        <v>0</v>
      </c>
      <c r="J619" s="2006"/>
      <c r="K619" s="479" t="str">
        <f>IF(C619&lt;&gt;"",IF(総括表①!$D$10="-",総括表①!$C$10,総括表①!$D$10),"")</f>
        <v/>
      </c>
      <c r="L619" s="1995"/>
      <c r="M619" s="1995"/>
      <c r="N619" s="2014"/>
      <c r="O619" s="2014"/>
      <c r="P619" s="2011"/>
      <c r="Q619" s="2012"/>
      <c r="R619" s="2013"/>
      <c r="S619" s="223"/>
      <c r="W619" s="845" t="str">
        <f t="shared" ref="W619:W628" si="16">IF(N619&gt;L619,"！　(25）が(24)を超えています。","")</f>
        <v/>
      </c>
      <c r="AA619" s="845" t="str">
        <f t="shared" ref="AA619:AA628" si="17">IF(G619="","",IF(SIGN(G619)=SIGN(N619),"！(21)と(25)の符号が逆になっていません。",""))</f>
        <v/>
      </c>
      <c r="AF619" s="853">
        <f>IF(AND(I619&gt;0,SUM(L619:M623)&lt;=0)=TRUE,0,SUM(L619:M623))</f>
        <v>0</v>
      </c>
      <c r="AG619" s="856">
        <f>IF(AND(I619&gt;0,SUM(N619:O623)&lt;=0)=TRUE,0,SUM(N619:O623))</f>
        <v>0</v>
      </c>
    </row>
    <row r="620" spans="1:33" ht="14.1" customHeight="1" x14ac:dyDescent="0.2">
      <c r="A620" s="224">
        <v>1</v>
      </c>
      <c r="B620" s="1986"/>
      <c r="C620" s="1990"/>
      <c r="D620" s="1991"/>
      <c r="E620" s="1980"/>
      <c r="F620" s="1980"/>
      <c r="G620" s="1996"/>
      <c r="H620" s="1996"/>
      <c r="I620" s="2007"/>
      <c r="J620" s="2008"/>
      <c r="K620" s="482"/>
      <c r="L620" s="1996"/>
      <c r="M620" s="1996"/>
      <c r="N620" s="1997"/>
      <c r="O620" s="1997"/>
      <c r="P620" s="1998"/>
      <c r="Q620" s="1999"/>
      <c r="R620" s="2000"/>
      <c r="S620" s="223"/>
      <c r="W620" s="845" t="str">
        <f t="shared" si="16"/>
        <v/>
      </c>
      <c r="AA620" s="845" t="str">
        <f t="shared" si="17"/>
        <v/>
      </c>
      <c r="AF620" s="858"/>
      <c r="AG620" s="859"/>
    </row>
    <row r="621" spans="1:33" ht="14.1" customHeight="1" x14ac:dyDescent="0.2">
      <c r="A621" s="224">
        <v>1</v>
      </c>
      <c r="B621" s="1986"/>
      <c r="C621" s="1990"/>
      <c r="D621" s="1991"/>
      <c r="E621" s="1980"/>
      <c r="F621" s="1980"/>
      <c r="G621" s="1996"/>
      <c r="H621" s="1996"/>
      <c r="I621" s="2007"/>
      <c r="J621" s="2008"/>
      <c r="K621" s="482"/>
      <c r="L621" s="1996"/>
      <c r="M621" s="1996"/>
      <c r="N621" s="1997"/>
      <c r="O621" s="1997"/>
      <c r="P621" s="1998"/>
      <c r="Q621" s="1999"/>
      <c r="R621" s="2000"/>
      <c r="S621" s="223"/>
      <c r="W621" s="845" t="str">
        <f t="shared" si="16"/>
        <v/>
      </c>
      <c r="AA621" s="845" t="str">
        <f t="shared" si="17"/>
        <v/>
      </c>
      <c r="AF621" s="858"/>
      <c r="AG621" s="859"/>
    </row>
    <row r="622" spans="1:33" ht="14.1" hidden="1" customHeight="1" x14ac:dyDescent="0.2">
      <c r="B622" s="1986"/>
      <c r="C622" s="1990"/>
      <c r="D622" s="1991"/>
      <c r="E622" s="1980"/>
      <c r="F622" s="1980"/>
      <c r="G622" s="1996"/>
      <c r="H622" s="1996"/>
      <c r="I622" s="2007"/>
      <c r="J622" s="2008"/>
      <c r="K622" s="480"/>
      <c r="L622" s="1996"/>
      <c r="M622" s="1996"/>
      <c r="N622" s="1997"/>
      <c r="O622" s="1997"/>
      <c r="P622" s="1998"/>
      <c r="Q622" s="1999"/>
      <c r="R622" s="2000"/>
      <c r="S622" s="223"/>
      <c r="W622" s="845" t="str">
        <f t="shared" si="16"/>
        <v/>
      </c>
      <c r="AA622" s="845" t="str">
        <f t="shared" si="17"/>
        <v/>
      </c>
      <c r="AF622" s="858"/>
      <c r="AG622" s="859"/>
    </row>
    <row r="623" spans="1:33" ht="14.1" hidden="1" customHeight="1" x14ac:dyDescent="0.2">
      <c r="B623" s="1987"/>
      <c r="C623" s="1992"/>
      <c r="D623" s="1993"/>
      <c r="E623" s="2015"/>
      <c r="F623" s="2015"/>
      <c r="G623" s="2034"/>
      <c r="H623" s="2034"/>
      <c r="I623" s="2009"/>
      <c r="J623" s="2010"/>
      <c r="K623" s="481"/>
      <c r="L623" s="2034"/>
      <c r="M623" s="2034"/>
      <c r="N623" s="2001"/>
      <c r="O623" s="2001"/>
      <c r="P623" s="2002"/>
      <c r="Q623" s="2003"/>
      <c r="R623" s="2004"/>
      <c r="S623" s="223"/>
      <c r="W623" s="845" t="str">
        <f t="shared" si="16"/>
        <v/>
      </c>
      <c r="AA623" s="845" t="str">
        <f t="shared" si="17"/>
        <v/>
      </c>
      <c r="AF623" s="860"/>
      <c r="AG623" s="861"/>
    </row>
    <row r="624" spans="1:33" ht="14.1" hidden="1" customHeight="1" x14ac:dyDescent="0.2">
      <c r="B624" s="1985">
        <v>3</v>
      </c>
      <c r="C624" s="1988"/>
      <c r="D624" s="1989"/>
      <c r="E624" s="1994"/>
      <c r="F624" s="1994"/>
      <c r="G624" s="1995"/>
      <c r="H624" s="1995"/>
      <c r="I624" s="2005">
        <f>IF(SUM(G624:H628)&gt;=0,0,-1*SUM(G624:H628))</f>
        <v>0</v>
      </c>
      <c r="J624" s="2006"/>
      <c r="K624" s="479" t="str">
        <f>IF(C624&lt;&gt;"",IF(総括表①!$D$10="-",総括表①!$C$10,総括表①!$D$10),"")</f>
        <v/>
      </c>
      <c r="L624" s="1995"/>
      <c r="M624" s="1995"/>
      <c r="N624" s="2014"/>
      <c r="O624" s="2014"/>
      <c r="P624" s="2011"/>
      <c r="Q624" s="2012"/>
      <c r="R624" s="2013"/>
      <c r="S624" s="223"/>
      <c r="W624" s="845" t="str">
        <f t="shared" si="16"/>
        <v/>
      </c>
      <c r="AA624" s="845" t="str">
        <f t="shared" si="17"/>
        <v/>
      </c>
      <c r="AF624" s="853">
        <f>IF(AND(I624&gt;0,SUM(L624:M628)&lt;=0)=TRUE,0,SUM(L624:M628))</f>
        <v>0</v>
      </c>
      <c r="AG624" s="856">
        <f>IF(AND(I624&gt;0,SUM(N624:O628)&lt;=0)=TRUE,0,SUM(N624:O628))</f>
        <v>0</v>
      </c>
    </row>
    <row r="625" spans="1:33" ht="14.1" hidden="1" customHeight="1" x14ac:dyDescent="0.2">
      <c r="B625" s="1986"/>
      <c r="C625" s="1990"/>
      <c r="D625" s="1991"/>
      <c r="E625" s="1980"/>
      <c r="F625" s="1980"/>
      <c r="G625" s="1996"/>
      <c r="H625" s="1996"/>
      <c r="I625" s="2007"/>
      <c r="J625" s="2008"/>
      <c r="K625" s="482"/>
      <c r="L625" s="1996"/>
      <c r="M625" s="1996"/>
      <c r="N625" s="1997"/>
      <c r="O625" s="1997"/>
      <c r="P625" s="1998"/>
      <c r="Q625" s="1999"/>
      <c r="R625" s="2000"/>
      <c r="S625" s="223"/>
      <c r="W625" s="845" t="str">
        <f t="shared" si="16"/>
        <v/>
      </c>
      <c r="AA625" s="845" t="str">
        <f t="shared" si="17"/>
        <v/>
      </c>
      <c r="AF625" s="858"/>
      <c r="AG625" s="859"/>
    </row>
    <row r="626" spans="1:33" ht="14.1" hidden="1" customHeight="1" x14ac:dyDescent="0.2">
      <c r="B626" s="1986"/>
      <c r="C626" s="1990"/>
      <c r="D626" s="1991"/>
      <c r="E626" s="1980"/>
      <c r="F626" s="1980"/>
      <c r="G626" s="1996"/>
      <c r="H626" s="1996"/>
      <c r="I626" s="2007"/>
      <c r="J626" s="2008"/>
      <c r="K626" s="482"/>
      <c r="L626" s="1996"/>
      <c r="M626" s="1996"/>
      <c r="N626" s="1997"/>
      <c r="O626" s="1997"/>
      <c r="P626" s="1998"/>
      <c r="Q626" s="1999"/>
      <c r="R626" s="2000"/>
      <c r="S626" s="223"/>
      <c r="W626" s="845" t="str">
        <f t="shared" si="16"/>
        <v/>
      </c>
      <c r="AA626" s="845" t="str">
        <f t="shared" si="17"/>
        <v/>
      </c>
      <c r="AF626" s="858"/>
      <c r="AG626" s="859"/>
    </row>
    <row r="627" spans="1:33" ht="14.1" hidden="1" customHeight="1" x14ac:dyDescent="0.2">
      <c r="B627" s="1986"/>
      <c r="C627" s="1990"/>
      <c r="D627" s="1991"/>
      <c r="E627" s="1980"/>
      <c r="F627" s="1980"/>
      <c r="G627" s="1996"/>
      <c r="H627" s="1996"/>
      <c r="I627" s="2007"/>
      <c r="J627" s="2008"/>
      <c r="K627" s="480"/>
      <c r="L627" s="1996"/>
      <c r="M627" s="1996"/>
      <c r="N627" s="1997"/>
      <c r="O627" s="1997"/>
      <c r="P627" s="1998"/>
      <c r="Q627" s="1999"/>
      <c r="R627" s="2000"/>
      <c r="S627" s="223"/>
      <c r="W627" s="845" t="str">
        <f t="shared" si="16"/>
        <v/>
      </c>
      <c r="AA627" s="845" t="str">
        <f t="shared" si="17"/>
        <v/>
      </c>
      <c r="AF627" s="858"/>
      <c r="AG627" s="859"/>
    </row>
    <row r="628" spans="1:33" ht="14.1" hidden="1" customHeight="1" x14ac:dyDescent="0.2">
      <c r="B628" s="1987"/>
      <c r="C628" s="1992"/>
      <c r="D628" s="1993"/>
      <c r="E628" s="2015"/>
      <c r="F628" s="2015"/>
      <c r="G628" s="2034"/>
      <c r="H628" s="2034"/>
      <c r="I628" s="2009"/>
      <c r="J628" s="2010"/>
      <c r="K628" s="481"/>
      <c r="L628" s="2034"/>
      <c r="M628" s="2034"/>
      <c r="N628" s="2001"/>
      <c r="O628" s="2001"/>
      <c r="P628" s="2002"/>
      <c r="Q628" s="2003"/>
      <c r="R628" s="2004"/>
      <c r="S628" s="223"/>
      <c r="W628" s="845" t="str">
        <f t="shared" si="16"/>
        <v/>
      </c>
      <c r="AA628" s="845" t="str">
        <f t="shared" si="17"/>
        <v/>
      </c>
      <c r="AF628" s="860"/>
      <c r="AG628" s="861"/>
    </row>
    <row r="629" spans="1:33" ht="14.1" hidden="1" customHeight="1" x14ac:dyDescent="0.2">
      <c r="B629" s="1985">
        <v>4</v>
      </c>
      <c r="C629" s="1988"/>
      <c r="D629" s="1989"/>
      <c r="E629" s="1994"/>
      <c r="F629" s="1994"/>
      <c r="G629" s="1995"/>
      <c r="H629" s="1995"/>
      <c r="I629" s="2005">
        <f>IF(SUM(G629:H633)&gt;=0,0,-1*SUM(G629:H633))</f>
        <v>0</v>
      </c>
      <c r="J629" s="2006"/>
      <c r="K629" s="479" t="str">
        <f>IF(C629&lt;&gt;"",IF(総括表①!$D$10="-",総括表①!$C$10,総括表①!$D$10),"")</f>
        <v/>
      </c>
      <c r="L629" s="1995"/>
      <c r="M629" s="1995"/>
      <c r="N629" s="2014"/>
      <c r="O629" s="2014"/>
      <c r="P629" s="2011"/>
      <c r="Q629" s="2012"/>
      <c r="R629" s="2013"/>
      <c r="S629" s="223"/>
      <c r="W629" s="845" t="str">
        <f t="shared" si="15"/>
        <v/>
      </c>
      <c r="AA629" s="845" t="str">
        <f t="shared" si="14"/>
        <v/>
      </c>
      <c r="AF629" s="853">
        <f>IF(AND(I629&gt;0,SUM(L629:M633)&lt;=0)=TRUE,0,SUM(L629:M633))</f>
        <v>0</v>
      </c>
      <c r="AG629" s="856">
        <f>IF(AND(I629&gt;0,SUM(N629:O633)&lt;=0)=TRUE,0,SUM(N629:O633))</f>
        <v>0</v>
      </c>
    </row>
    <row r="630" spans="1:33" ht="14.1" hidden="1" customHeight="1" x14ac:dyDescent="0.2">
      <c r="B630" s="1986"/>
      <c r="C630" s="1990"/>
      <c r="D630" s="1991"/>
      <c r="E630" s="1980"/>
      <c r="F630" s="1980"/>
      <c r="G630" s="1996"/>
      <c r="H630" s="1996"/>
      <c r="I630" s="2007"/>
      <c r="J630" s="2008"/>
      <c r="K630" s="482"/>
      <c r="L630" s="1996"/>
      <c r="M630" s="1996"/>
      <c r="N630" s="1997"/>
      <c r="O630" s="1997"/>
      <c r="P630" s="1998"/>
      <c r="Q630" s="1999"/>
      <c r="R630" s="2000"/>
      <c r="S630" s="223"/>
      <c r="W630" s="845" t="str">
        <f t="shared" si="15"/>
        <v/>
      </c>
      <c r="AA630" s="845" t="str">
        <f t="shared" si="14"/>
        <v/>
      </c>
      <c r="AF630" s="858"/>
      <c r="AG630" s="859"/>
    </row>
    <row r="631" spans="1:33" ht="14.1" hidden="1" customHeight="1" x14ac:dyDescent="0.2">
      <c r="B631" s="1986"/>
      <c r="C631" s="1990"/>
      <c r="D631" s="1991"/>
      <c r="E631" s="1980"/>
      <c r="F631" s="1980"/>
      <c r="G631" s="1996"/>
      <c r="H631" s="1996"/>
      <c r="I631" s="2007"/>
      <c r="J631" s="2008"/>
      <c r="K631" s="482"/>
      <c r="L631" s="1996"/>
      <c r="M631" s="1996"/>
      <c r="N631" s="1997"/>
      <c r="O631" s="1997"/>
      <c r="P631" s="1998"/>
      <c r="Q631" s="1999"/>
      <c r="R631" s="2000"/>
      <c r="S631" s="223"/>
      <c r="W631" s="845" t="str">
        <f t="shared" si="15"/>
        <v/>
      </c>
      <c r="AA631" s="845" t="str">
        <f t="shared" si="14"/>
        <v/>
      </c>
      <c r="AF631" s="858"/>
      <c r="AG631" s="859"/>
    </row>
    <row r="632" spans="1:33" ht="14.1" hidden="1" customHeight="1" x14ac:dyDescent="0.2">
      <c r="B632" s="1986"/>
      <c r="C632" s="1990"/>
      <c r="D632" s="1991"/>
      <c r="E632" s="1980"/>
      <c r="F632" s="1980"/>
      <c r="G632" s="1996"/>
      <c r="H632" s="1996"/>
      <c r="I632" s="2007"/>
      <c r="J632" s="2008"/>
      <c r="K632" s="480"/>
      <c r="L632" s="1996"/>
      <c r="M632" s="1996"/>
      <c r="N632" s="1997"/>
      <c r="O632" s="1997"/>
      <c r="P632" s="1998"/>
      <c r="Q632" s="1999"/>
      <c r="R632" s="2000"/>
      <c r="S632" s="223"/>
      <c r="W632" s="845" t="str">
        <f t="shared" si="15"/>
        <v/>
      </c>
      <c r="AA632" s="845" t="str">
        <f t="shared" si="14"/>
        <v/>
      </c>
      <c r="AF632" s="858"/>
      <c r="AG632" s="859"/>
    </row>
    <row r="633" spans="1:33" ht="14.1" hidden="1" customHeight="1" x14ac:dyDescent="0.2">
      <c r="B633" s="1987"/>
      <c r="C633" s="1992"/>
      <c r="D633" s="1993"/>
      <c r="E633" s="2015"/>
      <c r="F633" s="2015"/>
      <c r="G633" s="2034"/>
      <c r="H633" s="2034"/>
      <c r="I633" s="2009"/>
      <c r="J633" s="2010"/>
      <c r="K633" s="481"/>
      <c r="L633" s="2034"/>
      <c r="M633" s="2034"/>
      <c r="N633" s="2001"/>
      <c r="O633" s="2001"/>
      <c r="P633" s="2002"/>
      <c r="Q633" s="2003"/>
      <c r="R633" s="2004"/>
      <c r="S633" s="223"/>
      <c r="W633" s="845" t="str">
        <f t="shared" si="15"/>
        <v/>
      </c>
      <c r="AA633" s="845" t="str">
        <f t="shared" si="14"/>
        <v/>
      </c>
      <c r="AF633" s="860"/>
      <c r="AG633" s="861"/>
    </row>
    <row r="634" spans="1:33" ht="14.1" hidden="1" customHeight="1" x14ac:dyDescent="0.2">
      <c r="B634" s="1985">
        <v>5</v>
      </c>
      <c r="C634" s="1988"/>
      <c r="D634" s="1989"/>
      <c r="E634" s="1994"/>
      <c r="F634" s="1994"/>
      <c r="G634" s="1995"/>
      <c r="H634" s="1995"/>
      <c r="I634" s="2005">
        <f>IF(SUM(G634:H638)&gt;=0,0,-1*SUM(G634:H638))</f>
        <v>0</v>
      </c>
      <c r="J634" s="2006"/>
      <c r="K634" s="479" t="str">
        <f>IF(C634&lt;&gt;"",IF(総括表①!$D$10="-",総括表①!$C$10,総括表①!$D$10),"")</f>
        <v/>
      </c>
      <c r="L634" s="1995"/>
      <c r="M634" s="1995"/>
      <c r="N634" s="2014"/>
      <c r="O634" s="2014"/>
      <c r="P634" s="2011"/>
      <c r="Q634" s="2012"/>
      <c r="R634" s="2013"/>
      <c r="S634" s="216"/>
      <c r="W634" s="845" t="str">
        <f t="shared" si="15"/>
        <v/>
      </c>
      <c r="AA634" s="845" t="str">
        <f t="shared" si="14"/>
        <v/>
      </c>
      <c r="AF634" s="853">
        <f>IF(AND(I634&gt;0,SUM(L634:M638)&lt;=0)=TRUE,0,SUM(L634:M638))</f>
        <v>0</v>
      </c>
      <c r="AG634" s="856">
        <f>IF(AND(I634&gt;0,SUM(N634:O638)&lt;=0)=TRUE,0,SUM(N634:O638))</f>
        <v>0</v>
      </c>
    </row>
    <row r="635" spans="1:33" ht="14.1" hidden="1" customHeight="1" x14ac:dyDescent="0.2">
      <c r="B635" s="1986"/>
      <c r="C635" s="1990"/>
      <c r="D635" s="1991"/>
      <c r="E635" s="1980"/>
      <c r="F635" s="1980"/>
      <c r="G635" s="1996"/>
      <c r="H635" s="1996"/>
      <c r="I635" s="2007"/>
      <c r="J635" s="2008"/>
      <c r="K635" s="482"/>
      <c r="L635" s="1996"/>
      <c r="M635" s="1996"/>
      <c r="N635" s="1997"/>
      <c r="O635" s="1997"/>
      <c r="P635" s="1998"/>
      <c r="Q635" s="1999"/>
      <c r="R635" s="2000"/>
      <c r="S635" s="216"/>
      <c r="W635" s="845" t="str">
        <f t="shared" si="15"/>
        <v/>
      </c>
      <c r="AA635" s="845" t="str">
        <f t="shared" si="14"/>
        <v/>
      </c>
      <c r="AF635" s="858"/>
      <c r="AG635" s="859"/>
    </row>
    <row r="636" spans="1:33" ht="14.1" hidden="1" customHeight="1" x14ac:dyDescent="0.2">
      <c r="B636" s="1986"/>
      <c r="C636" s="1990"/>
      <c r="D636" s="1991"/>
      <c r="E636" s="1980"/>
      <c r="F636" s="1980"/>
      <c r="G636" s="1996"/>
      <c r="H636" s="1996"/>
      <c r="I636" s="2007"/>
      <c r="J636" s="2008"/>
      <c r="K636" s="482"/>
      <c r="L636" s="1996"/>
      <c r="M636" s="1996"/>
      <c r="N636" s="1997"/>
      <c r="O636" s="1997"/>
      <c r="P636" s="1998"/>
      <c r="Q636" s="1999"/>
      <c r="R636" s="2000"/>
      <c r="S636" s="216"/>
      <c r="W636" s="845" t="str">
        <f t="shared" si="15"/>
        <v/>
      </c>
      <c r="AA636" s="845" t="str">
        <f t="shared" si="14"/>
        <v/>
      </c>
      <c r="AF636" s="858"/>
      <c r="AG636" s="859"/>
    </row>
    <row r="637" spans="1:33" ht="14.1" hidden="1" customHeight="1" x14ac:dyDescent="0.2">
      <c r="B637" s="1986"/>
      <c r="C637" s="1990"/>
      <c r="D637" s="1991"/>
      <c r="E637" s="1980"/>
      <c r="F637" s="1980"/>
      <c r="G637" s="1996"/>
      <c r="H637" s="1996"/>
      <c r="I637" s="2007"/>
      <c r="J637" s="2008"/>
      <c r="K637" s="480"/>
      <c r="L637" s="1996"/>
      <c r="M637" s="1996"/>
      <c r="N637" s="1997"/>
      <c r="O637" s="1997"/>
      <c r="P637" s="1998"/>
      <c r="Q637" s="1999"/>
      <c r="R637" s="2000"/>
      <c r="S637" s="216"/>
      <c r="W637" s="845" t="str">
        <f>IF(N637&gt;L637,"！　(25）が(24)を超えています。","")</f>
        <v/>
      </c>
      <c r="AA637" s="845" t="str">
        <f>IF(G637="","",IF(SIGN(G637)=SIGN(N637),"！(21)と(25)の符号が逆になっていません。",""))</f>
        <v/>
      </c>
      <c r="AF637" s="858"/>
      <c r="AG637" s="859"/>
    </row>
    <row r="638" spans="1:33" ht="14.1" hidden="1" customHeight="1" x14ac:dyDescent="0.2">
      <c r="B638" s="1987"/>
      <c r="C638" s="1992"/>
      <c r="D638" s="1993"/>
      <c r="E638" s="2015"/>
      <c r="F638" s="2015"/>
      <c r="G638" s="2034"/>
      <c r="H638" s="2034"/>
      <c r="I638" s="2009"/>
      <c r="J638" s="2010"/>
      <c r="K638" s="481"/>
      <c r="L638" s="2034"/>
      <c r="M638" s="2034"/>
      <c r="N638" s="2001"/>
      <c r="O638" s="2001"/>
      <c r="P638" s="2002"/>
      <c r="Q638" s="2003"/>
      <c r="R638" s="2004"/>
      <c r="S638" s="216"/>
      <c r="W638" s="845" t="str">
        <f>IF(N638&gt;L638,"！　(25）が(24)を超えています。","")</f>
        <v/>
      </c>
      <c r="AA638" s="845" t="str">
        <f>IF(G638="","",IF(SIGN(G638)=SIGN(N638),"！(21)と(25)の符号が逆になっていません。",""))</f>
        <v/>
      </c>
      <c r="AF638" s="860"/>
      <c r="AG638" s="861"/>
    </row>
    <row r="639" spans="1:33" ht="18" customHeight="1" x14ac:dyDescent="0.2">
      <c r="A639" s="224">
        <v>1</v>
      </c>
      <c r="B639" s="848"/>
      <c r="C639" s="470"/>
      <c r="D639" s="470"/>
      <c r="E639" s="470"/>
      <c r="F639" s="470"/>
      <c r="G639" s="862" t="s">
        <v>1288</v>
      </c>
      <c r="H639" s="470"/>
      <c r="I639" s="470"/>
      <c r="J639" s="470"/>
      <c r="K639" s="850" t="s">
        <v>330</v>
      </c>
      <c r="L639" s="2113">
        <f>SUM(AF614:AF638)</f>
        <v>0</v>
      </c>
      <c r="M639" s="2113"/>
      <c r="N639" s="2113">
        <f>SUM(AG614:AG638)</f>
        <v>0</v>
      </c>
      <c r="O639" s="2113"/>
      <c r="P639" s="471"/>
      <c r="Q639" s="470"/>
      <c r="R639" s="470"/>
      <c r="S639" s="216"/>
      <c r="AF639" s="472"/>
      <c r="AG639" s="472"/>
    </row>
    <row r="640" spans="1:33" x14ac:dyDescent="0.2">
      <c r="A640" s="224">
        <v>1</v>
      </c>
      <c r="L640" s="851" t="s">
        <v>78</v>
      </c>
    </row>
    <row r="641" ht="23.25" customHeight="1" x14ac:dyDescent="0.2"/>
    <row r="642" ht="23.25" customHeight="1" x14ac:dyDescent="0.2"/>
    <row r="643" ht="23.25" customHeight="1" x14ac:dyDescent="0.2"/>
    <row r="644" ht="23.25" customHeight="1" x14ac:dyDescent="0.2"/>
    <row r="645" ht="23.25" customHeight="1" x14ac:dyDescent="0.2"/>
    <row r="646" ht="23.25" customHeight="1" x14ac:dyDescent="0.2"/>
    <row r="647" ht="23.25" customHeight="1" x14ac:dyDescent="0.2"/>
    <row r="648" ht="23.25" customHeight="1" x14ac:dyDescent="0.2"/>
    <row r="649" ht="23.25" customHeight="1" x14ac:dyDescent="0.2"/>
    <row r="650" ht="23.25" customHeight="1" x14ac:dyDescent="0.2"/>
    <row r="651" ht="23.25" customHeight="1" x14ac:dyDescent="0.2"/>
  </sheetData>
  <sheetProtection algorithmName="SHA-512" hashValue="/qIyggSZ036f8ec7eP/Q1JzzmfUmV+ztC9w+hfmyMzGuAv5ZN8V1+9P3TDcIMiwTSgNPIkQud/f+YOf69rammw==" saltValue="5RjDWCEcCPBFG6NFtc9HQA==" spinCount="100000" sheet="1" objects="1" scenarios="1"/>
  <autoFilter ref="A1:AG640" xr:uid="{00000000-0009-0000-0000-000016000000}">
    <filterColumn colId="0">
      <customFilters and="1">
        <customFilter operator="notEqual" val=" "/>
      </customFilters>
    </filterColumn>
  </autoFilter>
  <mergeCells count="2337">
    <mergeCell ref="T614:V614"/>
    <mergeCell ref="E626:F626"/>
    <mergeCell ref="G626:H626"/>
    <mergeCell ref="L626:M626"/>
    <mergeCell ref="N626:O626"/>
    <mergeCell ref="P626:R626"/>
    <mergeCell ref="P623:R623"/>
    <mergeCell ref="N621:O621"/>
    <mergeCell ref="P621:R621"/>
    <mergeCell ref="E627:F627"/>
    <mergeCell ref="G627:H627"/>
    <mergeCell ref="L627:M627"/>
    <mergeCell ref="G623:H623"/>
    <mergeCell ref="G628:H628"/>
    <mergeCell ref="L628:M628"/>
    <mergeCell ref="L623:M623"/>
    <mergeCell ref="P628:R628"/>
    <mergeCell ref="N624:O624"/>
    <mergeCell ref="P624:R624"/>
    <mergeCell ref="P627:R627"/>
    <mergeCell ref="L625:M625"/>
    <mergeCell ref="N625:O625"/>
    <mergeCell ref="P625:R625"/>
    <mergeCell ref="N627:O627"/>
    <mergeCell ref="N628:O628"/>
    <mergeCell ref="N619:O619"/>
    <mergeCell ref="P619:R619"/>
    <mergeCell ref="L619:M619"/>
    <mergeCell ref="B624:B628"/>
    <mergeCell ref="C624:D628"/>
    <mergeCell ref="E624:F624"/>
    <mergeCell ref="G624:H624"/>
    <mergeCell ref="I624:J628"/>
    <mergeCell ref="L624:M624"/>
    <mergeCell ref="E628:F628"/>
    <mergeCell ref="P620:R620"/>
    <mergeCell ref="B619:B623"/>
    <mergeCell ref="C619:D623"/>
    <mergeCell ref="E619:F619"/>
    <mergeCell ref="G619:H619"/>
    <mergeCell ref="I619:J623"/>
    <mergeCell ref="G622:H622"/>
    <mergeCell ref="L622:M622"/>
    <mergeCell ref="N622:O622"/>
    <mergeCell ref="P622:R622"/>
    <mergeCell ref="E622:F622"/>
    <mergeCell ref="N623:O623"/>
    <mergeCell ref="N620:O620"/>
    <mergeCell ref="E625:F625"/>
    <mergeCell ref="G625:H625"/>
    <mergeCell ref="E636:F636"/>
    <mergeCell ref="G636:H636"/>
    <mergeCell ref="L636:M636"/>
    <mergeCell ref="N636:O636"/>
    <mergeCell ref="P636:R636"/>
    <mergeCell ref="N631:O631"/>
    <mergeCell ref="P631:R631"/>
    <mergeCell ref="P635:R635"/>
    <mergeCell ref="N635:O635"/>
    <mergeCell ref="E621:F621"/>
    <mergeCell ref="G621:H621"/>
    <mergeCell ref="L621:M621"/>
    <mergeCell ref="E623:F623"/>
    <mergeCell ref="L635:M635"/>
    <mergeCell ref="G631:H631"/>
    <mergeCell ref="L631:M631"/>
    <mergeCell ref="L630:M630"/>
    <mergeCell ref="E632:F632"/>
    <mergeCell ref="G632:H632"/>
    <mergeCell ref="N613:O613"/>
    <mergeCell ref="N634:O634"/>
    <mergeCell ref="L639:M639"/>
    <mergeCell ref="N639:O639"/>
    <mergeCell ref="N638:O638"/>
    <mergeCell ref="P638:R638"/>
    <mergeCell ref="L618:M618"/>
    <mergeCell ref="N618:O618"/>
    <mergeCell ref="P618:R618"/>
    <mergeCell ref="N615:O615"/>
    <mergeCell ref="P610:Q610"/>
    <mergeCell ref="N608:O609"/>
    <mergeCell ref="P608:Q609"/>
    <mergeCell ref="L637:M637"/>
    <mergeCell ref="N210:O211"/>
    <mergeCell ref="P210:Q211"/>
    <mergeCell ref="N214:O215"/>
    <mergeCell ref="P214:Q215"/>
    <mergeCell ref="N218:O219"/>
    <mergeCell ref="P218:Q219"/>
    <mergeCell ref="L634:M634"/>
    <mergeCell ref="R590:S591"/>
    <mergeCell ref="N216:O217"/>
    <mergeCell ref="P216:Q217"/>
    <mergeCell ref="R216:S217"/>
    <mergeCell ref="R454:S455"/>
    <mergeCell ref="R476:S477"/>
    <mergeCell ref="R514:S515"/>
    <mergeCell ref="R536:S537"/>
    <mergeCell ref="R574:S575"/>
    <mergeCell ref="R236:S237"/>
    <mergeCell ref="R274:S275"/>
    <mergeCell ref="AA613:AB613"/>
    <mergeCell ref="P634:R634"/>
    <mergeCell ref="T613:V613"/>
    <mergeCell ref="R610:S610"/>
    <mergeCell ref="P613:R613"/>
    <mergeCell ref="T2:V2"/>
    <mergeCell ref="P5:Q5"/>
    <mergeCell ref="R5:S5"/>
    <mergeCell ref="T5:V5"/>
    <mergeCell ref="P136:Q136"/>
    <mergeCell ref="C634:D638"/>
    <mergeCell ref="E634:F634"/>
    <mergeCell ref="G634:H634"/>
    <mergeCell ref="I634:J638"/>
    <mergeCell ref="G638:H638"/>
    <mergeCell ref="E637:F637"/>
    <mergeCell ref="G637:H637"/>
    <mergeCell ref="E635:F635"/>
    <mergeCell ref="G635:H635"/>
    <mergeCell ref="E638:F638"/>
    <mergeCell ref="N637:O637"/>
    <mergeCell ref="W209:X209"/>
    <mergeCell ref="W613:X613"/>
    <mergeCell ref="R608:S609"/>
    <mergeCell ref="T608:V609"/>
    <mergeCell ref="P637:R637"/>
    <mergeCell ref="T606:V607"/>
    <mergeCell ref="P209:Q209"/>
    <mergeCell ref="T592:V593"/>
    <mergeCell ref="N594:O595"/>
    <mergeCell ref="E216:F217"/>
    <mergeCell ref="L638:M638"/>
    <mergeCell ref="E613:F613"/>
    <mergeCell ref="G613:H613"/>
    <mergeCell ref="I613:J613"/>
    <mergeCell ref="L613:M613"/>
    <mergeCell ref="P606:Q607"/>
    <mergeCell ref="R606:S607"/>
    <mergeCell ref="E222:F223"/>
    <mergeCell ref="G222:H223"/>
    <mergeCell ref="E226:F227"/>
    <mergeCell ref="G226:H227"/>
    <mergeCell ref="T590:V591"/>
    <mergeCell ref="P590:Q591"/>
    <mergeCell ref="N222:O223"/>
    <mergeCell ref="P222:Q223"/>
    <mergeCell ref="R222:S223"/>
    <mergeCell ref="T222:V223"/>
    <mergeCell ref="G209:H209"/>
    <mergeCell ref="G594:H595"/>
    <mergeCell ref="N606:O607"/>
    <mergeCell ref="T594:V595"/>
    <mergeCell ref="N596:O597"/>
    <mergeCell ref="E608:F609"/>
    <mergeCell ref="G608:H609"/>
    <mergeCell ref="E606:F607"/>
    <mergeCell ref="G606:H607"/>
    <mergeCell ref="N209:O209"/>
    <mergeCell ref="T210:V211"/>
    <mergeCell ref="N212:O213"/>
    <mergeCell ref="P212:Q213"/>
    <mergeCell ref="R212:S213"/>
    <mergeCell ref="T212:V213"/>
    <mergeCell ref="G216:H217"/>
    <mergeCell ref="B210:B229"/>
    <mergeCell ref="C210:D229"/>
    <mergeCell ref="E210:F211"/>
    <mergeCell ref="G210:H211"/>
    <mergeCell ref="E214:F215"/>
    <mergeCell ref="G214:H215"/>
    <mergeCell ref="E218:F219"/>
    <mergeCell ref="G218:H219"/>
    <mergeCell ref="E212:F213"/>
    <mergeCell ref="G212:H213"/>
    <mergeCell ref="AA209:AB209"/>
    <mergeCell ref="R206:S206"/>
    <mergeCell ref="C590:D609"/>
    <mergeCell ref="E590:F591"/>
    <mergeCell ref="G590:H591"/>
    <mergeCell ref="I590:J609"/>
    <mergeCell ref="N590:O591"/>
    <mergeCell ref="E594:F595"/>
    <mergeCell ref="E209:F209"/>
    <mergeCell ref="T209:V209"/>
    <mergeCell ref="I209:J209"/>
    <mergeCell ref="R209:S209"/>
    <mergeCell ref="P206:Q206"/>
    <mergeCell ref="B590:B609"/>
    <mergeCell ref="B209:D209"/>
    <mergeCell ref="E592:F593"/>
    <mergeCell ref="G592:H593"/>
    <mergeCell ref="N592:O593"/>
    <mergeCell ref="P592:Q593"/>
    <mergeCell ref="R592:S593"/>
    <mergeCell ref="R602:S603"/>
    <mergeCell ref="R210:S211"/>
    <mergeCell ref="P126:Q126"/>
    <mergeCell ref="R126:S126"/>
    <mergeCell ref="T126:V135"/>
    <mergeCell ref="P127:Q127"/>
    <mergeCell ref="R127:S127"/>
    <mergeCell ref="P128:Q128"/>
    <mergeCell ref="R128:S128"/>
    <mergeCell ref="R196:S196"/>
    <mergeCell ref="T196:V205"/>
    <mergeCell ref="B126:B135"/>
    <mergeCell ref="C126:D135"/>
    <mergeCell ref="E126:F126"/>
    <mergeCell ref="G126:H126"/>
    <mergeCell ref="I126:J135"/>
    <mergeCell ref="K126:O135"/>
    <mergeCell ref="E127:F127"/>
    <mergeCell ref="G127:H127"/>
    <mergeCell ref="E128:F128"/>
    <mergeCell ref="G128:H128"/>
    <mergeCell ref="R204:S204"/>
    <mergeCell ref="R205:S205"/>
    <mergeCell ref="R202:S202"/>
    <mergeCell ref="G197:H197"/>
    <mergeCell ref="E198:F198"/>
    <mergeCell ref="G198:H198"/>
    <mergeCell ref="P197:Q197"/>
    <mergeCell ref="R197:S197"/>
    <mergeCell ref="P198:Q198"/>
    <mergeCell ref="R198:S198"/>
    <mergeCell ref="R199:S199"/>
    <mergeCell ref="P200:Q200"/>
    <mergeCell ref="R200:S200"/>
    <mergeCell ref="T6:V15"/>
    <mergeCell ref="E14:F14"/>
    <mergeCell ref="R6:S6"/>
    <mergeCell ref="P6:Q6"/>
    <mergeCell ref="G14:H14"/>
    <mergeCell ref="P14:Q14"/>
    <mergeCell ref="R15:S15"/>
    <mergeCell ref="R7:S7"/>
    <mergeCell ref="R8:S8"/>
    <mergeCell ref="R9:S9"/>
    <mergeCell ref="E124:F124"/>
    <mergeCell ref="G124:H124"/>
    <mergeCell ref="P124:Q124"/>
    <mergeCell ref="R124:S124"/>
    <mergeCell ref="P8:Q8"/>
    <mergeCell ref="P9:Q9"/>
    <mergeCell ref="P10:Q10"/>
    <mergeCell ref="E122:F122"/>
    <mergeCell ref="E121:F121"/>
    <mergeCell ref="G121:H121"/>
    <mergeCell ref="P121:Q121"/>
    <mergeCell ref="R121:S121"/>
    <mergeCell ref="P116:Q116"/>
    <mergeCell ref="R116:S116"/>
    <mergeCell ref="T116:V125"/>
    <mergeCell ref="P117:Q117"/>
    <mergeCell ref="R117:S117"/>
    <mergeCell ref="P118:Q118"/>
    <mergeCell ref="R118:S118"/>
    <mergeCell ref="P119:Q119"/>
    <mergeCell ref="R119:S119"/>
    <mergeCell ref="P120:Q120"/>
    <mergeCell ref="C6:D15"/>
    <mergeCell ref="E6:F6"/>
    <mergeCell ref="G6:H6"/>
    <mergeCell ref="I6:J15"/>
    <mergeCell ref="K6:O15"/>
    <mergeCell ref="P12:Q12"/>
    <mergeCell ref="E5:F5"/>
    <mergeCell ref="G5:H5"/>
    <mergeCell ref="I5:J5"/>
    <mergeCell ref="K5:O5"/>
    <mergeCell ref="R14:S14"/>
    <mergeCell ref="E12:F12"/>
    <mergeCell ref="G12:H12"/>
    <mergeCell ref="E13:F13"/>
    <mergeCell ref="G13:H13"/>
    <mergeCell ref="P7:Q7"/>
    <mergeCell ref="G122:H122"/>
    <mergeCell ref="P122:Q122"/>
    <mergeCell ref="R122:S122"/>
    <mergeCell ref="E119:F119"/>
    <mergeCell ref="G119:H119"/>
    <mergeCell ref="E120:F120"/>
    <mergeCell ref="G120:H120"/>
    <mergeCell ref="R120:S120"/>
    <mergeCell ref="C196:D205"/>
    <mergeCell ref="E196:F196"/>
    <mergeCell ref="G196:H196"/>
    <mergeCell ref="I196:J205"/>
    <mergeCell ref="K196:O205"/>
    <mergeCell ref="P196:Q196"/>
    <mergeCell ref="G200:H200"/>
    <mergeCell ref="E201:F201"/>
    <mergeCell ref="G201:H201"/>
    <mergeCell ref="P199:Q199"/>
    <mergeCell ref="E204:F204"/>
    <mergeCell ref="G204:H204"/>
    <mergeCell ref="P204:Q204"/>
    <mergeCell ref="E205:F205"/>
    <mergeCell ref="G205:H205"/>
    <mergeCell ref="P205:Q205"/>
    <mergeCell ref="E202:F202"/>
    <mergeCell ref="G202:H202"/>
    <mergeCell ref="E203:F203"/>
    <mergeCell ref="G203:H203"/>
    <mergeCell ref="P202:Q202"/>
    <mergeCell ref="P203:Q203"/>
    <mergeCell ref="E113:F113"/>
    <mergeCell ref="G113:H113"/>
    <mergeCell ref="P113:Q113"/>
    <mergeCell ref="R113:S113"/>
    <mergeCell ref="E109:F109"/>
    <mergeCell ref="E110:F110"/>
    <mergeCell ref="P110:Q110"/>
    <mergeCell ref="R110:S110"/>
    <mergeCell ref="E111:F111"/>
    <mergeCell ref="G111:H111"/>
    <mergeCell ref="P111:Q111"/>
    <mergeCell ref="R111:S111"/>
    <mergeCell ref="B116:B125"/>
    <mergeCell ref="C116:D125"/>
    <mergeCell ref="E116:F116"/>
    <mergeCell ref="G116:H116"/>
    <mergeCell ref="I116:J125"/>
    <mergeCell ref="K116:O125"/>
    <mergeCell ref="E117:F117"/>
    <mergeCell ref="G117:H117"/>
    <mergeCell ref="E118:F118"/>
    <mergeCell ref="G118:H118"/>
    <mergeCell ref="E125:F125"/>
    <mergeCell ref="G125:H125"/>
    <mergeCell ref="P125:Q125"/>
    <mergeCell ref="R125:S125"/>
    <mergeCell ref="E123:F123"/>
    <mergeCell ref="G123:H123"/>
    <mergeCell ref="P123:Q123"/>
    <mergeCell ref="R123:S123"/>
    <mergeCell ref="R106:S106"/>
    <mergeCell ref="T106:V115"/>
    <mergeCell ref="R107:S107"/>
    <mergeCell ref="G108:H108"/>
    <mergeCell ref="P108:Q108"/>
    <mergeCell ref="R108:S108"/>
    <mergeCell ref="G109:H109"/>
    <mergeCell ref="P109:Q109"/>
    <mergeCell ref="R109:S109"/>
    <mergeCell ref="G110:H110"/>
    <mergeCell ref="C106:D115"/>
    <mergeCell ref="E106:F106"/>
    <mergeCell ref="G106:H106"/>
    <mergeCell ref="I106:J115"/>
    <mergeCell ref="K106:O115"/>
    <mergeCell ref="P106:Q106"/>
    <mergeCell ref="E107:F107"/>
    <mergeCell ref="G107:H107"/>
    <mergeCell ref="P107:Q107"/>
    <mergeCell ref="E108:F108"/>
    <mergeCell ref="E114:F114"/>
    <mergeCell ref="G114:H114"/>
    <mergeCell ref="P114:Q114"/>
    <mergeCell ref="R114:S114"/>
    <mergeCell ref="E115:F115"/>
    <mergeCell ref="G115:H115"/>
    <mergeCell ref="P115:Q115"/>
    <mergeCell ref="R115:S115"/>
    <mergeCell ref="E112:F112"/>
    <mergeCell ref="G112:H112"/>
    <mergeCell ref="P112:Q112"/>
    <mergeCell ref="R112:S112"/>
    <mergeCell ref="E104:F104"/>
    <mergeCell ref="G104:H104"/>
    <mergeCell ref="P104:Q104"/>
    <mergeCell ref="R104:S104"/>
    <mergeCell ref="E105:F105"/>
    <mergeCell ref="G105:H105"/>
    <mergeCell ref="P105:Q105"/>
    <mergeCell ref="R105:S105"/>
    <mergeCell ref="E102:F102"/>
    <mergeCell ref="G102:H102"/>
    <mergeCell ref="P102:Q102"/>
    <mergeCell ref="R102:S102"/>
    <mergeCell ref="E103:F103"/>
    <mergeCell ref="G103:H103"/>
    <mergeCell ref="P103:Q103"/>
    <mergeCell ref="R103:S103"/>
    <mergeCell ref="E100:F100"/>
    <mergeCell ref="G100:H100"/>
    <mergeCell ref="P100:Q100"/>
    <mergeCell ref="R100:S100"/>
    <mergeCell ref="E101:F101"/>
    <mergeCell ref="G101:H101"/>
    <mergeCell ref="P101:Q101"/>
    <mergeCell ref="R101:S101"/>
    <mergeCell ref="E99:F99"/>
    <mergeCell ref="G99:H99"/>
    <mergeCell ref="P99:Q99"/>
    <mergeCell ref="R99:S99"/>
    <mergeCell ref="R12:S12"/>
    <mergeCell ref="P13:Q13"/>
    <mergeCell ref="R13:S13"/>
    <mergeCell ref="E15:F15"/>
    <mergeCell ref="G15:H15"/>
    <mergeCell ref="P15:Q15"/>
    <mergeCell ref="E97:F97"/>
    <mergeCell ref="G97:H97"/>
    <mergeCell ref="P97:Q97"/>
    <mergeCell ref="R97:S97"/>
    <mergeCell ref="R203:S203"/>
    <mergeCell ref="T96:V105"/>
    <mergeCell ref="E98:F98"/>
    <mergeCell ref="G98:H98"/>
    <mergeCell ref="P98:Q98"/>
    <mergeCell ref="R98:S98"/>
    <mergeCell ref="E95:F95"/>
    <mergeCell ref="G95:H95"/>
    <mergeCell ref="P95:Q95"/>
    <mergeCell ref="R95:S95"/>
    <mergeCell ref="E96:F96"/>
    <mergeCell ref="G96:H96"/>
    <mergeCell ref="I96:J105"/>
    <mergeCell ref="K96:O105"/>
    <mergeCell ref="P96:Q96"/>
    <mergeCell ref="R96:S96"/>
    <mergeCell ref="E93:F93"/>
    <mergeCell ref="G93:H93"/>
    <mergeCell ref="P93:Q93"/>
    <mergeCell ref="R93:S93"/>
    <mergeCell ref="E94:F94"/>
    <mergeCell ref="G94:H94"/>
    <mergeCell ref="P94:Q94"/>
    <mergeCell ref="R94:S94"/>
    <mergeCell ref="E91:F91"/>
    <mergeCell ref="G91:H91"/>
    <mergeCell ref="P91:Q91"/>
    <mergeCell ref="R91:S91"/>
    <mergeCell ref="E92:F92"/>
    <mergeCell ref="G92:H92"/>
    <mergeCell ref="P92:Q92"/>
    <mergeCell ref="R92:S92"/>
    <mergeCell ref="R88:S88"/>
    <mergeCell ref="E89:F89"/>
    <mergeCell ref="G89:H89"/>
    <mergeCell ref="P89:Q89"/>
    <mergeCell ref="R89:S89"/>
    <mergeCell ref="E90:F90"/>
    <mergeCell ref="G90:H90"/>
    <mergeCell ref="P90:Q90"/>
    <mergeCell ref="R90:S90"/>
    <mergeCell ref="B5:D5"/>
    <mergeCell ref="B6:B15"/>
    <mergeCell ref="B196:B205"/>
    <mergeCell ref="B26:B35"/>
    <mergeCell ref="C26:D35"/>
    <mergeCell ref="B36:B45"/>
    <mergeCell ref="C36:D45"/>
    <mergeCell ref="B96:B105"/>
    <mergeCell ref="C96:D105"/>
    <mergeCell ref="B106:B115"/>
    <mergeCell ref="P86:Q86"/>
    <mergeCell ref="R86:S86"/>
    <mergeCell ref="T86:V95"/>
    <mergeCell ref="E87:F87"/>
    <mergeCell ref="G87:H87"/>
    <mergeCell ref="P87:Q87"/>
    <mergeCell ref="R87:S87"/>
    <mergeCell ref="E88:F88"/>
    <mergeCell ref="G88:H88"/>
    <mergeCell ref="P88:Q88"/>
    <mergeCell ref="G7:H7"/>
    <mergeCell ref="G8:H8"/>
    <mergeCell ref="G9:H9"/>
    <mergeCell ref="G10:H10"/>
    <mergeCell ref="G11:H11"/>
    <mergeCell ref="E199:F199"/>
    <mergeCell ref="G199:H199"/>
    <mergeCell ref="E200:F200"/>
    <mergeCell ref="R10:S10"/>
    <mergeCell ref="P11:Q11"/>
    <mergeCell ref="R11:S11"/>
    <mergeCell ref="E197:F197"/>
    <mergeCell ref="P201:Q201"/>
    <mergeCell ref="R201:S201"/>
    <mergeCell ref="B16:B25"/>
    <mergeCell ref="C16:D25"/>
    <mergeCell ref="E16:F16"/>
    <mergeCell ref="G16:H16"/>
    <mergeCell ref="I16:J25"/>
    <mergeCell ref="T16:V25"/>
    <mergeCell ref="E17:F17"/>
    <mergeCell ref="G17:H17"/>
    <mergeCell ref="P17:Q17"/>
    <mergeCell ref="R17:S17"/>
    <mergeCell ref="G18:H18"/>
    <mergeCell ref="P18:Q18"/>
    <mergeCell ref="R18:S18"/>
    <mergeCell ref="E19:F19"/>
    <mergeCell ref="G19:H19"/>
    <mergeCell ref="P19:Q19"/>
    <mergeCell ref="R19:S19"/>
    <mergeCell ref="K16:O25"/>
    <mergeCell ref="P16:Q16"/>
    <mergeCell ref="R16:S16"/>
    <mergeCell ref="G20:H20"/>
    <mergeCell ref="P20:Q20"/>
    <mergeCell ref="R20:S20"/>
    <mergeCell ref="E21:F21"/>
    <mergeCell ref="G21:H21"/>
    <mergeCell ref="P21:Q21"/>
    <mergeCell ref="R21:S21"/>
    <mergeCell ref="E18:F18"/>
    <mergeCell ref="E22:F22"/>
    <mergeCell ref="G22:H22"/>
    <mergeCell ref="P22:Q22"/>
    <mergeCell ref="R22:S22"/>
    <mergeCell ref="E23:F23"/>
    <mergeCell ref="G23:H23"/>
    <mergeCell ref="P23:Q23"/>
    <mergeCell ref="R23:S23"/>
    <mergeCell ref="E20:F20"/>
    <mergeCell ref="E24:F24"/>
    <mergeCell ref="G24:H24"/>
    <mergeCell ref="P24:Q24"/>
    <mergeCell ref="R24:S24"/>
    <mergeCell ref="E25:F25"/>
    <mergeCell ref="G25:H25"/>
    <mergeCell ref="P25:Q25"/>
    <mergeCell ref="R25:S25"/>
    <mergeCell ref="E26:F26"/>
    <mergeCell ref="G26:H26"/>
    <mergeCell ref="I26:J35"/>
    <mergeCell ref="K26:O35"/>
    <mergeCell ref="P26:Q26"/>
    <mergeCell ref="R26:S26"/>
    <mergeCell ref="G29:H29"/>
    <mergeCell ref="P29:Q29"/>
    <mergeCell ref="R29:S29"/>
    <mergeCell ref="E30:F30"/>
    <mergeCell ref="R35:S35"/>
    <mergeCell ref="T26:V35"/>
    <mergeCell ref="E27:F27"/>
    <mergeCell ref="G27:H27"/>
    <mergeCell ref="P27:Q27"/>
    <mergeCell ref="R27:S27"/>
    <mergeCell ref="E28:F28"/>
    <mergeCell ref="G28:H28"/>
    <mergeCell ref="P28:Q28"/>
    <mergeCell ref="R28:S28"/>
    <mergeCell ref="E29:F29"/>
    <mergeCell ref="G30:H30"/>
    <mergeCell ref="P30:Q30"/>
    <mergeCell ref="R30:S30"/>
    <mergeCell ref="E31:F31"/>
    <mergeCell ref="G31:H31"/>
    <mergeCell ref="P31:Q31"/>
    <mergeCell ref="R31:S31"/>
    <mergeCell ref="E32:F32"/>
    <mergeCell ref="G32:H32"/>
    <mergeCell ref="P32:Q32"/>
    <mergeCell ref="R32:S32"/>
    <mergeCell ref="E33:F33"/>
    <mergeCell ref="G33:H33"/>
    <mergeCell ref="P33:Q33"/>
    <mergeCell ref="R33:S33"/>
    <mergeCell ref="E34:F34"/>
    <mergeCell ref="G34:H34"/>
    <mergeCell ref="P34:Q34"/>
    <mergeCell ref="R34:S34"/>
    <mergeCell ref="E35:F35"/>
    <mergeCell ref="G35:H35"/>
    <mergeCell ref="P35:Q35"/>
    <mergeCell ref="E36:F36"/>
    <mergeCell ref="G36:H36"/>
    <mergeCell ref="I36:J45"/>
    <mergeCell ref="K36:O45"/>
    <mergeCell ref="P36:Q36"/>
    <mergeCell ref="R36:S36"/>
    <mergeCell ref="G39:H39"/>
    <mergeCell ref="P39:Q39"/>
    <mergeCell ref="R39:S39"/>
    <mergeCell ref="E40:F40"/>
    <mergeCell ref="T36:V45"/>
    <mergeCell ref="E37:F37"/>
    <mergeCell ref="G37:H37"/>
    <mergeCell ref="P37:Q37"/>
    <mergeCell ref="R37:S37"/>
    <mergeCell ref="E38:F38"/>
    <mergeCell ref="G38:H38"/>
    <mergeCell ref="P38:Q38"/>
    <mergeCell ref="R38:S38"/>
    <mergeCell ref="E39:F39"/>
    <mergeCell ref="G40:H40"/>
    <mergeCell ref="P40:Q40"/>
    <mergeCell ref="R40:S40"/>
    <mergeCell ref="E41:F41"/>
    <mergeCell ref="G41:H41"/>
    <mergeCell ref="P41:Q41"/>
    <mergeCell ref="R41:S41"/>
    <mergeCell ref="E42:F42"/>
    <mergeCell ref="G42:H42"/>
    <mergeCell ref="P42:Q42"/>
    <mergeCell ref="R42:S42"/>
    <mergeCell ref="E43:F43"/>
    <mergeCell ref="G43:H43"/>
    <mergeCell ref="P43:Q43"/>
    <mergeCell ref="R43:S43"/>
    <mergeCell ref="E44:F44"/>
    <mergeCell ref="G44:H44"/>
    <mergeCell ref="P44:Q44"/>
    <mergeCell ref="R44:S44"/>
    <mergeCell ref="E45:F45"/>
    <mergeCell ref="G45:H45"/>
    <mergeCell ref="P45:Q45"/>
    <mergeCell ref="R45:S45"/>
    <mergeCell ref="B46:B55"/>
    <mergeCell ref="C46:D55"/>
    <mergeCell ref="E46:F46"/>
    <mergeCell ref="G46:H46"/>
    <mergeCell ref="I46:J55"/>
    <mergeCell ref="K46:O55"/>
    <mergeCell ref="E51:F51"/>
    <mergeCell ref="G51:H51"/>
    <mergeCell ref="E53:F53"/>
    <mergeCell ref="G53:H53"/>
    <mergeCell ref="P46:Q46"/>
    <mergeCell ref="R46:S46"/>
    <mergeCell ref="R55:S55"/>
    <mergeCell ref="T46:V55"/>
    <mergeCell ref="E47:F47"/>
    <mergeCell ref="G47:H47"/>
    <mergeCell ref="P47:Q47"/>
    <mergeCell ref="R47:S47"/>
    <mergeCell ref="E48:F48"/>
    <mergeCell ref="G48:H48"/>
    <mergeCell ref="P48:Q48"/>
    <mergeCell ref="R48:S48"/>
    <mergeCell ref="E49:F49"/>
    <mergeCell ref="G49:H49"/>
    <mergeCell ref="P49:Q49"/>
    <mergeCell ref="R49:S49"/>
    <mergeCell ref="E50:F50"/>
    <mergeCell ref="G50:H50"/>
    <mergeCell ref="P50:Q50"/>
    <mergeCell ref="R50:S50"/>
    <mergeCell ref="P51:Q51"/>
    <mergeCell ref="R51:S51"/>
    <mergeCell ref="E52:F52"/>
    <mergeCell ref="G52:H52"/>
    <mergeCell ref="P52:Q52"/>
    <mergeCell ref="R52:S52"/>
    <mergeCell ref="P53:Q53"/>
    <mergeCell ref="R53:S53"/>
    <mergeCell ref="E54:F54"/>
    <mergeCell ref="G54:H54"/>
    <mergeCell ref="P54:Q54"/>
    <mergeCell ref="R54:S54"/>
    <mergeCell ref="E55:F55"/>
    <mergeCell ref="G55:H55"/>
    <mergeCell ref="P55:Q55"/>
    <mergeCell ref="P56:Q56"/>
    <mergeCell ref="R56:S56"/>
    <mergeCell ref="T56:V65"/>
    <mergeCell ref="E57:F57"/>
    <mergeCell ref="G57:H57"/>
    <mergeCell ref="P57:Q57"/>
    <mergeCell ref="R57:S57"/>
    <mergeCell ref="E58:F58"/>
    <mergeCell ref="G58:H58"/>
    <mergeCell ref="P58:Q58"/>
    <mergeCell ref="R58:S58"/>
    <mergeCell ref="E59:F59"/>
    <mergeCell ref="G59:H59"/>
    <mergeCell ref="P59:Q59"/>
    <mergeCell ref="R59:S59"/>
    <mergeCell ref="E60:F60"/>
    <mergeCell ref="G60:H60"/>
    <mergeCell ref="P60:Q60"/>
    <mergeCell ref="R60:S60"/>
    <mergeCell ref="E61:F61"/>
    <mergeCell ref="G61:H61"/>
    <mergeCell ref="P61:Q61"/>
    <mergeCell ref="R61:S61"/>
    <mergeCell ref="E62:F62"/>
    <mergeCell ref="G62:H62"/>
    <mergeCell ref="P62:Q62"/>
    <mergeCell ref="R62:S62"/>
    <mergeCell ref="E63:F63"/>
    <mergeCell ref="G63:H63"/>
    <mergeCell ref="P63:Q63"/>
    <mergeCell ref="R63:S63"/>
    <mergeCell ref="E64:F64"/>
    <mergeCell ref="G64:H64"/>
    <mergeCell ref="P64:Q64"/>
    <mergeCell ref="R64:S64"/>
    <mergeCell ref="E65:F65"/>
    <mergeCell ref="G65:H65"/>
    <mergeCell ref="P65:Q65"/>
    <mergeCell ref="R65:S65"/>
    <mergeCell ref="B66:B75"/>
    <mergeCell ref="C66:D75"/>
    <mergeCell ref="E66:F66"/>
    <mergeCell ref="G66:H66"/>
    <mergeCell ref="I66:J75"/>
    <mergeCell ref="K66:O75"/>
    <mergeCell ref="P66:Q66"/>
    <mergeCell ref="R66:S66"/>
    <mergeCell ref="R74:S74"/>
    <mergeCell ref="E75:F75"/>
    <mergeCell ref="G75:H75"/>
    <mergeCell ref="P75:Q75"/>
    <mergeCell ref="R75:S75"/>
    <mergeCell ref="B56:B65"/>
    <mergeCell ref="C56:D65"/>
    <mergeCell ref="E56:F56"/>
    <mergeCell ref="G56:H56"/>
    <mergeCell ref="I56:J65"/>
    <mergeCell ref="K56:O65"/>
    <mergeCell ref="T66:V75"/>
    <mergeCell ref="E67:F67"/>
    <mergeCell ref="G67:H67"/>
    <mergeCell ref="P67:Q67"/>
    <mergeCell ref="R67:S67"/>
    <mergeCell ref="E68:F68"/>
    <mergeCell ref="G68:H68"/>
    <mergeCell ref="P68:Q68"/>
    <mergeCell ref="R68:S68"/>
    <mergeCell ref="E69:F69"/>
    <mergeCell ref="G69:H69"/>
    <mergeCell ref="P69:Q69"/>
    <mergeCell ref="R69:S69"/>
    <mergeCell ref="E70:F70"/>
    <mergeCell ref="G70:H70"/>
    <mergeCell ref="P70:Q70"/>
    <mergeCell ref="R70:S70"/>
    <mergeCell ref="E71:F71"/>
    <mergeCell ref="G71:H71"/>
    <mergeCell ref="P71:Q71"/>
    <mergeCell ref="R71:S71"/>
    <mergeCell ref="E72:F72"/>
    <mergeCell ref="G72:H72"/>
    <mergeCell ref="P72:Q72"/>
    <mergeCell ref="R72:S72"/>
    <mergeCell ref="E73:F73"/>
    <mergeCell ref="G73:H73"/>
    <mergeCell ref="P73:Q73"/>
    <mergeCell ref="R73:S73"/>
    <mergeCell ref="E74:F74"/>
    <mergeCell ref="G74:H74"/>
    <mergeCell ref="P74:Q74"/>
    <mergeCell ref="B76:B85"/>
    <mergeCell ref="C76:D85"/>
    <mergeCell ref="E76:F76"/>
    <mergeCell ref="G76:H76"/>
    <mergeCell ref="I76:J85"/>
    <mergeCell ref="K76:O85"/>
    <mergeCell ref="P76:Q76"/>
    <mergeCell ref="R76:S76"/>
    <mergeCell ref="T76:V85"/>
    <mergeCell ref="E77:F77"/>
    <mergeCell ref="G77:H77"/>
    <mergeCell ref="P77:Q77"/>
    <mergeCell ref="R77:S77"/>
    <mergeCell ref="E78:F78"/>
    <mergeCell ref="G78:H78"/>
    <mergeCell ref="P78:Q78"/>
    <mergeCell ref="R78:S78"/>
    <mergeCell ref="E79:F79"/>
    <mergeCell ref="G79:H79"/>
    <mergeCell ref="P79:Q79"/>
    <mergeCell ref="R79:S79"/>
    <mergeCell ref="E80:F80"/>
    <mergeCell ref="G80:H80"/>
    <mergeCell ref="P80:Q80"/>
    <mergeCell ref="R80:S80"/>
    <mergeCell ref="E81:F81"/>
    <mergeCell ref="G81:H81"/>
    <mergeCell ref="P81:Q81"/>
    <mergeCell ref="R81:S81"/>
    <mergeCell ref="E82:F82"/>
    <mergeCell ref="G82:H82"/>
    <mergeCell ref="P82:Q82"/>
    <mergeCell ref="R82:S82"/>
    <mergeCell ref="E83:F83"/>
    <mergeCell ref="G83:H83"/>
    <mergeCell ref="P83:Q83"/>
    <mergeCell ref="R83:S83"/>
    <mergeCell ref="E84:F84"/>
    <mergeCell ref="G84:H84"/>
    <mergeCell ref="P84:Q84"/>
    <mergeCell ref="R84:S84"/>
    <mergeCell ref="E85:F85"/>
    <mergeCell ref="G85:H85"/>
    <mergeCell ref="P85:Q85"/>
    <mergeCell ref="R85:S85"/>
    <mergeCell ref="B186:B195"/>
    <mergeCell ref="C186:D195"/>
    <mergeCell ref="E186:F186"/>
    <mergeCell ref="G186:H186"/>
    <mergeCell ref="I186:J195"/>
    <mergeCell ref="K186:O195"/>
    <mergeCell ref="P186:Q186"/>
    <mergeCell ref="R186:S186"/>
    <mergeCell ref="G195:H195"/>
    <mergeCell ref="P195:Q195"/>
    <mergeCell ref="R195:S195"/>
    <mergeCell ref="B86:B95"/>
    <mergeCell ref="C86:D95"/>
    <mergeCell ref="E86:F86"/>
    <mergeCell ref="G86:H86"/>
    <mergeCell ref="I86:J95"/>
    <mergeCell ref="K86:O95"/>
    <mergeCell ref="E193:F193"/>
    <mergeCell ref="E129:F129"/>
    <mergeCell ref="T186:V195"/>
    <mergeCell ref="E187:F187"/>
    <mergeCell ref="G187:H187"/>
    <mergeCell ref="P187:Q187"/>
    <mergeCell ref="R187:S187"/>
    <mergeCell ref="E188:F188"/>
    <mergeCell ref="G188:H188"/>
    <mergeCell ref="P188:Q188"/>
    <mergeCell ref="R188:S188"/>
    <mergeCell ref="E189:F189"/>
    <mergeCell ref="G189:H189"/>
    <mergeCell ref="P189:Q189"/>
    <mergeCell ref="R189:S189"/>
    <mergeCell ref="E190:F190"/>
    <mergeCell ref="G190:H190"/>
    <mergeCell ref="P190:Q190"/>
    <mergeCell ref="R190:S190"/>
    <mergeCell ref="E191:F191"/>
    <mergeCell ref="G191:H191"/>
    <mergeCell ref="P191:Q191"/>
    <mergeCell ref="R191:S191"/>
    <mergeCell ref="E192:F192"/>
    <mergeCell ref="G192:H192"/>
    <mergeCell ref="P192:Q192"/>
    <mergeCell ref="R192:S192"/>
    <mergeCell ref="G193:H193"/>
    <mergeCell ref="P193:Q193"/>
    <mergeCell ref="R193:S193"/>
    <mergeCell ref="E194:F194"/>
    <mergeCell ref="G194:H194"/>
    <mergeCell ref="P194:Q194"/>
    <mergeCell ref="R194:S194"/>
    <mergeCell ref="G129:H129"/>
    <mergeCell ref="P129:Q129"/>
    <mergeCell ref="R129:S129"/>
    <mergeCell ref="E130:F130"/>
    <mergeCell ref="G130:H130"/>
    <mergeCell ref="P130:Q130"/>
    <mergeCell ref="R130:S130"/>
    <mergeCell ref="E131:F131"/>
    <mergeCell ref="G131:H131"/>
    <mergeCell ref="P131:Q131"/>
    <mergeCell ref="R131:S131"/>
    <mergeCell ref="E132:F132"/>
    <mergeCell ref="G132:H132"/>
    <mergeCell ref="P132:Q132"/>
    <mergeCell ref="R132:S132"/>
    <mergeCell ref="E133:F133"/>
    <mergeCell ref="G133:H133"/>
    <mergeCell ref="P133:Q133"/>
    <mergeCell ref="R133:S133"/>
    <mergeCell ref="E134:F134"/>
    <mergeCell ref="G134:H134"/>
    <mergeCell ref="P134:Q134"/>
    <mergeCell ref="R134:S134"/>
    <mergeCell ref="E135:F135"/>
    <mergeCell ref="G135:H135"/>
    <mergeCell ref="P135:Q135"/>
    <mergeCell ref="R135:S135"/>
    <mergeCell ref="B136:B145"/>
    <mergeCell ref="C136:D145"/>
    <mergeCell ref="E136:F136"/>
    <mergeCell ref="G136:H136"/>
    <mergeCell ref="I136:J145"/>
    <mergeCell ref="K136:O145"/>
    <mergeCell ref="R136:S136"/>
    <mergeCell ref="T136:V145"/>
    <mergeCell ref="E137:F137"/>
    <mergeCell ref="G137:H137"/>
    <mergeCell ref="P137:Q137"/>
    <mergeCell ref="R137:S137"/>
    <mergeCell ref="E138:F138"/>
    <mergeCell ref="G138:H138"/>
    <mergeCell ref="P138:Q138"/>
    <mergeCell ref="R138:S138"/>
    <mergeCell ref="E139:F139"/>
    <mergeCell ref="G139:H139"/>
    <mergeCell ref="P139:Q139"/>
    <mergeCell ref="R139:S139"/>
    <mergeCell ref="E140:F140"/>
    <mergeCell ref="G140:H140"/>
    <mergeCell ref="P140:Q140"/>
    <mergeCell ref="R140:S140"/>
    <mergeCell ref="E141:F141"/>
    <mergeCell ref="G141:H141"/>
    <mergeCell ref="P141:Q141"/>
    <mergeCell ref="R141:S141"/>
    <mergeCell ref="E142:F142"/>
    <mergeCell ref="G142:H142"/>
    <mergeCell ref="P142:Q142"/>
    <mergeCell ref="R142:S142"/>
    <mergeCell ref="E143:F143"/>
    <mergeCell ref="G143:H143"/>
    <mergeCell ref="P143:Q143"/>
    <mergeCell ref="R143:S143"/>
    <mergeCell ref="E144:F144"/>
    <mergeCell ref="G144:H144"/>
    <mergeCell ref="P144:Q144"/>
    <mergeCell ref="R144:S144"/>
    <mergeCell ref="E145:F145"/>
    <mergeCell ref="G145:H145"/>
    <mergeCell ref="P145:Q145"/>
    <mergeCell ref="R145:S145"/>
    <mergeCell ref="P146:Q146"/>
    <mergeCell ref="R146:S146"/>
    <mergeCell ref="T146:V155"/>
    <mergeCell ref="E147:F147"/>
    <mergeCell ref="G147:H147"/>
    <mergeCell ref="P147:Q147"/>
    <mergeCell ref="R147:S147"/>
    <mergeCell ref="E148:F148"/>
    <mergeCell ref="G148:H148"/>
    <mergeCell ref="P148:Q148"/>
    <mergeCell ref="R148:S148"/>
    <mergeCell ref="E149:F149"/>
    <mergeCell ref="G149:H149"/>
    <mergeCell ref="P149:Q149"/>
    <mergeCell ref="R149:S149"/>
    <mergeCell ref="E150:F150"/>
    <mergeCell ref="G150:H150"/>
    <mergeCell ref="P150:Q150"/>
    <mergeCell ref="R150:S150"/>
    <mergeCell ref="E151:F151"/>
    <mergeCell ref="G151:H151"/>
    <mergeCell ref="P151:Q151"/>
    <mergeCell ref="R151:S151"/>
    <mergeCell ref="E152:F152"/>
    <mergeCell ref="G152:H152"/>
    <mergeCell ref="P152:Q152"/>
    <mergeCell ref="R152:S152"/>
    <mergeCell ref="E153:F153"/>
    <mergeCell ref="G153:H153"/>
    <mergeCell ref="P153:Q153"/>
    <mergeCell ref="R153:S153"/>
    <mergeCell ref="E154:F154"/>
    <mergeCell ref="G154:H154"/>
    <mergeCell ref="P154:Q154"/>
    <mergeCell ref="R154:S154"/>
    <mergeCell ref="E155:F155"/>
    <mergeCell ref="G155:H155"/>
    <mergeCell ref="P155:Q155"/>
    <mergeCell ref="R155:S155"/>
    <mergeCell ref="B156:B165"/>
    <mergeCell ref="C156:D165"/>
    <mergeCell ref="E156:F156"/>
    <mergeCell ref="G156:H156"/>
    <mergeCell ref="I156:J165"/>
    <mergeCell ref="K156:O165"/>
    <mergeCell ref="P156:Q156"/>
    <mergeCell ref="R156:S156"/>
    <mergeCell ref="R164:S164"/>
    <mergeCell ref="E165:F165"/>
    <mergeCell ref="G165:H165"/>
    <mergeCell ref="P165:Q165"/>
    <mergeCell ref="R165:S165"/>
    <mergeCell ref="B146:B155"/>
    <mergeCell ref="C146:D155"/>
    <mergeCell ref="E146:F146"/>
    <mergeCell ref="G146:H146"/>
    <mergeCell ref="I146:J155"/>
    <mergeCell ref="K146:O155"/>
    <mergeCell ref="T156:V165"/>
    <mergeCell ref="E157:F157"/>
    <mergeCell ref="G157:H157"/>
    <mergeCell ref="P157:Q157"/>
    <mergeCell ref="R157:S157"/>
    <mergeCell ref="E158:F158"/>
    <mergeCell ref="G158:H158"/>
    <mergeCell ref="P158:Q158"/>
    <mergeCell ref="R158:S158"/>
    <mergeCell ref="E159:F159"/>
    <mergeCell ref="G159:H159"/>
    <mergeCell ref="P159:Q159"/>
    <mergeCell ref="R159:S159"/>
    <mergeCell ref="E160:F160"/>
    <mergeCell ref="G160:H160"/>
    <mergeCell ref="P160:Q160"/>
    <mergeCell ref="R160:S160"/>
    <mergeCell ref="E161:F161"/>
    <mergeCell ref="G161:H161"/>
    <mergeCell ref="P161:Q161"/>
    <mergeCell ref="R161:S161"/>
    <mergeCell ref="E162:F162"/>
    <mergeCell ref="G162:H162"/>
    <mergeCell ref="P162:Q162"/>
    <mergeCell ref="R162:S162"/>
    <mergeCell ref="E163:F163"/>
    <mergeCell ref="G163:H163"/>
    <mergeCell ref="P163:Q163"/>
    <mergeCell ref="R163:S163"/>
    <mergeCell ref="E164:F164"/>
    <mergeCell ref="G164:H164"/>
    <mergeCell ref="P164:Q164"/>
    <mergeCell ref="P166:Q166"/>
    <mergeCell ref="R166:S166"/>
    <mergeCell ref="T166:V175"/>
    <mergeCell ref="E167:F167"/>
    <mergeCell ref="G167:H167"/>
    <mergeCell ref="P167:Q167"/>
    <mergeCell ref="R167:S167"/>
    <mergeCell ref="E168:F168"/>
    <mergeCell ref="G168:H168"/>
    <mergeCell ref="P168:Q168"/>
    <mergeCell ref="R168:S168"/>
    <mergeCell ref="E169:F169"/>
    <mergeCell ref="G169:H169"/>
    <mergeCell ref="P169:Q169"/>
    <mergeCell ref="R169:S169"/>
    <mergeCell ref="E170:F170"/>
    <mergeCell ref="G170:H170"/>
    <mergeCell ref="P170:Q170"/>
    <mergeCell ref="R170:S170"/>
    <mergeCell ref="E171:F171"/>
    <mergeCell ref="G171:H171"/>
    <mergeCell ref="P171:Q171"/>
    <mergeCell ref="R171:S171"/>
    <mergeCell ref="E172:F172"/>
    <mergeCell ref="G172:H172"/>
    <mergeCell ref="P172:Q172"/>
    <mergeCell ref="R172:S172"/>
    <mergeCell ref="E173:F173"/>
    <mergeCell ref="G173:H173"/>
    <mergeCell ref="P173:Q173"/>
    <mergeCell ref="R173:S173"/>
    <mergeCell ref="E174:F174"/>
    <mergeCell ref="G174:H174"/>
    <mergeCell ref="P174:Q174"/>
    <mergeCell ref="R174:S174"/>
    <mergeCell ref="E175:F175"/>
    <mergeCell ref="G175:H175"/>
    <mergeCell ref="P175:Q175"/>
    <mergeCell ref="R175:S175"/>
    <mergeCell ref="B176:B185"/>
    <mergeCell ref="C176:D185"/>
    <mergeCell ref="E176:F176"/>
    <mergeCell ref="G176:H176"/>
    <mergeCell ref="I176:J185"/>
    <mergeCell ref="K176:O185"/>
    <mergeCell ref="P176:Q176"/>
    <mergeCell ref="R176:S176"/>
    <mergeCell ref="R184:S184"/>
    <mergeCell ref="E185:F185"/>
    <mergeCell ref="G185:H185"/>
    <mergeCell ref="P185:Q185"/>
    <mergeCell ref="R185:S185"/>
    <mergeCell ref="B166:B175"/>
    <mergeCell ref="C166:D175"/>
    <mergeCell ref="E166:F166"/>
    <mergeCell ref="G166:H166"/>
    <mergeCell ref="I166:J175"/>
    <mergeCell ref="K166:O175"/>
    <mergeCell ref="T176:V185"/>
    <mergeCell ref="E177:F177"/>
    <mergeCell ref="G177:H177"/>
    <mergeCell ref="P177:Q177"/>
    <mergeCell ref="R177:S177"/>
    <mergeCell ref="E178:F178"/>
    <mergeCell ref="G178:H178"/>
    <mergeCell ref="P178:Q178"/>
    <mergeCell ref="R178:S178"/>
    <mergeCell ref="E179:F179"/>
    <mergeCell ref="G179:H179"/>
    <mergeCell ref="P179:Q179"/>
    <mergeCell ref="R179:S179"/>
    <mergeCell ref="E180:F180"/>
    <mergeCell ref="G180:H180"/>
    <mergeCell ref="P180:Q180"/>
    <mergeCell ref="R180:S180"/>
    <mergeCell ref="E181:F181"/>
    <mergeCell ref="G181:H181"/>
    <mergeCell ref="P181:Q181"/>
    <mergeCell ref="R181:S181"/>
    <mergeCell ref="E182:F182"/>
    <mergeCell ref="G182:H182"/>
    <mergeCell ref="P182:Q182"/>
    <mergeCell ref="R182:S182"/>
    <mergeCell ref="E183:F183"/>
    <mergeCell ref="G183:H183"/>
    <mergeCell ref="P183:Q183"/>
    <mergeCell ref="R183:S183"/>
    <mergeCell ref="E184:F184"/>
    <mergeCell ref="G184:H184"/>
    <mergeCell ref="P184:Q184"/>
    <mergeCell ref="E195:F195"/>
    <mergeCell ref="G604:H605"/>
    <mergeCell ref="E596:F597"/>
    <mergeCell ref="G596:H597"/>
    <mergeCell ref="E598:F599"/>
    <mergeCell ref="G598:H599"/>
    <mergeCell ref="E600:F601"/>
    <mergeCell ref="G600:H601"/>
    <mergeCell ref="E604:F605"/>
    <mergeCell ref="P594:Q595"/>
    <mergeCell ref="R594:S595"/>
    <mergeCell ref="E602:F603"/>
    <mergeCell ref="G602:H603"/>
    <mergeCell ref="T598:V599"/>
    <mergeCell ref="N600:O601"/>
    <mergeCell ref="P600:Q601"/>
    <mergeCell ref="R600:S601"/>
    <mergeCell ref="T596:V597"/>
    <mergeCell ref="N598:O599"/>
    <mergeCell ref="P598:Q599"/>
    <mergeCell ref="R598:S599"/>
    <mergeCell ref="P596:Q597"/>
    <mergeCell ref="R596:S597"/>
    <mergeCell ref="T604:V605"/>
    <mergeCell ref="K209:M209"/>
    <mergeCell ref="T602:V603"/>
    <mergeCell ref="N604:O605"/>
    <mergeCell ref="P604:Q605"/>
    <mergeCell ref="R604:S605"/>
    <mergeCell ref="T600:V601"/>
    <mergeCell ref="N602:O603"/>
    <mergeCell ref="P602:Q603"/>
    <mergeCell ref="T216:V217"/>
    <mergeCell ref="R218:S219"/>
    <mergeCell ref="T218:V219"/>
    <mergeCell ref="I210:J229"/>
    <mergeCell ref="R214:S215"/>
    <mergeCell ref="T214:V215"/>
    <mergeCell ref="E220:F221"/>
    <mergeCell ref="G220:H221"/>
    <mergeCell ref="N220:O221"/>
    <mergeCell ref="P220:Q221"/>
    <mergeCell ref="R220:S221"/>
    <mergeCell ref="T220:V221"/>
    <mergeCell ref="E224:F225"/>
    <mergeCell ref="G224:H225"/>
    <mergeCell ref="N224:O225"/>
    <mergeCell ref="P224:Q225"/>
    <mergeCell ref="R224:S225"/>
    <mergeCell ref="T224:V225"/>
    <mergeCell ref="N226:O227"/>
    <mergeCell ref="P226:Q227"/>
    <mergeCell ref="R226:S227"/>
    <mergeCell ref="T226:V227"/>
    <mergeCell ref="E228:F229"/>
    <mergeCell ref="G228:H229"/>
    <mergeCell ref="N228:O229"/>
    <mergeCell ref="P228:Q229"/>
    <mergeCell ref="R228:S229"/>
    <mergeCell ref="T228:V229"/>
    <mergeCell ref="B430:B449"/>
    <mergeCell ref="C430:D449"/>
    <mergeCell ref="E430:F431"/>
    <mergeCell ref="G430:H431"/>
    <mergeCell ref="I430:J449"/>
    <mergeCell ref="N430:O431"/>
    <mergeCell ref="E434:F435"/>
    <mergeCell ref="G434:H435"/>
    <mergeCell ref="N434:O435"/>
    <mergeCell ref="E438:F439"/>
    <mergeCell ref="P430:Q431"/>
    <mergeCell ref="R430:S431"/>
    <mergeCell ref="T430:V431"/>
    <mergeCell ref="E432:F433"/>
    <mergeCell ref="G432:H433"/>
    <mergeCell ref="N432:O433"/>
    <mergeCell ref="P432:Q433"/>
    <mergeCell ref="R432:S433"/>
    <mergeCell ref="T432:V433"/>
    <mergeCell ref="P434:Q435"/>
    <mergeCell ref="R434:S435"/>
    <mergeCell ref="T434:V435"/>
    <mergeCell ref="E436:F437"/>
    <mergeCell ref="G436:H437"/>
    <mergeCell ref="N436:O437"/>
    <mergeCell ref="P436:Q437"/>
    <mergeCell ref="R436:S437"/>
    <mergeCell ref="T436:V437"/>
    <mergeCell ref="G438:H439"/>
    <mergeCell ref="N438:O439"/>
    <mergeCell ref="P438:Q439"/>
    <mergeCell ref="R438:S439"/>
    <mergeCell ref="T438:V439"/>
    <mergeCell ref="E440:F441"/>
    <mergeCell ref="G440:H441"/>
    <mergeCell ref="N440:O441"/>
    <mergeCell ref="P440:Q441"/>
    <mergeCell ref="R440:S441"/>
    <mergeCell ref="T440:V441"/>
    <mergeCell ref="E442:F443"/>
    <mergeCell ref="G442:H443"/>
    <mergeCell ref="N442:O443"/>
    <mergeCell ref="P442:Q443"/>
    <mergeCell ref="R442:S443"/>
    <mergeCell ref="T442:V443"/>
    <mergeCell ref="E444:F445"/>
    <mergeCell ref="G444:H445"/>
    <mergeCell ref="N444:O445"/>
    <mergeCell ref="P444:Q445"/>
    <mergeCell ref="R444:S445"/>
    <mergeCell ref="T444:V445"/>
    <mergeCell ref="E446:F447"/>
    <mergeCell ref="G446:H447"/>
    <mergeCell ref="N446:O447"/>
    <mergeCell ref="P446:Q447"/>
    <mergeCell ref="R446:S447"/>
    <mergeCell ref="T446:V447"/>
    <mergeCell ref="E448:F449"/>
    <mergeCell ref="G448:H449"/>
    <mergeCell ref="N448:O449"/>
    <mergeCell ref="P448:Q449"/>
    <mergeCell ref="R448:S449"/>
    <mergeCell ref="T448:V449"/>
    <mergeCell ref="B450:B469"/>
    <mergeCell ref="C450:D469"/>
    <mergeCell ref="E450:F451"/>
    <mergeCell ref="G450:H451"/>
    <mergeCell ref="I450:J469"/>
    <mergeCell ref="N450:O451"/>
    <mergeCell ref="E454:F455"/>
    <mergeCell ref="G454:H455"/>
    <mergeCell ref="N454:O455"/>
    <mergeCell ref="E458:F459"/>
    <mergeCell ref="P450:Q451"/>
    <mergeCell ref="R450:S451"/>
    <mergeCell ref="T450:V451"/>
    <mergeCell ref="E452:F453"/>
    <mergeCell ref="G452:H453"/>
    <mergeCell ref="N452:O453"/>
    <mergeCell ref="P452:Q453"/>
    <mergeCell ref="R452:S453"/>
    <mergeCell ref="T452:V453"/>
    <mergeCell ref="P454:Q455"/>
    <mergeCell ref="T454:V455"/>
    <mergeCell ref="E456:F457"/>
    <mergeCell ref="G456:H457"/>
    <mergeCell ref="N456:O457"/>
    <mergeCell ref="P456:Q457"/>
    <mergeCell ref="R456:S457"/>
    <mergeCell ref="T456:V457"/>
    <mergeCell ref="G458:H459"/>
    <mergeCell ref="N458:O459"/>
    <mergeCell ref="P458:Q459"/>
    <mergeCell ref="R458:S459"/>
    <mergeCell ref="T458:V459"/>
    <mergeCell ref="E460:F461"/>
    <mergeCell ref="G460:H461"/>
    <mergeCell ref="N460:O461"/>
    <mergeCell ref="P460:Q461"/>
    <mergeCell ref="R460:S461"/>
    <mergeCell ref="T460:V461"/>
    <mergeCell ref="E462:F463"/>
    <mergeCell ref="G462:H463"/>
    <mergeCell ref="N462:O463"/>
    <mergeCell ref="P462:Q463"/>
    <mergeCell ref="R462:S463"/>
    <mergeCell ref="T462:V463"/>
    <mergeCell ref="E464:F465"/>
    <mergeCell ref="G464:H465"/>
    <mergeCell ref="N464:O465"/>
    <mergeCell ref="P464:Q465"/>
    <mergeCell ref="R464:S465"/>
    <mergeCell ref="T464:V465"/>
    <mergeCell ref="E466:F467"/>
    <mergeCell ref="G466:H467"/>
    <mergeCell ref="N466:O467"/>
    <mergeCell ref="P466:Q467"/>
    <mergeCell ref="R466:S467"/>
    <mergeCell ref="T466:V467"/>
    <mergeCell ref="E468:F469"/>
    <mergeCell ref="G468:H469"/>
    <mergeCell ref="N468:O469"/>
    <mergeCell ref="P468:Q469"/>
    <mergeCell ref="R468:S469"/>
    <mergeCell ref="T468:V469"/>
    <mergeCell ref="B470:B489"/>
    <mergeCell ref="C470:D489"/>
    <mergeCell ref="E470:F471"/>
    <mergeCell ref="G470:H471"/>
    <mergeCell ref="I470:J489"/>
    <mergeCell ref="N470:O471"/>
    <mergeCell ref="E474:F475"/>
    <mergeCell ref="G474:H475"/>
    <mergeCell ref="N474:O475"/>
    <mergeCell ref="E478:F479"/>
    <mergeCell ref="P470:Q471"/>
    <mergeCell ref="R470:S471"/>
    <mergeCell ref="T470:V471"/>
    <mergeCell ref="E472:F473"/>
    <mergeCell ref="G472:H473"/>
    <mergeCell ref="N472:O473"/>
    <mergeCell ref="P472:Q473"/>
    <mergeCell ref="R472:S473"/>
    <mergeCell ref="T472:V473"/>
    <mergeCell ref="P474:Q475"/>
    <mergeCell ref="R474:S475"/>
    <mergeCell ref="T474:V475"/>
    <mergeCell ref="E476:F477"/>
    <mergeCell ref="G476:H477"/>
    <mergeCell ref="N476:O477"/>
    <mergeCell ref="P476:Q477"/>
    <mergeCell ref="T476:V477"/>
    <mergeCell ref="G478:H479"/>
    <mergeCell ref="N478:O479"/>
    <mergeCell ref="P478:Q479"/>
    <mergeCell ref="R478:S479"/>
    <mergeCell ref="T478:V479"/>
    <mergeCell ref="E480:F481"/>
    <mergeCell ref="G480:H481"/>
    <mergeCell ref="N480:O481"/>
    <mergeCell ref="P480:Q481"/>
    <mergeCell ref="R480:S481"/>
    <mergeCell ref="T480:V481"/>
    <mergeCell ref="E482:F483"/>
    <mergeCell ref="G482:H483"/>
    <mergeCell ref="N482:O483"/>
    <mergeCell ref="P482:Q483"/>
    <mergeCell ref="R482:S483"/>
    <mergeCell ref="T482:V483"/>
    <mergeCell ref="E484:F485"/>
    <mergeCell ref="G484:H485"/>
    <mergeCell ref="N484:O485"/>
    <mergeCell ref="P484:Q485"/>
    <mergeCell ref="R484:S485"/>
    <mergeCell ref="T484:V485"/>
    <mergeCell ref="E486:F487"/>
    <mergeCell ref="G486:H487"/>
    <mergeCell ref="N486:O487"/>
    <mergeCell ref="P486:Q487"/>
    <mergeCell ref="R486:S487"/>
    <mergeCell ref="T486:V487"/>
    <mergeCell ref="E488:F489"/>
    <mergeCell ref="G488:H489"/>
    <mergeCell ref="N488:O489"/>
    <mergeCell ref="P488:Q489"/>
    <mergeCell ref="R488:S489"/>
    <mergeCell ref="T488:V489"/>
    <mergeCell ref="B490:B509"/>
    <mergeCell ref="C490:D509"/>
    <mergeCell ref="E490:F491"/>
    <mergeCell ref="G490:H491"/>
    <mergeCell ref="I490:J509"/>
    <mergeCell ref="N490:O491"/>
    <mergeCell ref="E494:F495"/>
    <mergeCell ref="G494:H495"/>
    <mergeCell ref="N494:O495"/>
    <mergeCell ref="E498:F499"/>
    <mergeCell ref="P490:Q491"/>
    <mergeCell ref="R490:S491"/>
    <mergeCell ref="T490:V491"/>
    <mergeCell ref="E492:F493"/>
    <mergeCell ref="G492:H493"/>
    <mergeCell ref="N492:O493"/>
    <mergeCell ref="P492:Q493"/>
    <mergeCell ref="R492:S493"/>
    <mergeCell ref="T492:V493"/>
    <mergeCell ref="P494:Q495"/>
    <mergeCell ref="R494:S495"/>
    <mergeCell ref="T494:V495"/>
    <mergeCell ref="E496:F497"/>
    <mergeCell ref="G496:H497"/>
    <mergeCell ref="N496:O497"/>
    <mergeCell ref="P496:Q497"/>
    <mergeCell ref="R496:S497"/>
    <mergeCell ref="T496:V497"/>
    <mergeCell ref="G498:H499"/>
    <mergeCell ref="N498:O499"/>
    <mergeCell ref="P498:Q499"/>
    <mergeCell ref="R498:S499"/>
    <mergeCell ref="T498:V499"/>
    <mergeCell ref="E500:F501"/>
    <mergeCell ref="G500:H501"/>
    <mergeCell ref="N500:O501"/>
    <mergeCell ref="P500:Q501"/>
    <mergeCell ref="R500:S501"/>
    <mergeCell ref="T500:V501"/>
    <mergeCell ref="E502:F503"/>
    <mergeCell ref="G502:H503"/>
    <mergeCell ref="N502:O503"/>
    <mergeCell ref="P502:Q503"/>
    <mergeCell ref="R502:S503"/>
    <mergeCell ref="T502:V503"/>
    <mergeCell ref="E504:F505"/>
    <mergeCell ref="G504:H505"/>
    <mergeCell ref="N504:O505"/>
    <mergeCell ref="P504:Q505"/>
    <mergeCell ref="R504:S505"/>
    <mergeCell ref="T504:V505"/>
    <mergeCell ref="E506:F507"/>
    <mergeCell ref="G506:H507"/>
    <mergeCell ref="N506:O507"/>
    <mergeCell ref="P506:Q507"/>
    <mergeCell ref="R506:S507"/>
    <mergeCell ref="T506:V507"/>
    <mergeCell ref="E508:F509"/>
    <mergeCell ref="G508:H509"/>
    <mergeCell ref="N508:O509"/>
    <mergeCell ref="P508:Q509"/>
    <mergeCell ref="R508:S509"/>
    <mergeCell ref="T508:V509"/>
    <mergeCell ref="B510:B529"/>
    <mergeCell ref="C510:D529"/>
    <mergeCell ref="E510:F511"/>
    <mergeCell ref="G510:H511"/>
    <mergeCell ref="I510:J529"/>
    <mergeCell ref="N510:O511"/>
    <mergeCell ref="E514:F515"/>
    <mergeCell ref="G514:H515"/>
    <mergeCell ref="N514:O515"/>
    <mergeCell ref="E518:F519"/>
    <mergeCell ref="P510:Q511"/>
    <mergeCell ref="R510:S511"/>
    <mergeCell ref="T510:V511"/>
    <mergeCell ref="E512:F513"/>
    <mergeCell ref="G512:H513"/>
    <mergeCell ref="N512:O513"/>
    <mergeCell ref="P512:Q513"/>
    <mergeCell ref="R512:S513"/>
    <mergeCell ref="T512:V513"/>
    <mergeCell ref="P514:Q515"/>
    <mergeCell ref="T514:V515"/>
    <mergeCell ref="E516:F517"/>
    <mergeCell ref="G516:H517"/>
    <mergeCell ref="N516:O517"/>
    <mergeCell ref="P516:Q517"/>
    <mergeCell ref="R516:S517"/>
    <mergeCell ref="T516:V517"/>
    <mergeCell ref="G518:H519"/>
    <mergeCell ref="N518:O519"/>
    <mergeCell ref="P518:Q519"/>
    <mergeCell ref="R518:S519"/>
    <mergeCell ref="T518:V519"/>
    <mergeCell ref="E520:F521"/>
    <mergeCell ref="G520:H521"/>
    <mergeCell ref="N520:O521"/>
    <mergeCell ref="P520:Q521"/>
    <mergeCell ref="R520:S521"/>
    <mergeCell ref="T520:V521"/>
    <mergeCell ref="E522:F523"/>
    <mergeCell ref="G522:H523"/>
    <mergeCell ref="N522:O523"/>
    <mergeCell ref="P522:Q523"/>
    <mergeCell ref="R522:S523"/>
    <mergeCell ref="T522:V523"/>
    <mergeCell ref="E524:F525"/>
    <mergeCell ref="G524:H525"/>
    <mergeCell ref="N524:O525"/>
    <mergeCell ref="P524:Q525"/>
    <mergeCell ref="R524:S525"/>
    <mergeCell ref="T524:V525"/>
    <mergeCell ref="E526:F527"/>
    <mergeCell ref="G526:H527"/>
    <mergeCell ref="N526:O527"/>
    <mergeCell ref="P526:Q527"/>
    <mergeCell ref="R526:S527"/>
    <mergeCell ref="T526:V527"/>
    <mergeCell ref="E528:F529"/>
    <mergeCell ref="G528:H529"/>
    <mergeCell ref="N528:O529"/>
    <mergeCell ref="P528:Q529"/>
    <mergeCell ref="R528:S529"/>
    <mergeCell ref="T528:V529"/>
    <mergeCell ref="B530:B549"/>
    <mergeCell ref="C530:D549"/>
    <mergeCell ref="E530:F531"/>
    <mergeCell ref="G530:H531"/>
    <mergeCell ref="I530:J549"/>
    <mergeCell ref="N530:O531"/>
    <mergeCell ref="E534:F535"/>
    <mergeCell ref="G534:H535"/>
    <mergeCell ref="N534:O535"/>
    <mergeCell ref="E538:F539"/>
    <mergeCell ref="P530:Q531"/>
    <mergeCell ref="R530:S531"/>
    <mergeCell ref="T530:V531"/>
    <mergeCell ref="E532:F533"/>
    <mergeCell ref="G532:H533"/>
    <mergeCell ref="N532:O533"/>
    <mergeCell ref="P532:Q533"/>
    <mergeCell ref="R532:S533"/>
    <mergeCell ref="T532:V533"/>
    <mergeCell ref="P534:Q535"/>
    <mergeCell ref="R534:S535"/>
    <mergeCell ref="T534:V535"/>
    <mergeCell ref="E536:F537"/>
    <mergeCell ref="G536:H537"/>
    <mergeCell ref="N536:O537"/>
    <mergeCell ref="P536:Q537"/>
    <mergeCell ref="T536:V537"/>
    <mergeCell ref="G538:H539"/>
    <mergeCell ref="N538:O539"/>
    <mergeCell ref="P538:Q539"/>
    <mergeCell ref="R538:S539"/>
    <mergeCell ref="T538:V539"/>
    <mergeCell ref="E540:F541"/>
    <mergeCell ref="G540:H541"/>
    <mergeCell ref="N540:O541"/>
    <mergeCell ref="P540:Q541"/>
    <mergeCell ref="R540:S541"/>
    <mergeCell ref="T540:V541"/>
    <mergeCell ref="E542:F543"/>
    <mergeCell ref="G542:H543"/>
    <mergeCell ref="N542:O543"/>
    <mergeCell ref="P542:Q543"/>
    <mergeCell ref="R542:S543"/>
    <mergeCell ref="T542:V543"/>
    <mergeCell ref="E544:F545"/>
    <mergeCell ref="G544:H545"/>
    <mergeCell ref="N544:O545"/>
    <mergeCell ref="P544:Q545"/>
    <mergeCell ref="R544:S545"/>
    <mergeCell ref="T544:V545"/>
    <mergeCell ref="E546:F547"/>
    <mergeCell ref="G546:H547"/>
    <mergeCell ref="N546:O547"/>
    <mergeCell ref="P546:Q547"/>
    <mergeCell ref="R546:S547"/>
    <mergeCell ref="T546:V547"/>
    <mergeCell ref="E548:F549"/>
    <mergeCell ref="G548:H549"/>
    <mergeCell ref="N548:O549"/>
    <mergeCell ref="P548:Q549"/>
    <mergeCell ref="R548:S549"/>
    <mergeCell ref="T548:V549"/>
    <mergeCell ref="B550:B569"/>
    <mergeCell ref="C550:D569"/>
    <mergeCell ref="E550:F551"/>
    <mergeCell ref="G550:H551"/>
    <mergeCell ref="I550:J569"/>
    <mergeCell ref="N550:O551"/>
    <mergeCell ref="E554:F555"/>
    <mergeCell ref="G554:H555"/>
    <mergeCell ref="N554:O555"/>
    <mergeCell ref="E558:F559"/>
    <mergeCell ref="P550:Q551"/>
    <mergeCell ref="R550:S551"/>
    <mergeCell ref="T550:V551"/>
    <mergeCell ref="E552:F553"/>
    <mergeCell ref="G552:H553"/>
    <mergeCell ref="N552:O553"/>
    <mergeCell ref="P552:Q553"/>
    <mergeCell ref="R552:S553"/>
    <mergeCell ref="T552:V553"/>
    <mergeCell ref="P554:Q555"/>
    <mergeCell ref="R554:S555"/>
    <mergeCell ref="T554:V555"/>
    <mergeCell ref="E556:F557"/>
    <mergeCell ref="G556:H557"/>
    <mergeCell ref="N556:O557"/>
    <mergeCell ref="P556:Q557"/>
    <mergeCell ref="R556:S557"/>
    <mergeCell ref="T556:V557"/>
    <mergeCell ref="G558:H559"/>
    <mergeCell ref="N558:O559"/>
    <mergeCell ref="P558:Q559"/>
    <mergeCell ref="R558:S559"/>
    <mergeCell ref="T558:V559"/>
    <mergeCell ref="E560:F561"/>
    <mergeCell ref="G560:H561"/>
    <mergeCell ref="N560:O561"/>
    <mergeCell ref="P560:Q561"/>
    <mergeCell ref="R560:S561"/>
    <mergeCell ref="T560:V561"/>
    <mergeCell ref="E562:F563"/>
    <mergeCell ref="G562:H563"/>
    <mergeCell ref="N562:O563"/>
    <mergeCell ref="P562:Q563"/>
    <mergeCell ref="R562:S563"/>
    <mergeCell ref="T562:V563"/>
    <mergeCell ref="E564:F565"/>
    <mergeCell ref="G564:H565"/>
    <mergeCell ref="N564:O565"/>
    <mergeCell ref="P564:Q565"/>
    <mergeCell ref="R564:S565"/>
    <mergeCell ref="T564:V565"/>
    <mergeCell ref="E566:F567"/>
    <mergeCell ref="G566:H567"/>
    <mergeCell ref="N566:O567"/>
    <mergeCell ref="P566:Q567"/>
    <mergeCell ref="R566:S567"/>
    <mergeCell ref="T566:V567"/>
    <mergeCell ref="E568:F569"/>
    <mergeCell ref="G568:H569"/>
    <mergeCell ref="N568:O569"/>
    <mergeCell ref="P568:Q569"/>
    <mergeCell ref="R568:S569"/>
    <mergeCell ref="T568:V569"/>
    <mergeCell ref="B570:B589"/>
    <mergeCell ref="C570:D589"/>
    <mergeCell ref="E570:F571"/>
    <mergeCell ref="G570:H571"/>
    <mergeCell ref="I570:J589"/>
    <mergeCell ref="N570:O571"/>
    <mergeCell ref="E574:F575"/>
    <mergeCell ref="G574:H575"/>
    <mergeCell ref="N574:O575"/>
    <mergeCell ref="E578:F579"/>
    <mergeCell ref="P570:Q571"/>
    <mergeCell ref="R570:S571"/>
    <mergeCell ref="T570:V571"/>
    <mergeCell ref="E572:F573"/>
    <mergeCell ref="G572:H573"/>
    <mergeCell ref="N572:O573"/>
    <mergeCell ref="P572:Q573"/>
    <mergeCell ref="R572:S573"/>
    <mergeCell ref="T572:V573"/>
    <mergeCell ref="P574:Q575"/>
    <mergeCell ref="T574:V575"/>
    <mergeCell ref="E576:F577"/>
    <mergeCell ref="G576:H577"/>
    <mergeCell ref="N576:O577"/>
    <mergeCell ref="P576:Q577"/>
    <mergeCell ref="R576:S577"/>
    <mergeCell ref="T576:V577"/>
    <mergeCell ref="G578:H579"/>
    <mergeCell ref="N578:O579"/>
    <mergeCell ref="P578:Q579"/>
    <mergeCell ref="R578:S579"/>
    <mergeCell ref="T578:V579"/>
    <mergeCell ref="E580:F581"/>
    <mergeCell ref="G580:H581"/>
    <mergeCell ref="N580:O581"/>
    <mergeCell ref="P580:Q581"/>
    <mergeCell ref="R580:S581"/>
    <mergeCell ref="T580:V581"/>
    <mergeCell ref="E582:F583"/>
    <mergeCell ref="G582:H583"/>
    <mergeCell ref="N582:O583"/>
    <mergeCell ref="P582:Q583"/>
    <mergeCell ref="R582:S583"/>
    <mergeCell ref="T582:V583"/>
    <mergeCell ref="E584:F585"/>
    <mergeCell ref="G584:H585"/>
    <mergeCell ref="N584:O585"/>
    <mergeCell ref="P584:Q585"/>
    <mergeCell ref="R584:S585"/>
    <mergeCell ref="T584:V585"/>
    <mergeCell ref="E586:F587"/>
    <mergeCell ref="G586:H587"/>
    <mergeCell ref="N586:O587"/>
    <mergeCell ref="P586:Q587"/>
    <mergeCell ref="R586:S587"/>
    <mergeCell ref="T586:V587"/>
    <mergeCell ref="E588:F589"/>
    <mergeCell ref="G588:H589"/>
    <mergeCell ref="N588:O589"/>
    <mergeCell ref="P588:Q589"/>
    <mergeCell ref="R588:S589"/>
    <mergeCell ref="T588:V589"/>
    <mergeCell ref="B230:B249"/>
    <mergeCell ref="C230:D249"/>
    <mergeCell ref="E230:F231"/>
    <mergeCell ref="G230:H231"/>
    <mergeCell ref="I230:J249"/>
    <mergeCell ref="N230:O231"/>
    <mergeCell ref="E234:F235"/>
    <mergeCell ref="G234:H235"/>
    <mergeCell ref="N234:O235"/>
    <mergeCell ref="E238:F239"/>
    <mergeCell ref="P230:Q231"/>
    <mergeCell ref="R230:S231"/>
    <mergeCell ref="T230:V231"/>
    <mergeCell ref="E232:F233"/>
    <mergeCell ref="G232:H233"/>
    <mergeCell ref="N232:O233"/>
    <mergeCell ref="P232:Q233"/>
    <mergeCell ref="R232:S233"/>
    <mergeCell ref="T232:V233"/>
    <mergeCell ref="P234:Q235"/>
    <mergeCell ref="R234:S235"/>
    <mergeCell ref="T234:V235"/>
    <mergeCell ref="E236:F237"/>
    <mergeCell ref="G236:H237"/>
    <mergeCell ref="N236:O237"/>
    <mergeCell ref="P236:Q237"/>
    <mergeCell ref="T236:V237"/>
    <mergeCell ref="G238:H239"/>
    <mergeCell ref="N238:O239"/>
    <mergeCell ref="P238:Q239"/>
    <mergeCell ref="R238:S239"/>
    <mergeCell ref="T238:V239"/>
    <mergeCell ref="E240:F241"/>
    <mergeCell ref="G240:H241"/>
    <mergeCell ref="N240:O241"/>
    <mergeCell ref="P240:Q241"/>
    <mergeCell ref="R240:S241"/>
    <mergeCell ref="T240:V241"/>
    <mergeCell ref="E242:F243"/>
    <mergeCell ref="G242:H243"/>
    <mergeCell ref="N242:O243"/>
    <mergeCell ref="P242:Q243"/>
    <mergeCell ref="R242:S243"/>
    <mergeCell ref="T242:V243"/>
    <mergeCell ref="E244:F245"/>
    <mergeCell ref="G244:H245"/>
    <mergeCell ref="N244:O245"/>
    <mergeCell ref="P244:Q245"/>
    <mergeCell ref="R244:S245"/>
    <mergeCell ref="T244:V245"/>
    <mergeCell ref="E246:F247"/>
    <mergeCell ref="G246:H247"/>
    <mergeCell ref="N246:O247"/>
    <mergeCell ref="P246:Q247"/>
    <mergeCell ref="R246:S247"/>
    <mergeCell ref="T246:V247"/>
    <mergeCell ref="E248:F249"/>
    <mergeCell ref="G248:H249"/>
    <mergeCell ref="N248:O249"/>
    <mergeCell ref="P248:Q249"/>
    <mergeCell ref="R248:S249"/>
    <mergeCell ref="T248:V249"/>
    <mergeCell ref="B250:B269"/>
    <mergeCell ref="C250:D269"/>
    <mergeCell ref="E250:F251"/>
    <mergeCell ref="G250:H251"/>
    <mergeCell ref="I250:J269"/>
    <mergeCell ref="N250:O251"/>
    <mergeCell ref="E254:F255"/>
    <mergeCell ref="G254:H255"/>
    <mergeCell ref="N254:O255"/>
    <mergeCell ref="E258:F259"/>
    <mergeCell ref="P250:Q251"/>
    <mergeCell ref="R250:S251"/>
    <mergeCell ref="T250:V251"/>
    <mergeCell ref="E252:F253"/>
    <mergeCell ref="G252:H253"/>
    <mergeCell ref="N252:O253"/>
    <mergeCell ref="P252:Q253"/>
    <mergeCell ref="R252:S253"/>
    <mergeCell ref="T252:V253"/>
    <mergeCell ref="P254:Q255"/>
    <mergeCell ref="R254:S255"/>
    <mergeCell ref="T254:V255"/>
    <mergeCell ref="E256:F257"/>
    <mergeCell ref="G256:H257"/>
    <mergeCell ref="N256:O257"/>
    <mergeCell ref="P256:Q257"/>
    <mergeCell ref="R256:S257"/>
    <mergeCell ref="T256:V257"/>
    <mergeCell ref="G258:H259"/>
    <mergeCell ref="N258:O259"/>
    <mergeCell ref="P258:Q259"/>
    <mergeCell ref="R258:S259"/>
    <mergeCell ref="T258:V259"/>
    <mergeCell ref="E260:F261"/>
    <mergeCell ref="G260:H261"/>
    <mergeCell ref="N260:O261"/>
    <mergeCell ref="P260:Q261"/>
    <mergeCell ref="R260:S261"/>
    <mergeCell ref="T260:V261"/>
    <mergeCell ref="E262:F263"/>
    <mergeCell ref="G262:H263"/>
    <mergeCell ref="N262:O263"/>
    <mergeCell ref="P262:Q263"/>
    <mergeCell ref="R262:S263"/>
    <mergeCell ref="T262:V263"/>
    <mergeCell ref="E264:F265"/>
    <mergeCell ref="G264:H265"/>
    <mergeCell ref="N264:O265"/>
    <mergeCell ref="P264:Q265"/>
    <mergeCell ref="R264:S265"/>
    <mergeCell ref="T264:V265"/>
    <mergeCell ref="E266:F267"/>
    <mergeCell ref="G266:H267"/>
    <mergeCell ref="N266:O267"/>
    <mergeCell ref="P266:Q267"/>
    <mergeCell ref="R266:S267"/>
    <mergeCell ref="T266:V267"/>
    <mergeCell ref="E268:F269"/>
    <mergeCell ref="G268:H269"/>
    <mergeCell ref="N268:O269"/>
    <mergeCell ref="P268:Q269"/>
    <mergeCell ref="R268:S269"/>
    <mergeCell ref="T268:V269"/>
    <mergeCell ref="B270:B289"/>
    <mergeCell ref="C270:D289"/>
    <mergeCell ref="E270:F271"/>
    <mergeCell ref="G270:H271"/>
    <mergeCell ref="I270:J289"/>
    <mergeCell ref="N270:O271"/>
    <mergeCell ref="E274:F275"/>
    <mergeCell ref="G274:H275"/>
    <mergeCell ref="N274:O275"/>
    <mergeCell ref="E278:F279"/>
    <mergeCell ref="P270:Q271"/>
    <mergeCell ref="R270:S271"/>
    <mergeCell ref="T270:V271"/>
    <mergeCell ref="E272:F273"/>
    <mergeCell ref="G272:H273"/>
    <mergeCell ref="N272:O273"/>
    <mergeCell ref="P272:Q273"/>
    <mergeCell ref="R272:S273"/>
    <mergeCell ref="T272:V273"/>
    <mergeCell ref="P274:Q275"/>
    <mergeCell ref="T274:V275"/>
    <mergeCell ref="E276:F277"/>
    <mergeCell ref="G276:H277"/>
    <mergeCell ref="N276:O277"/>
    <mergeCell ref="P276:Q277"/>
    <mergeCell ref="R276:S277"/>
    <mergeCell ref="T276:V277"/>
    <mergeCell ref="G278:H279"/>
    <mergeCell ref="N278:O279"/>
    <mergeCell ref="P278:Q279"/>
    <mergeCell ref="R278:S279"/>
    <mergeCell ref="T278:V279"/>
    <mergeCell ref="E280:F281"/>
    <mergeCell ref="G280:H281"/>
    <mergeCell ref="N280:O281"/>
    <mergeCell ref="P280:Q281"/>
    <mergeCell ref="R280:S281"/>
    <mergeCell ref="T280:V281"/>
    <mergeCell ref="E282:F283"/>
    <mergeCell ref="G282:H283"/>
    <mergeCell ref="N282:O283"/>
    <mergeCell ref="P282:Q283"/>
    <mergeCell ref="R282:S283"/>
    <mergeCell ref="T282:V283"/>
    <mergeCell ref="E284:F285"/>
    <mergeCell ref="G284:H285"/>
    <mergeCell ref="N284:O285"/>
    <mergeCell ref="P284:Q285"/>
    <mergeCell ref="R284:S285"/>
    <mergeCell ref="T284:V285"/>
    <mergeCell ref="E286:F287"/>
    <mergeCell ref="G286:H287"/>
    <mergeCell ref="N286:O287"/>
    <mergeCell ref="P286:Q287"/>
    <mergeCell ref="R286:S287"/>
    <mergeCell ref="T286:V287"/>
    <mergeCell ref="E288:F289"/>
    <mergeCell ref="G288:H289"/>
    <mergeCell ref="N288:O289"/>
    <mergeCell ref="P288:Q289"/>
    <mergeCell ref="R288:S289"/>
    <mergeCell ref="T288:V289"/>
    <mergeCell ref="B290:B309"/>
    <mergeCell ref="C290:D309"/>
    <mergeCell ref="E290:F291"/>
    <mergeCell ref="G290:H291"/>
    <mergeCell ref="I290:J309"/>
    <mergeCell ref="N290:O291"/>
    <mergeCell ref="E294:F295"/>
    <mergeCell ref="G294:H295"/>
    <mergeCell ref="N294:O295"/>
    <mergeCell ref="E298:F299"/>
    <mergeCell ref="P290:Q291"/>
    <mergeCell ref="R290:S291"/>
    <mergeCell ref="T290:V291"/>
    <mergeCell ref="E292:F293"/>
    <mergeCell ref="G292:H293"/>
    <mergeCell ref="N292:O293"/>
    <mergeCell ref="P292:Q293"/>
    <mergeCell ref="R292:S293"/>
    <mergeCell ref="T292:V293"/>
    <mergeCell ref="P294:Q295"/>
    <mergeCell ref="R294:S295"/>
    <mergeCell ref="T294:V295"/>
    <mergeCell ref="E296:F297"/>
    <mergeCell ref="G296:H297"/>
    <mergeCell ref="N296:O297"/>
    <mergeCell ref="P296:Q297"/>
    <mergeCell ref="R296:S297"/>
    <mergeCell ref="T296:V297"/>
    <mergeCell ref="G298:H299"/>
    <mergeCell ref="N298:O299"/>
    <mergeCell ref="P298:Q299"/>
    <mergeCell ref="R298:S299"/>
    <mergeCell ref="T298:V299"/>
    <mergeCell ref="E300:F301"/>
    <mergeCell ref="G300:H301"/>
    <mergeCell ref="N300:O301"/>
    <mergeCell ref="P300:Q301"/>
    <mergeCell ref="R300:S301"/>
    <mergeCell ref="T300:V301"/>
    <mergeCell ref="E302:F303"/>
    <mergeCell ref="G302:H303"/>
    <mergeCell ref="N302:O303"/>
    <mergeCell ref="P302:Q303"/>
    <mergeCell ref="R302:S303"/>
    <mergeCell ref="T302:V303"/>
    <mergeCell ref="E304:F305"/>
    <mergeCell ref="G304:H305"/>
    <mergeCell ref="N304:O305"/>
    <mergeCell ref="P304:Q305"/>
    <mergeCell ref="R304:S305"/>
    <mergeCell ref="T304:V305"/>
    <mergeCell ref="E306:F307"/>
    <mergeCell ref="G306:H307"/>
    <mergeCell ref="N306:O307"/>
    <mergeCell ref="P306:Q307"/>
    <mergeCell ref="R306:S307"/>
    <mergeCell ref="T306:V307"/>
    <mergeCell ref="E308:F309"/>
    <mergeCell ref="G308:H309"/>
    <mergeCell ref="N308:O309"/>
    <mergeCell ref="P308:Q309"/>
    <mergeCell ref="R308:S309"/>
    <mergeCell ref="T308:V309"/>
    <mergeCell ref="C310:D329"/>
    <mergeCell ref="E310:F311"/>
    <mergeCell ref="G310:H311"/>
    <mergeCell ref="I310:J329"/>
    <mergeCell ref="N310:O311"/>
    <mergeCell ref="E314:F315"/>
    <mergeCell ref="G314:H315"/>
    <mergeCell ref="N314:O315"/>
    <mergeCell ref="E318:F319"/>
    <mergeCell ref="P310:Q311"/>
    <mergeCell ref="R310:S311"/>
    <mergeCell ref="T310:V311"/>
    <mergeCell ref="E312:F313"/>
    <mergeCell ref="G312:H313"/>
    <mergeCell ref="N312:O313"/>
    <mergeCell ref="P312:Q313"/>
    <mergeCell ref="R312:S313"/>
    <mergeCell ref="T312:V313"/>
    <mergeCell ref="P314:Q315"/>
    <mergeCell ref="R314:S315"/>
    <mergeCell ref="T314:V315"/>
    <mergeCell ref="E316:F317"/>
    <mergeCell ref="G316:H317"/>
    <mergeCell ref="N316:O317"/>
    <mergeCell ref="P316:Q317"/>
    <mergeCell ref="R316:S317"/>
    <mergeCell ref="T316:V317"/>
    <mergeCell ref="G318:H319"/>
    <mergeCell ref="N318:O319"/>
    <mergeCell ref="P318:Q319"/>
    <mergeCell ref="R318:S319"/>
    <mergeCell ref="T332:V333"/>
    <mergeCell ref="P334:Q335"/>
    <mergeCell ref="T318:V319"/>
    <mergeCell ref="E320:F321"/>
    <mergeCell ref="G320:H321"/>
    <mergeCell ref="N320:O321"/>
    <mergeCell ref="P320:Q321"/>
    <mergeCell ref="R320:S321"/>
    <mergeCell ref="T320:V321"/>
    <mergeCell ref="E322:F323"/>
    <mergeCell ref="G322:H323"/>
    <mergeCell ref="N322:O323"/>
    <mergeCell ref="P322:Q323"/>
    <mergeCell ref="R322:S323"/>
    <mergeCell ref="T322:V323"/>
    <mergeCell ref="E324:F325"/>
    <mergeCell ref="G324:H325"/>
    <mergeCell ref="N324:O325"/>
    <mergeCell ref="P324:Q325"/>
    <mergeCell ref="R324:S325"/>
    <mergeCell ref="T324:V325"/>
    <mergeCell ref="R340:S341"/>
    <mergeCell ref="T340:V341"/>
    <mergeCell ref="E326:F327"/>
    <mergeCell ref="G326:H327"/>
    <mergeCell ref="N326:O327"/>
    <mergeCell ref="P326:Q327"/>
    <mergeCell ref="R326:S327"/>
    <mergeCell ref="T326:V327"/>
    <mergeCell ref="E328:F329"/>
    <mergeCell ref="G328:H329"/>
    <mergeCell ref="N328:O329"/>
    <mergeCell ref="P328:Q329"/>
    <mergeCell ref="R328:S329"/>
    <mergeCell ref="T328:V329"/>
    <mergeCell ref="B330:B349"/>
    <mergeCell ref="C330:D349"/>
    <mergeCell ref="E330:F331"/>
    <mergeCell ref="G330:H331"/>
    <mergeCell ref="I330:J349"/>
    <mergeCell ref="N330:O331"/>
    <mergeCell ref="E334:F335"/>
    <mergeCell ref="G334:H335"/>
    <mergeCell ref="N334:O335"/>
    <mergeCell ref="E338:F339"/>
    <mergeCell ref="P330:Q331"/>
    <mergeCell ref="R330:S331"/>
    <mergeCell ref="T330:V331"/>
    <mergeCell ref="E332:F333"/>
    <mergeCell ref="G332:H333"/>
    <mergeCell ref="N332:O333"/>
    <mergeCell ref="P332:Q333"/>
    <mergeCell ref="R332:S333"/>
    <mergeCell ref="P342:Q343"/>
    <mergeCell ref="R342:S343"/>
    <mergeCell ref="T342:V343"/>
    <mergeCell ref="E344:F345"/>
    <mergeCell ref="G344:H345"/>
    <mergeCell ref="N344:O345"/>
    <mergeCell ref="P344:Q345"/>
    <mergeCell ref="R344:S345"/>
    <mergeCell ref="T344:V345"/>
    <mergeCell ref="E346:F347"/>
    <mergeCell ref="G346:H347"/>
    <mergeCell ref="N346:O347"/>
    <mergeCell ref="P346:Q347"/>
    <mergeCell ref="R346:S347"/>
    <mergeCell ref="T346:V347"/>
    <mergeCell ref="R334:S335"/>
    <mergeCell ref="T334:V335"/>
    <mergeCell ref="E336:F337"/>
    <mergeCell ref="G336:H337"/>
    <mergeCell ref="N336:O337"/>
    <mergeCell ref="P336:Q337"/>
    <mergeCell ref="R336:S337"/>
    <mergeCell ref="T336:V337"/>
    <mergeCell ref="G338:H339"/>
    <mergeCell ref="N338:O339"/>
    <mergeCell ref="P338:Q339"/>
    <mergeCell ref="R338:S339"/>
    <mergeCell ref="T338:V339"/>
    <mergeCell ref="E340:F341"/>
    <mergeCell ref="G340:H341"/>
    <mergeCell ref="N340:O341"/>
    <mergeCell ref="P340:Q341"/>
    <mergeCell ref="P348:Q349"/>
    <mergeCell ref="R348:S349"/>
    <mergeCell ref="T348:V349"/>
    <mergeCell ref="B350:B369"/>
    <mergeCell ref="C350:D369"/>
    <mergeCell ref="E350:F351"/>
    <mergeCell ref="G350:H351"/>
    <mergeCell ref="I350:J369"/>
    <mergeCell ref="N350:O351"/>
    <mergeCell ref="E354:F355"/>
    <mergeCell ref="G354:H355"/>
    <mergeCell ref="N354:O355"/>
    <mergeCell ref="E358:F359"/>
    <mergeCell ref="P350:Q351"/>
    <mergeCell ref="R350:S351"/>
    <mergeCell ref="T350:V351"/>
    <mergeCell ref="E352:F353"/>
    <mergeCell ref="G352:H353"/>
    <mergeCell ref="N352:O353"/>
    <mergeCell ref="P352:Q353"/>
    <mergeCell ref="R352:S353"/>
    <mergeCell ref="T352:V353"/>
    <mergeCell ref="P354:Q355"/>
    <mergeCell ref="R354:S355"/>
    <mergeCell ref="T354:V355"/>
    <mergeCell ref="E356:F357"/>
    <mergeCell ref="G356:H357"/>
    <mergeCell ref="N356:O357"/>
    <mergeCell ref="P356:Q357"/>
    <mergeCell ref="R356:S357"/>
    <mergeCell ref="T356:V357"/>
    <mergeCell ref="G358:H359"/>
    <mergeCell ref="N358:O359"/>
    <mergeCell ref="P358:Q359"/>
    <mergeCell ref="R358:S359"/>
    <mergeCell ref="T358:V359"/>
    <mergeCell ref="E360:F361"/>
    <mergeCell ref="G360:H361"/>
    <mergeCell ref="N360:O361"/>
    <mergeCell ref="P360:Q361"/>
    <mergeCell ref="R360:S361"/>
    <mergeCell ref="T360:V361"/>
    <mergeCell ref="E362:F363"/>
    <mergeCell ref="G362:H363"/>
    <mergeCell ref="N362:O363"/>
    <mergeCell ref="P362:Q363"/>
    <mergeCell ref="R362:S363"/>
    <mergeCell ref="T362:V363"/>
    <mergeCell ref="R374:S375"/>
    <mergeCell ref="T374:V375"/>
    <mergeCell ref="E376:F377"/>
    <mergeCell ref="G376:H377"/>
    <mergeCell ref="N376:O377"/>
    <mergeCell ref="P376:Q377"/>
    <mergeCell ref="R376:S377"/>
    <mergeCell ref="T376:V377"/>
    <mergeCell ref="G378:H379"/>
    <mergeCell ref="N378:O379"/>
    <mergeCell ref="P378:Q379"/>
    <mergeCell ref="R378:S379"/>
    <mergeCell ref="T366:V367"/>
    <mergeCell ref="E364:F365"/>
    <mergeCell ref="G364:H365"/>
    <mergeCell ref="N364:O365"/>
    <mergeCell ref="P364:Q365"/>
    <mergeCell ref="R364:S365"/>
    <mergeCell ref="T364:V365"/>
    <mergeCell ref="G368:H369"/>
    <mergeCell ref="N368:O369"/>
    <mergeCell ref="P368:Q369"/>
    <mergeCell ref="R368:S369"/>
    <mergeCell ref="T368:V369"/>
    <mergeCell ref="E366:F367"/>
    <mergeCell ref="G366:H367"/>
    <mergeCell ref="N366:O367"/>
    <mergeCell ref="P366:Q367"/>
    <mergeCell ref="R366:S367"/>
    <mergeCell ref="T378:V379"/>
    <mergeCell ref="E380:F381"/>
    <mergeCell ref="G380:H381"/>
    <mergeCell ref="N380:O381"/>
    <mergeCell ref="P380:Q381"/>
    <mergeCell ref="R380:S381"/>
    <mergeCell ref="T380:V381"/>
    <mergeCell ref="E382:F383"/>
    <mergeCell ref="G382:H383"/>
    <mergeCell ref="N382:O383"/>
    <mergeCell ref="P382:Q383"/>
    <mergeCell ref="R382:S383"/>
    <mergeCell ref="T382:V383"/>
    <mergeCell ref="T386:V387"/>
    <mergeCell ref="E384:F385"/>
    <mergeCell ref="G384:H385"/>
    <mergeCell ref="N384:O385"/>
    <mergeCell ref="P384:Q385"/>
    <mergeCell ref="R384:S385"/>
    <mergeCell ref="T384:V385"/>
    <mergeCell ref="I370:J389"/>
    <mergeCell ref="N370:O371"/>
    <mergeCell ref="E374:F375"/>
    <mergeCell ref="G374:H375"/>
    <mergeCell ref="N374:O375"/>
    <mergeCell ref="E378:F379"/>
    <mergeCell ref="P370:Q371"/>
    <mergeCell ref="R370:S371"/>
    <mergeCell ref="T370:V371"/>
    <mergeCell ref="E372:F373"/>
    <mergeCell ref="G372:H373"/>
    <mergeCell ref="N372:O373"/>
    <mergeCell ref="P386:Q387"/>
    <mergeCell ref="R386:S387"/>
    <mergeCell ref="B390:B409"/>
    <mergeCell ref="C390:D409"/>
    <mergeCell ref="E390:F391"/>
    <mergeCell ref="G390:H391"/>
    <mergeCell ref="I390:J409"/>
    <mergeCell ref="N390:O391"/>
    <mergeCell ref="E394:F395"/>
    <mergeCell ref="G394:H395"/>
    <mergeCell ref="N394:O395"/>
    <mergeCell ref="E398:F399"/>
    <mergeCell ref="P390:Q391"/>
    <mergeCell ref="R390:S391"/>
    <mergeCell ref="T390:V391"/>
    <mergeCell ref="E392:F393"/>
    <mergeCell ref="G392:H393"/>
    <mergeCell ref="N392:O393"/>
    <mergeCell ref="P392:Q393"/>
    <mergeCell ref="R392:S393"/>
    <mergeCell ref="T392:V393"/>
    <mergeCell ref="P394:Q395"/>
    <mergeCell ref="R394:S395"/>
    <mergeCell ref="T394:V395"/>
    <mergeCell ref="B370:B389"/>
    <mergeCell ref="C370:D389"/>
    <mergeCell ref="E370:F371"/>
    <mergeCell ref="G370:H371"/>
    <mergeCell ref="P372:Q373"/>
    <mergeCell ref="R372:S373"/>
    <mergeCell ref="T372:V373"/>
    <mergeCell ref="P374:Q375"/>
    <mergeCell ref="P396:Q397"/>
    <mergeCell ref="R396:S397"/>
    <mergeCell ref="T396:V397"/>
    <mergeCell ref="G398:H399"/>
    <mergeCell ref="N398:O399"/>
    <mergeCell ref="P398:Q399"/>
    <mergeCell ref="R398:S399"/>
    <mergeCell ref="T398:V399"/>
    <mergeCell ref="E400:F401"/>
    <mergeCell ref="G400:H401"/>
    <mergeCell ref="N400:O401"/>
    <mergeCell ref="P400:Q401"/>
    <mergeCell ref="R400:S401"/>
    <mergeCell ref="T400:V401"/>
    <mergeCell ref="G388:H389"/>
    <mergeCell ref="N388:O389"/>
    <mergeCell ref="P388:Q389"/>
    <mergeCell ref="R388:S389"/>
    <mergeCell ref="T388:V389"/>
    <mergeCell ref="P416:Q417"/>
    <mergeCell ref="R416:S417"/>
    <mergeCell ref="T416:V417"/>
    <mergeCell ref="I410:J429"/>
    <mergeCell ref="P418:Q419"/>
    <mergeCell ref="R418:S419"/>
    <mergeCell ref="T418:V419"/>
    <mergeCell ref="E420:F421"/>
    <mergeCell ref="E402:F403"/>
    <mergeCell ref="G402:H403"/>
    <mergeCell ref="N402:O403"/>
    <mergeCell ref="P402:Q403"/>
    <mergeCell ref="R402:S403"/>
    <mergeCell ref="T402:V403"/>
    <mergeCell ref="E404:F405"/>
    <mergeCell ref="G404:H405"/>
    <mergeCell ref="N404:O405"/>
    <mergeCell ref="P404:Q405"/>
    <mergeCell ref="R404:S405"/>
    <mergeCell ref="T404:V405"/>
    <mergeCell ref="P408:Q409"/>
    <mergeCell ref="R408:S409"/>
    <mergeCell ref="T408:V409"/>
    <mergeCell ref="E406:F407"/>
    <mergeCell ref="G406:H407"/>
    <mergeCell ref="N406:O407"/>
    <mergeCell ref="P406:Q407"/>
    <mergeCell ref="R406:S407"/>
    <mergeCell ref="T406:V407"/>
    <mergeCell ref="P422:Q423"/>
    <mergeCell ref="R422:S423"/>
    <mergeCell ref="T422:V423"/>
    <mergeCell ref="E424:F425"/>
    <mergeCell ref="G424:H425"/>
    <mergeCell ref="N424:O425"/>
    <mergeCell ref="P424:Q425"/>
    <mergeCell ref="R424:S425"/>
    <mergeCell ref="T424:V425"/>
    <mergeCell ref="E414:F415"/>
    <mergeCell ref="G414:H415"/>
    <mergeCell ref="N414:O415"/>
    <mergeCell ref="E418:F419"/>
    <mergeCell ref="G408:H409"/>
    <mergeCell ref="N408:O409"/>
    <mergeCell ref="G418:H419"/>
    <mergeCell ref="N418:O419"/>
    <mergeCell ref="P410:Q411"/>
    <mergeCell ref="R410:S411"/>
    <mergeCell ref="T410:V411"/>
    <mergeCell ref="E412:F413"/>
    <mergeCell ref="G412:H413"/>
    <mergeCell ref="N412:O413"/>
    <mergeCell ref="P412:Q413"/>
    <mergeCell ref="R412:S413"/>
    <mergeCell ref="T412:V413"/>
    <mergeCell ref="E410:F411"/>
    <mergeCell ref="P414:Q415"/>
    <mergeCell ref="R414:S415"/>
    <mergeCell ref="T414:V415"/>
    <mergeCell ref="E416:F417"/>
    <mergeCell ref="G416:H417"/>
    <mergeCell ref="P428:Q429"/>
    <mergeCell ref="R428:S429"/>
    <mergeCell ref="T428:V429"/>
    <mergeCell ref="E426:F427"/>
    <mergeCell ref="G426:H427"/>
    <mergeCell ref="N426:O427"/>
    <mergeCell ref="P426:Q427"/>
    <mergeCell ref="R426:S427"/>
    <mergeCell ref="T426:V427"/>
    <mergeCell ref="G618:H618"/>
    <mergeCell ref="B629:B633"/>
    <mergeCell ref="C629:D633"/>
    <mergeCell ref="E629:F629"/>
    <mergeCell ref="G428:H429"/>
    <mergeCell ref="N428:O429"/>
    <mergeCell ref="B410:B429"/>
    <mergeCell ref="C410:D429"/>
    <mergeCell ref="G410:H411"/>
    <mergeCell ref="N410:O411"/>
    <mergeCell ref="P617:R617"/>
    <mergeCell ref="E616:F616"/>
    <mergeCell ref="G615:H615"/>
    <mergeCell ref="L614:M614"/>
    <mergeCell ref="B613:D613"/>
    <mergeCell ref="N617:O617"/>
    <mergeCell ref="G420:H421"/>
    <mergeCell ref="N420:O421"/>
    <mergeCell ref="P420:Q421"/>
    <mergeCell ref="R420:S421"/>
    <mergeCell ref="T420:V421"/>
    <mergeCell ref="E422:F423"/>
    <mergeCell ref="G422:H423"/>
    <mergeCell ref="P632:R632"/>
    <mergeCell ref="E630:F630"/>
    <mergeCell ref="G630:H630"/>
    <mergeCell ref="N630:O630"/>
    <mergeCell ref="P630:R630"/>
    <mergeCell ref="E631:F631"/>
    <mergeCell ref="N633:O633"/>
    <mergeCell ref="P633:R633"/>
    <mergeCell ref="L615:M615"/>
    <mergeCell ref="G629:H629"/>
    <mergeCell ref="I629:J633"/>
    <mergeCell ref="L629:M629"/>
    <mergeCell ref="I614:J618"/>
    <mergeCell ref="P629:R629"/>
    <mergeCell ref="N614:O614"/>
    <mergeCell ref="P614:R614"/>
    <mergeCell ref="E618:F618"/>
    <mergeCell ref="P615:R615"/>
    <mergeCell ref="L616:M616"/>
    <mergeCell ref="N616:O616"/>
    <mergeCell ref="P616:R616"/>
    <mergeCell ref="G616:H616"/>
    <mergeCell ref="E617:F617"/>
    <mergeCell ref="G617:H617"/>
    <mergeCell ref="L617:M617"/>
    <mergeCell ref="N629:O629"/>
    <mergeCell ref="E633:F633"/>
    <mergeCell ref="G633:H633"/>
    <mergeCell ref="L633:M633"/>
    <mergeCell ref="E620:F620"/>
    <mergeCell ref="G620:H620"/>
    <mergeCell ref="L620:M620"/>
    <mergeCell ref="E7:F7"/>
    <mergeCell ref="E8:F8"/>
    <mergeCell ref="E9:F9"/>
    <mergeCell ref="E10:F10"/>
    <mergeCell ref="E11:F11"/>
    <mergeCell ref="E615:F615"/>
    <mergeCell ref="E428:F429"/>
    <mergeCell ref="E408:F409"/>
    <mergeCell ref="E388:F389"/>
    <mergeCell ref="E368:F369"/>
    <mergeCell ref="B634:B638"/>
    <mergeCell ref="B614:B618"/>
    <mergeCell ref="C614:D618"/>
    <mergeCell ref="E614:F614"/>
    <mergeCell ref="G614:H614"/>
    <mergeCell ref="L632:M632"/>
    <mergeCell ref="N632:O632"/>
    <mergeCell ref="N422:O423"/>
    <mergeCell ref="N416:O417"/>
    <mergeCell ref="E396:F397"/>
    <mergeCell ref="G396:H397"/>
    <mergeCell ref="N396:O397"/>
    <mergeCell ref="E386:F387"/>
    <mergeCell ref="G386:H387"/>
    <mergeCell ref="N386:O387"/>
    <mergeCell ref="E348:F349"/>
    <mergeCell ref="G348:H349"/>
    <mergeCell ref="N348:O349"/>
    <mergeCell ref="E342:F343"/>
    <mergeCell ref="G342:H343"/>
    <mergeCell ref="N342:O343"/>
    <mergeCell ref="B310:B329"/>
  </mergeCells>
  <phoneticPr fontId="2"/>
  <pageMargins left="0.47244094488188981" right="0.39370078740157483" top="0.70866141732283472" bottom="0.55118110236220474" header="0.51181102362204722" footer="0.51181102362204722"/>
  <pageSetup paperSize="9" scale="68" orientation="landscape" r:id="rId1"/>
  <headerFooter alignWithMargins="0"/>
  <colBreaks count="1" manualBreakCount="1">
    <brk id="22"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filterMode="1">
    <tabColor rgb="FFFFC000"/>
  </sheetPr>
  <dimension ref="A1:N99"/>
  <sheetViews>
    <sheetView view="pageBreakPreview" zoomScale="110" zoomScaleNormal="100" zoomScaleSheetLayoutView="110" workbookViewId="0">
      <pane ySplit="6" topLeftCell="A19" activePane="bottomLeft" state="frozen"/>
      <selection pane="bottomLeft" activeCell="I26" sqref="I26"/>
    </sheetView>
  </sheetViews>
  <sheetFormatPr defaultColWidth="2.6640625" defaultRowHeight="13.5" customHeight="1" x14ac:dyDescent="0.2"/>
  <cols>
    <col min="1" max="1" width="2" style="117" customWidth="1"/>
    <col min="2" max="2" width="2.6640625" style="117" customWidth="1"/>
    <col min="3" max="3" width="23.6640625" style="117" customWidth="1"/>
    <col min="4" max="5" width="13.109375" style="117" customWidth="1"/>
    <col min="6" max="6" width="10.44140625" style="117" customWidth="1"/>
    <col min="7" max="7" width="13.109375" style="117" customWidth="1"/>
    <col min="8" max="8" width="10.44140625" style="117" customWidth="1"/>
    <col min="9" max="9" width="13.109375" style="117" customWidth="1"/>
    <col min="10" max="11" width="10.44140625" style="117" customWidth="1"/>
    <col min="12" max="12" width="13.109375" style="117" customWidth="1"/>
    <col min="13" max="13" width="5.6640625" style="117" customWidth="1"/>
    <col min="14" max="14" width="28.88671875" style="117" customWidth="1"/>
    <col min="15" max="16384" width="2.6640625" style="117"/>
  </cols>
  <sheetData>
    <row r="1" spans="1:14" ht="10.5" customHeight="1" thickBot="1" x14ac:dyDescent="0.25">
      <c r="A1" s="729"/>
    </row>
    <row r="2" spans="1:14" ht="13.5" customHeight="1" thickBot="1" x14ac:dyDescent="0.25">
      <c r="A2" s="729">
        <v>1</v>
      </c>
      <c r="K2" s="790" t="s">
        <v>1256</v>
      </c>
      <c r="L2" s="2140" t="str">
        <f>IF(総括表①!$D$10="-",総括表①!$C$10,総括表①!$C$10&amp;総括表①!$D$10)</f>
        <v/>
      </c>
      <c r="M2" s="2141"/>
    </row>
    <row r="3" spans="1:14" ht="13.5" customHeight="1" x14ac:dyDescent="0.2">
      <c r="A3" s="729">
        <v>1</v>
      </c>
      <c r="F3" s="721" t="str">
        <f>総括表①!E3</f>
        <v>Ver.03.00</v>
      </c>
    </row>
    <row r="4" spans="1:14" ht="13.5" customHeight="1" x14ac:dyDescent="0.15">
      <c r="A4" s="729">
        <v>1</v>
      </c>
      <c r="L4" s="225" t="s">
        <v>2</v>
      </c>
      <c r="M4" s="225"/>
    </row>
    <row r="5" spans="1:14" ht="13.5" customHeight="1" x14ac:dyDescent="0.2">
      <c r="A5" s="729">
        <v>1</v>
      </c>
      <c r="B5" s="1434" t="s">
        <v>29</v>
      </c>
      <c r="C5" s="2144"/>
      <c r="D5" s="1434" t="s">
        <v>39</v>
      </c>
      <c r="E5" s="1434" t="s">
        <v>40</v>
      </c>
      <c r="F5" s="828"/>
      <c r="G5" s="2134" t="s">
        <v>31</v>
      </c>
      <c r="H5" s="828"/>
      <c r="I5" s="1434" t="s">
        <v>33</v>
      </c>
      <c r="J5" s="828"/>
      <c r="K5" s="829"/>
      <c r="L5" s="1439" t="s">
        <v>36</v>
      </c>
      <c r="M5" s="168"/>
    </row>
    <row r="6" spans="1:14" ht="13.5" customHeight="1" thickBot="1" x14ac:dyDescent="0.25">
      <c r="A6" s="729">
        <v>1</v>
      </c>
      <c r="B6" s="2139"/>
      <c r="C6" s="2145"/>
      <c r="D6" s="2139"/>
      <c r="E6" s="2139"/>
      <c r="F6" s="830" t="s">
        <v>30</v>
      </c>
      <c r="G6" s="2135"/>
      <c r="H6" s="830" t="s">
        <v>32</v>
      </c>
      <c r="I6" s="2139"/>
      <c r="J6" s="831" t="s">
        <v>34</v>
      </c>
      <c r="K6" s="832" t="s">
        <v>35</v>
      </c>
      <c r="L6" s="1497"/>
      <c r="M6" s="169" t="s">
        <v>364</v>
      </c>
      <c r="N6" s="226" t="s">
        <v>53</v>
      </c>
    </row>
    <row r="7" spans="1:14" ht="12" customHeight="1" thickTop="1" x14ac:dyDescent="0.2">
      <c r="A7" s="117">
        <v>1</v>
      </c>
      <c r="B7" s="2142" t="s">
        <v>8</v>
      </c>
      <c r="C7" s="2143"/>
      <c r="D7" s="246">
        <f t="shared" ref="D7:D18" si="0">E7+G7+I7</f>
        <v>0</v>
      </c>
      <c r="E7" s="227"/>
      <c r="F7" s="228"/>
      <c r="G7" s="228"/>
      <c r="H7" s="228"/>
      <c r="I7" s="227"/>
      <c r="J7" s="228"/>
      <c r="K7" s="229"/>
      <c r="L7" s="257">
        <f t="shared" ref="L7:L18" si="1">E7-F7+G7-H7</f>
        <v>0</v>
      </c>
      <c r="M7" s="833" t="str">
        <f>IF(OR(L7=0,$L$78=0)=TRUE,"",ROUND(L7/$L$78*100,1))</f>
        <v/>
      </c>
      <c r="N7" s="834" t="str">
        <f t="shared" ref="N7:N18" si="2">IF(OR(F7&gt;E7,H7&gt;G7,SUM(J7:K7)&gt;I7)=TRUE,"！内訳が総額を超えています。","")</f>
        <v/>
      </c>
    </row>
    <row r="8" spans="1:14" ht="12" customHeight="1" x14ac:dyDescent="0.2">
      <c r="A8" s="117">
        <v>1</v>
      </c>
      <c r="B8" s="2121" t="s">
        <v>9</v>
      </c>
      <c r="C8" s="2122"/>
      <c r="D8" s="75">
        <f t="shared" si="0"/>
        <v>0</v>
      </c>
      <c r="E8" s="48"/>
      <c r="F8" s="49"/>
      <c r="G8" s="230"/>
      <c r="H8" s="49"/>
      <c r="I8" s="231"/>
      <c r="J8" s="49"/>
      <c r="K8" s="232"/>
      <c r="L8" s="258">
        <f t="shared" si="1"/>
        <v>0</v>
      </c>
      <c r="M8" s="833" t="str">
        <f t="shared" ref="M8:M76" si="3">IF(OR(L8=0,$L$78=0)=TRUE,"",ROUND(L8/$L$78*100,1))</f>
        <v/>
      </c>
      <c r="N8" s="834" t="str">
        <f t="shared" si="2"/>
        <v/>
      </c>
    </row>
    <row r="9" spans="1:14" ht="12" customHeight="1" x14ac:dyDescent="0.2">
      <c r="A9" s="117">
        <v>1</v>
      </c>
      <c r="B9" s="2121"/>
      <c r="C9" s="2122"/>
      <c r="D9" s="75">
        <f t="shared" si="0"/>
        <v>0</v>
      </c>
      <c r="E9" s="48"/>
      <c r="F9" s="49"/>
      <c r="G9" s="230"/>
      <c r="H9" s="49"/>
      <c r="I9" s="231"/>
      <c r="J9" s="49"/>
      <c r="K9" s="232"/>
      <c r="L9" s="258">
        <f t="shared" si="1"/>
        <v>0</v>
      </c>
      <c r="M9" s="833" t="str">
        <f t="shared" si="3"/>
        <v/>
      </c>
      <c r="N9" s="834" t="str">
        <f t="shared" si="2"/>
        <v/>
      </c>
    </row>
    <row r="10" spans="1:14" ht="12" customHeight="1" x14ac:dyDescent="0.2">
      <c r="A10" s="117">
        <v>1</v>
      </c>
      <c r="B10" s="2121"/>
      <c r="C10" s="2122"/>
      <c r="D10" s="75">
        <f t="shared" si="0"/>
        <v>0</v>
      </c>
      <c r="E10" s="48"/>
      <c r="F10" s="49"/>
      <c r="G10" s="230"/>
      <c r="H10" s="49"/>
      <c r="I10" s="231"/>
      <c r="J10" s="49"/>
      <c r="K10" s="232"/>
      <c r="L10" s="258">
        <f t="shared" si="1"/>
        <v>0</v>
      </c>
      <c r="M10" s="833" t="str">
        <f t="shared" si="3"/>
        <v/>
      </c>
      <c r="N10" s="834" t="str">
        <f t="shared" si="2"/>
        <v/>
      </c>
    </row>
    <row r="11" spans="1:14" ht="12" customHeight="1" x14ac:dyDescent="0.2">
      <c r="A11" s="117">
        <v>1</v>
      </c>
      <c r="B11" s="2121"/>
      <c r="C11" s="2122"/>
      <c r="D11" s="75">
        <f t="shared" si="0"/>
        <v>0</v>
      </c>
      <c r="E11" s="48"/>
      <c r="F11" s="49"/>
      <c r="G11" s="230"/>
      <c r="H11" s="49"/>
      <c r="I11" s="231"/>
      <c r="J11" s="49"/>
      <c r="K11" s="232"/>
      <c r="L11" s="258">
        <f t="shared" si="1"/>
        <v>0</v>
      </c>
      <c r="M11" s="833" t="str">
        <f t="shared" si="3"/>
        <v/>
      </c>
      <c r="N11" s="834" t="str">
        <f t="shared" si="2"/>
        <v/>
      </c>
    </row>
    <row r="12" spans="1:14" ht="12" customHeight="1" x14ac:dyDescent="0.2">
      <c r="A12" s="117">
        <v>1</v>
      </c>
      <c r="B12" s="2121"/>
      <c r="C12" s="2122"/>
      <c r="D12" s="75">
        <f t="shared" si="0"/>
        <v>0</v>
      </c>
      <c r="E12" s="48"/>
      <c r="F12" s="49"/>
      <c r="G12" s="230"/>
      <c r="H12" s="49"/>
      <c r="I12" s="231"/>
      <c r="J12" s="49"/>
      <c r="K12" s="232"/>
      <c r="L12" s="258">
        <f t="shared" si="1"/>
        <v>0</v>
      </c>
      <c r="M12" s="833" t="str">
        <f t="shared" si="3"/>
        <v/>
      </c>
      <c r="N12" s="834" t="str">
        <f t="shared" si="2"/>
        <v/>
      </c>
    </row>
    <row r="13" spans="1:14" ht="12" customHeight="1" x14ac:dyDescent="0.2">
      <c r="A13" s="117">
        <v>1</v>
      </c>
      <c r="B13" s="2121"/>
      <c r="C13" s="2122"/>
      <c r="D13" s="75">
        <f t="shared" si="0"/>
        <v>0</v>
      </c>
      <c r="E13" s="48"/>
      <c r="F13" s="49"/>
      <c r="G13" s="230"/>
      <c r="H13" s="49"/>
      <c r="I13" s="231"/>
      <c r="J13" s="49"/>
      <c r="K13" s="232"/>
      <c r="L13" s="258">
        <f t="shared" si="1"/>
        <v>0</v>
      </c>
      <c r="M13" s="833" t="str">
        <f t="shared" si="3"/>
        <v/>
      </c>
      <c r="N13" s="834" t="str">
        <f t="shared" si="2"/>
        <v/>
      </c>
    </row>
    <row r="14" spans="1:14" ht="12" customHeight="1" x14ac:dyDescent="0.2">
      <c r="A14" s="117">
        <v>1</v>
      </c>
      <c r="B14" s="2121"/>
      <c r="C14" s="2122"/>
      <c r="D14" s="75">
        <f t="shared" si="0"/>
        <v>0</v>
      </c>
      <c r="E14" s="48"/>
      <c r="F14" s="49"/>
      <c r="G14" s="230"/>
      <c r="H14" s="49"/>
      <c r="I14" s="231"/>
      <c r="J14" s="49"/>
      <c r="K14" s="232"/>
      <c r="L14" s="258">
        <f t="shared" si="1"/>
        <v>0</v>
      </c>
      <c r="M14" s="833" t="str">
        <f t="shared" si="3"/>
        <v/>
      </c>
      <c r="N14" s="834" t="str">
        <f t="shared" si="2"/>
        <v/>
      </c>
    </row>
    <row r="15" spans="1:14" ht="12" customHeight="1" x14ac:dyDescent="0.2">
      <c r="A15" s="117">
        <v>1</v>
      </c>
      <c r="B15" s="2121"/>
      <c r="C15" s="2122"/>
      <c r="D15" s="75">
        <f t="shared" si="0"/>
        <v>0</v>
      </c>
      <c r="E15" s="48"/>
      <c r="F15" s="49"/>
      <c r="G15" s="230"/>
      <c r="H15" s="49"/>
      <c r="I15" s="231"/>
      <c r="J15" s="49"/>
      <c r="K15" s="232"/>
      <c r="L15" s="258">
        <f t="shared" si="1"/>
        <v>0</v>
      </c>
      <c r="M15" s="833" t="str">
        <f t="shared" si="3"/>
        <v/>
      </c>
      <c r="N15" s="834" t="str">
        <f t="shared" si="2"/>
        <v/>
      </c>
    </row>
    <row r="16" spans="1:14" ht="12" customHeight="1" x14ac:dyDescent="0.2">
      <c r="A16" s="117">
        <v>1</v>
      </c>
      <c r="B16" s="2121"/>
      <c r="C16" s="2122"/>
      <c r="D16" s="75">
        <f t="shared" si="0"/>
        <v>0</v>
      </c>
      <c r="E16" s="48"/>
      <c r="F16" s="49"/>
      <c r="G16" s="230"/>
      <c r="H16" s="49"/>
      <c r="I16" s="231"/>
      <c r="J16" s="49"/>
      <c r="K16" s="232"/>
      <c r="L16" s="258">
        <f t="shared" si="1"/>
        <v>0</v>
      </c>
      <c r="M16" s="833" t="str">
        <f t="shared" si="3"/>
        <v/>
      </c>
      <c r="N16" s="834" t="str">
        <f t="shared" si="2"/>
        <v/>
      </c>
    </row>
    <row r="17" spans="1:14" ht="12" customHeight="1" x14ac:dyDescent="0.2">
      <c r="A17" s="117">
        <v>1</v>
      </c>
      <c r="B17" s="2121"/>
      <c r="C17" s="2122"/>
      <c r="D17" s="75">
        <f t="shared" si="0"/>
        <v>0</v>
      </c>
      <c r="E17" s="48"/>
      <c r="F17" s="49"/>
      <c r="G17" s="230"/>
      <c r="H17" s="49"/>
      <c r="I17" s="231"/>
      <c r="J17" s="49"/>
      <c r="K17" s="232"/>
      <c r="L17" s="258">
        <f t="shared" si="1"/>
        <v>0</v>
      </c>
      <c r="M17" s="833" t="str">
        <f t="shared" si="3"/>
        <v/>
      </c>
      <c r="N17" s="834" t="str">
        <f t="shared" si="2"/>
        <v/>
      </c>
    </row>
    <row r="18" spans="1:14" ht="12" customHeight="1" x14ac:dyDescent="0.2">
      <c r="A18" s="117">
        <v>1</v>
      </c>
      <c r="B18" s="2121"/>
      <c r="C18" s="2122"/>
      <c r="D18" s="75">
        <f t="shared" si="0"/>
        <v>0</v>
      </c>
      <c r="E18" s="48"/>
      <c r="F18" s="49"/>
      <c r="G18" s="230"/>
      <c r="H18" s="49"/>
      <c r="I18" s="231"/>
      <c r="J18" s="49"/>
      <c r="K18" s="232"/>
      <c r="L18" s="258">
        <f t="shared" si="1"/>
        <v>0</v>
      </c>
      <c r="M18" s="833" t="str">
        <f t="shared" si="3"/>
        <v/>
      </c>
      <c r="N18" s="834" t="str">
        <f t="shared" si="2"/>
        <v/>
      </c>
    </row>
    <row r="19" spans="1:14" ht="12" customHeight="1" x14ac:dyDescent="0.2">
      <c r="A19" s="117">
        <v>1</v>
      </c>
      <c r="B19" s="2121"/>
      <c r="C19" s="2122"/>
      <c r="D19" s="75">
        <f t="shared" ref="D19:D46" si="4">E19+G19+I19</f>
        <v>0</v>
      </c>
      <c r="E19" s="48"/>
      <c r="F19" s="49"/>
      <c r="G19" s="230"/>
      <c r="H19" s="49"/>
      <c r="I19" s="231"/>
      <c r="J19" s="49"/>
      <c r="K19" s="232"/>
      <c r="L19" s="258">
        <f t="shared" ref="L19:L46" si="5">E19-F19+G19-H19</f>
        <v>0</v>
      </c>
      <c r="M19" s="833" t="str">
        <f t="shared" si="3"/>
        <v/>
      </c>
      <c r="N19" s="834" t="str">
        <f t="shared" ref="N19:N46" si="6">IF(OR(F19&gt;E19,H19&gt;G19,SUM(J19:K19)&gt;I19)=TRUE,"！内訳が総額を超えています。","")</f>
        <v/>
      </c>
    </row>
    <row r="20" spans="1:14" ht="12" customHeight="1" x14ac:dyDescent="0.2">
      <c r="A20" s="117">
        <v>1</v>
      </c>
      <c r="B20" s="2121"/>
      <c r="C20" s="2122"/>
      <c r="D20" s="75">
        <f t="shared" si="4"/>
        <v>0</v>
      </c>
      <c r="E20" s="48"/>
      <c r="F20" s="49"/>
      <c r="G20" s="230"/>
      <c r="H20" s="49"/>
      <c r="I20" s="231"/>
      <c r="J20" s="49"/>
      <c r="K20" s="232"/>
      <c r="L20" s="258">
        <f t="shared" si="5"/>
        <v>0</v>
      </c>
      <c r="M20" s="833" t="str">
        <f t="shared" si="3"/>
        <v/>
      </c>
      <c r="N20" s="834" t="str">
        <f t="shared" si="6"/>
        <v/>
      </c>
    </row>
    <row r="21" spans="1:14" ht="12" customHeight="1" x14ac:dyDescent="0.2">
      <c r="A21" s="117">
        <v>1</v>
      </c>
      <c r="B21" s="2121"/>
      <c r="C21" s="2122"/>
      <c r="D21" s="75">
        <f t="shared" si="4"/>
        <v>0</v>
      </c>
      <c r="E21" s="48"/>
      <c r="F21" s="49"/>
      <c r="G21" s="230"/>
      <c r="H21" s="49"/>
      <c r="I21" s="231"/>
      <c r="J21" s="49"/>
      <c r="K21" s="232"/>
      <c r="L21" s="258">
        <f t="shared" si="5"/>
        <v>0</v>
      </c>
      <c r="M21" s="833" t="str">
        <f t="shared" si="3"/>
        <v/>
      </c>
      <c r="N21" s="834" t="str">
        <f t="shared" si="6"/>
        <v/>
      </c>
    </row>
    <row r="22" spans="1:14" ht="12" customHeight="1" x14ac:dyDescent="0.2">
      <c r="A22" s="117">
        <v>1</v>
      </c>
      <c r="B22" s="2121"/>
      <c r="C22" s="2122"/>
      <c r="D22" s="75">
        <f t="shared" si="4"/>
        <v>0</v>
      </c>
      <c r="E22" s="48"/>
      <c r="F22" s="49"/>
      <c r="G22" s="230"/>
      <c r="H22" s="49"/>
      <c r="I22" s="231"/>
      <c r="J22" s="49"/>
      <c r="K22" s="232"/>
      <c r="L22" s="258">
        <f t="shared" si="5"/>
        <v>0</v>
      </c>
      <c r="M22" s="833" t="str">
        <f t="shared" si="3"/>
        <v/>
      </c>
      <c r="N22" s="834" t="str">
        <f t="shared" si="6"/>
        <v/>
      </c>
    </row>
    <row r="23" spans="1:14" ht="12" customHeight="1" x14ac:dyDescent="0.2">
      <c r="A23" s="117">
        <v>1</v>
      </c>
      <c r="B23" s="2121"/>
      <c r="C23" s="2122"/>
      <c r="D23" s="75">
        <f t="shared" si="4"/>
        <v>0</v>
      </c>
      <c r="E23" s="48"/>
      <c r="F23" s="49"/>
      <c r="G23" s="230"/>
      <c r="H23" s="49"/>
      <c r="I23" s="231"/>
      <c r="J23" s="49"/>
      <c r="K23" s="232"/>
      <c r="L23" s="258">
        <f t="shared" si="5"/>
        <v>0</v>
      </c>
      <c r="M23" s="833" t="str">
        <f t="shared" si="3"/>
        <v/>
      </c>
      <c r="N23" s="834" t="str">
        <f t="shared" si="6"/>
        <v/>
      </c>
    </row>
    <row r="24" spans="1:14" ht="12" customHeight="1" x14ac:dyDescent="0.2">
      <c r="A24" s="117">
        <v>1</v>
      </c>
      <c r="B24" s="2121"/>
      <c r="C24" s="2122"/>
      <c r="D24" s="75">
        <f t="shared" si="4"/>
        <v>0</v>
      </c>
      <c r="E24" s="48"/>
      <c r="F24" s="49"/>
      <c r="G24" s="230"/>
      <c r="H24" s="49"/>
      <c r="I24" s="231"/>
      <c r="J24" s="49"/>
      <c r="K24" s="232"/>
      <c r="L24" s="258">
        <f t="shared" si="5"/>
        <v>0</v>
      </c>
      <c r="M24" s="833" t="str">
        <f t="shared" si="3"/>
        <v/>
      </c>
      <c r="N24" s="834" t="str">
        <f t="shared" si="6"/>
        <v/>
      </c>
    </row>
    <row r="25" spans="1:14" ht="12" customHeight="1" x14ac:dyDescent="0.2">
      <c r="A25" s="117">
        <v>1</v>
      </c>
      <c r="B25" s="2121"/>
      <c r="C25" s="2122"/>
      <c r="D25" s="75">
        <f t="shared" si="4"/>
        <v>0</v>
      </c>
      <c r="E25" s="48"/>
      <c r="F25" s="49"/>
      <c r="G25" s="230"/>
      <c r="H25" s="49"/>
      <c r="I25" s="231"/>
      <c r="J25" s="49"/>
      <c r="K25" s="232"/>
      <c r="L25" s="258">
        <f t="shared" si="5"/>
        <v>0</v>
      </c>
      <c r="M25" s="833" t="str">
        <f>IF(OR(L25=0,$L$78=0)=TRUE,"",ROUND(L25/$L$78*100,1))</f>
        <v/>
      </c>
      <c r="N25" s="834" t="str">
        <f t="shared" si="6"/>
        <v/>
      </c>
    </row>
    <row r="26" spans="1:14" ht="12" customHeight="1" x14ac:dyDescent="0.2">
      <c r="A26" s="117">
        <v>1</v>
      </c>
      <c r="B26" s="2121"/>
      <c r="C26" s="2122"/>
      <c r="D26" s="75">
        <f t="shared" si="4"/>
        <v>0</v>
      </c>
      <c r="E26" s="48"/>
      <c r="F26" s="49"/>
      <c r="G26" s="230"/>
      <c r="H26" s="49"/>
      <c r="I26" s="231"/>
      <c r="J26" s="49"/>
      <c r="K26" s="232"/>
      <c r="L26" s="258">
        <f t="shared" si="5"/>
        <v>0</v>
      </c>
      <c r="M26" s="833" t="str">
        <f>IF(OR(L26=0,$L$78=0)=TRUE,"",ROUND(L26/$L$78*100,1))</f>
        <v/>
      </c>
      <c r="N26" s="834" t="str">
        <f t="shared" si="6"/>
        <v/>
      </c>
    </row>
    <row r="27" spans="1:14" ht="12" customHeight="1" x14ac:dyDescent="0.2">
      <c r="A27" s="117">
        <v>1</v>
      </c>
      <c r="B27" s="2121"/>
      <c r="C27" s="2122"/>
      <c r="D27" s="75">
        <f t="shared" si="4"/>
        <v>0</v>
      </c>
      <c r="E27" s="48"/>
      <c r="F27" s="49"/>
      <c r="G27" s="230"/>
      <c r="H27" s="49"/>
      <c r="I27" s="231"/>
      <c r="J27" s="49"/>
      <c r="K27" s="232"/>
      <c r="L27" s="258">
        <f t="shared" si="5"/>
        <v>0</v>
      </c>
      <c r="M27" s="833" t="str">
        <f t="shared" si="3"/>
        <v/>
      </c>
      <c r="N27" s="834" t="str">
        <f t="shared" si="6"/>
        <v/>
      </c>
    </row>
    <row r="28" spans="1:14" ht="12" customHeight="1" x14ac:dyDescent="0.2">
      <c r="A28" s="117">
        <v>1</v>
      </c>
      <c r="B28" s="2121"/>
      <c r="C28" s="2122"/>
      <c r="D28" s="75">
        <f t="shared" si="4"/>
        <v>0</v>
      </c>
      <c r="E28" s="48"/>
      <c r="F28" s="49"/>
      <c r="G28" s="230"/>
      <c r="H28" s="49"/>
      <c r="I28" s="231"/>
      <c r="J28" s="49"/>
      <c r="K28" s="232"/>
      <c r="L28" s="258">
        <f t="shared" si="5"/>
        <v>0</v>
      </c>
      <c r="M28" s="833" t="str">
        <f t="shared" si="3"/>
        <v/>
      </c>
      <c r="N28" s="834" t="str">
        <f t="shared" si="6"/>
        <v/>
      </c>
    </row>
    <row r="29" spans="1:14" ht="12" customHeight="1" x14ac:dyDescent="0.2">
      <c r="A29" s="117">
        <v>1</v>
      </c>
      <c r="B29" s="2121"/>
      <c r="C29" s="2122"/>
      <c r="D29" s="75">
        <f t="shared" si="4"/>
        <v>0</v>
      </c>
      <c r="E29" s="48"/>
      <c r="F29" s="49"/>
      <c r="G29" s="230"/>
      <c r="H29" s="49"/>
      <c r="I29" s="231"/>
      <c r="J29" s="49"/>
      <c r="K29" s="232"/>
      <c r="L29" s="258">
        <f t="shared" si="5"/>
        <v>0</v>
      </c>
      <c r="M29" s="833" t="str">
        <f t="shared" si="3"/>
        <v/>
      </c>
      <c r="N29" s="834" t="str">
        <f t="shared" si="6"/>
        <v/>
      </c>
    </row>
    <row r="30" spans="1:14" ht="12" customHeight="1" x14ac:dyDescent="0.2">
      <c r="A30" s="117">
        <v>1</v>
      </c>
      <c r="B30" s="2121"/>
      <c r="C30" s="2122"/>
      <c r="D30" s="75">
        <f t="shared" si="4"/>
        <v>0</v>
      </c>
      <c r="E30" s="48"/>
      <c r="F30" s="49"/>
      <c r="G30" s="230"/>
      <c r="H30" s="49"/>
      <c r="I30" s="231"/>
      <c r="J30" s="49"/>
      <c r="K30" s="232"/>
      <c r="L30" s="258">
        <f t="shared" si="5"/>
        <v>0</v>
      </c>
      <c r="M30" s="833" t="str">
        <f t="shared" si="3"/>
        <v/>
      </c>
      <c r="N30" s="834" t="str">
        <f t="shared" si="6"/>
        <v/>
      </c>
    </row>
    <row r="31" spans="1:14" ht="12" customHeight="1" x14ac:dyDescent="0.2">
      <c r="A31" s="117">
        <v>1</v>
      </c>
      <c r="B31" s="2121"/>
      <c r="C31" s="2122"/>
      <c r="D31" s="75">
        <f t="shared" si="4"/>
        <v>0</v>
      </c>
      <c r="E31" s="48"/>
      <c r="F31" s="49"/>
      <c r="G31" s="230"/>
      <c r="H31" s="49"/>
      <c r="I31" s="231"/>
      <c r="J31" s="49"/>
      <c r="K31" s="232"/>
      <c r="L31" s="258">
        <f t="shared" si="5"/>
        <v>0</v>
      </c>
      <c r="M31" s="833" t="str">
        <f t="shared" si="3"/>
        <v/>
      </c>
      <c r="N31" s="834" t="str">
        <f t="shared" si="6"/>
        <v/>
      </c>
    </row>
    <row r="32" spans="1:14" ht="12" customHeight="1" x14ac:dyDescent="0.2">
      <c r="A32" s="117">
        <v>1</v>
      </c>
      <c r="B32" s="2121"/>
      <c r="C32" s="2122"/>
      <c r="D32" s="75">
        <f t="shared" si="4"/>
        <v>0</v>
      </c>
      <c r="E32" s="48"/>
      <c r="F32" s="49"/>
      <c r="G32" s="230"/>
      <c r="H32" s="49"/>
      <c r="I32" s="231"/>
      <c r="J32" s="49"/>
      <c r="K32" s="232"/>
      <c r="L32" s="258">
        <f t="shared" si="5"/>
        <v>0</v>
      </c>
      <c r="M32" s="833" t="str">
        <f t="shared" si="3"/>
        <v/>
      </c>
      <c r="N32" s="834" t="str">
        <f t="shared" si="6"/>
        <v/>
      </c>
    </row>
    <row r="33" spans="1:14" ht="12" customHeight="1" x14ac:dyDescent="0.2">
      <c r="A33" s="117">
        <v>1</v>
      </c>
      <c r="B33" s="2121"/>
      <c r="C33" s="2122"/>
      <c r="D33" s="75">
        <f t="shared" si="4"/>
        <v>0</v>
      </c>
      <c r="E33" s="48"/>
      <c r="F33" s="49"/>
      <c r="G33" s="230"/>
      <c r="H33" s="49"/>
      <c r="I33" s="231"/>
      <c r="J33" s="49"/>
      <c r="K33" s="232"/>
      <c r="L33" s="258">
        <f t="shared" si="5"/>
        <v>0</v>
      </c>
      <c r="M33" s="833" t="str">
        <f t="shared" si="3"/>
        <v/>
      </c>
      <c r="N33" s="834" t="str">
        <f t="shared" si="6"/>
        <v/>
      </c>
    </row>
    <row r="34" spans="1:14" ht="12" customHeight="1" x14ac:dyDescent="0.2">
      <c r="A34" s="117">
        <v>1</v>
      </c>
      <c r="B34" s="2121"/>
      <c r="C34" s="2122"/>
      <c r="D34" s="75">
        <f t="shared" si="4"/>
        <v>0</v>
      </c>
      <c r="E34" s="48"/>
      <c r="F34" s="49"/>
      <c r="G34" s="230"/>
      <c r="H34" s="49"/>
      <c r="I34" s="231"/>
      <c r="J34" s="49"/>
      <c r="K34" s="232"/>
      <c r="L34" s="258">
        <f t="shared" si="5"/>
        <v>0</v>
      </c>
      <c r="M34" s="833" t="str">
        <f t="shared" si="3"/>
        <v/>
      </c>
      <c r="N34" s="834" t="str">
        <f t="shared" si="6"/>
        <v/>
      </c>
    </row>
    <row r="35" spans="1:14" ht="12" customHeight="1" x14ac:dyDescent="0.2">
      <c r="A35" s="117">
        <v>1</v>
      </c>
      <c r="B35" s="2121"/>
      <c r="C35" s="2122"/>
      <c r="D35" s="75">
        <f t="shared" si="4"/>
        <v>0</v>
      </c>
      <c r="E35" s="48"/>
      <c r="F35" s="49"/>
      <c r="G35" s="230"/>
      <c r="H35" s="49"/>
      <c r="I35" s="231"/>
      <c r="J35" s="49"/>
      <c r="K35" s="232"/>
      <c r="L35" s="258">
        <f t="shared" si="5"/>
        <v>0</v>
      </c>
      <c r="M35" s="833" t="str">
        <f t="shared" si="3"/>
        <v/>
      </c>
      <c r="N35" s="834" t="str">
        <f t="shared" si="6"/>
        <v/>
      </c>
    </row>
    <row r="36" spans="1:14" ht="12" customHeight="1" x14ac:dyDescent="0.2">
      <c r="A36" s="117">
        <v>1</v>
      </c>
      <c r="B36" s="2121"/>
      <c r="C36" s="2122"/>
      <c r="D36" s="75">
        <f t="shared" si="4"/>
        <v>0</v>
      </c>
      <c r="E36" s="48"/>
      <c r="F36" s="49"/>
      <c r="G36" s="230"/>
      <c r="H36" s="49"/>
      <c r="I36" s="231"/>
      <c r="J36" s="49"/>
      <c r="K36" s="232"/>
      <c r="L36" s="258">
        <f t="shared" si="5"/>
        <v>0</v>
      </c>
      <c r="M36" s="833" t="str">
        <f t="shared" si="3"/>
        <v/>
      </c>
      <c r="N36" s="834" t="str">
        <f t="shared" si="6"/>
        <v/>
      </c>
    </row>
    <row r="37" spans="1:14" ht="12" customHeight="1" x14ac:dyDescent="0.2">
      <c r="A37" s="117">
        <v>1</v>
      </c>
      <c r="B37" s="2121"/>
      <c r="C37" s="2122"/>
      <c r="D37" s="75">
        <f t="shared" si="4"/>
        <v>0</v>
      </c>
      <c r="E37" s="48"/>
      <c r="F37" s="49"/>
      <c r="G37" s="230"/>
      <c r="H37" s="49"/>
      <c r="I37" s="231"/>
      <c r="J37" s="49"/>
      <c r="K37" s="232"/>
      <c r="L37" s="258">
        <f t="shared" si="5"/>
        <v>0</v>
      </c>
      <c r="M37" s="833" t="str">
        <f t="shared" si="3"/>
        <v/>
      </c>
      <c r="N37" s="834" t="str">
        <f t="shared" si="6"/>
        <v/>
      </c>
    </row>
    <row r="38" spans="1:14" ht="12" customHeight="1" x14ac:dyDescent="0.2">
      <c r="A38" s="117">
        <v>1</v>
      </c>
      <c r="B38" s="2121"/>
      <c r="C38" s="2122"/>
      <c r="D38" s="75">
        <f t="shared" si="4"/>
        <v>0</v>
      </c>
      <c r="E38" s="48"/>
      <c r="F38" s="49"/>
      <c r="G38" s="230"/>
      <c r="H38" s="49"/>
      <c r="I38" s="231"/>
      <c r="J38" s="49"/>
      <c r="K38" s="232"/>
      <c r="L38" s="258">
        <f t="shared" si="5"/>
        <v>0</v>
      </c>
      <c r="M38" s="833" t="str">
        <f t="shared" si="3"/>
        <v/>
      </c>
      <c r="N38" s="834" t="str">
        <f t="shared" si="6"/>
        <v/>
      </c>
    </row>
    <row r="39" spans="1:14" ht="12" customHeight="1" x14ac:dyDescent="0.2">
      <c r="A39" s="117">
        <v>1</v>
      </c>
      <c r="B39" s="2121"/>
      <c r="C39" s="2122"/>
      <c r="D39" s="75">
        <f t="shared" si="4"/>
        <v>0</v>
      </c>
      <c r="E39" s="48"/>
      <c r="F39" s="49"/>
      <c r="G39" s="230"/>
      <c r="H39" s="49"/>
      <c r="I39" s="231"/>
      <c r="J39" s="49"/>
      <c r="K39" s="232"/>
      <c r="L39" s="258">
        <f t="shared" si="5"/>
        <v>0</v>
      </c>
      <c r="M39" s="833" t="str">
        <f t="shared" si="3"/>
        <v/>
      </c>
      <c r="N39" s="834" t="str">
        <f t="shared" si="6"/>
        <v/>
      </c>
    </row>
    <row r="40" spans="1:14" ht="12" customHeight="1" x14ac:dyDescent="0.2">
      <c r="A40" s="117">
        <v>1</v>
      </c>
      <c r="B40" s="2121"/>
      <c r="C40" s="2122"/>
      <c r="D40" s="75">
        <f t="shared" si="4"/>
        <v>0</v>
      </c>
      <c r="E40" s="48"/>
      <c r="F40" s="49"/>
      <c r="G40" s="230"/>
      <c r="H40" s="49"/>
      <c r="I40" s="231"/>
      <c r="J40" s="49"/>
      <c r="K40" s="232"/>
      <c r="L40" s="258">
        <f t="shared" si="5"/>
        <v>0</v>
      </c>
      <c r="M40" s="833" t="str">
        <f t="shared" si="3"/>
        <v/>
      </c>
      <c r="N40" s="834" t="str">
        <f t="shared" si="6"/>
        <v/>
      </c>
    </row>
    <row r="41" spans="1:14" ht="12" customHeight="1" x14ac:dyDescent="0.2">
      <c r="A41" s="117">
        <v>1</v>
      </c>
      <c r="B41" s="2121"/>
      <c r="C41" s="2122"/>
      <c r="D41" s="75">
        <f>E41+G41+I41</f>
        <v>0</v>
      </c>
      <c r="E41" s="48"/>
      <c r="F41" s="49"/>
      <c r="G41" s="230"/>
      <c r="H41" s="49"/>
      <c r="I41" s="231"/>
      <c r="J41" s="49"/>
      <c r="K41" s="232"/>
      <c r="L41" s="258">
        <f>E41-F41+G41-H41</f>
        <v>0</v>
      </c>
      <c r="M41" s="833" t="str">
        <f>IF(OR(L41=0,$L$78=0)=TRUE,"",ROUND(L41/$L$78*100,1))</f>
        <v/>
      </c>
      <c r="N41" s="834" t="str">
        <f>IF(OR(F41&gt;E41,H41&gt;G41,SUM(J41:K41)&gt;I41)=TRUE,"！内訳が総額を超えています。","")</f>
        <v/>
      </c>
    </row>
    <row r="42" spans="1:14" ht="12" customHeight="1" x14ac:dyDescent="0.2">
      <c r="A42" s="117">
        <v>1</v>
      </c>
      <c r="B42" s="2121"/>
      <c r="C42" s="2122"/>
      <c r="D42" s="75">
        <f>E42+G42+I42</f>
        <v>0</v>
      </c>
      <c r="E42" s="48"/>
      <c r="F42" s="49"/>
      <c r="G42" s="230"/>
      <c r="H42" s="49"/>
      <c r="I42" s="231"/>
      <c r="J42" s="49"/>
      <c r="K42" s="232"/>
      <c r="L42" s="258">
        <f>E42-F42+G42-H42</f>
        <v>0</v>
      </c>
      <c r="M42" s="833" t="str">
        <f>IF(OR(L42=0,$L$78=0)=TRUE,"",ROUND(L42/$L$78*100,1))</f>
        <v/>
      </c>
      <c r="N42" s="834" t="str">
        <f>IF(OR(F42&gt;E42,H42&gt;G42,SUM(J42:K42)&gt;I42)=TRUE,"！内訳が総額を超えています。","")</f>
        <v/>
      </c>
    </row>
    <row r="43" spans="1:14" ht="12" customHeight="1" x14ac:dyDescent="0.2">
      <c r="A43" s="117">
        <v>1</v>
      </c>
      <c r="B43" s="2121"/>
      <c r="C43" s="2122"/>
      <c r="D43" s="75">
        <f>E43+G43+I43</f>
        <v>0</v>
      </c>
      <c r="E43" s="48"/>
      <c r="F43" s="49"/>
      <c r="G43" s="230"/>
      <c r="H43" s="49"/>
      <c r="I43" s="231"/>
      <c r="J43" s="49"/>
      <c r="K43" s="232"/>
      <c r="L43" s="258">
        <f>E43-F43+G43-H43</f>
        <v>0</v>
      </c>
      <c r="M43" s="833" t="str">
        <f>IF(OR(L43=0,$L$78=0)=TRUE,"",ROUND(L43/$L$78*100,1))</f>
        <v/>
      </c>
      <c r="N43" s="834" t="str">
        <f>IF(OR(F43&gt;E43,H43&gt;G43,SUM(J43:K43)&gt;I43)=TRUE,"！内訳が総額を超えています。","")</f>
        <v/>
      </c>
    </row>
    <row r="44" spans="1:14" ht="12" customHeight="1" x14ac:dyDescent="0.2">
      <c r="A44" s="117">
        <v>1</v>
      </c>
      <c r="B44" s="2121"/>
      <c r="C44" s="2122"/>
      <c r="D44" s="75">
        <f>E44+G44+I44</f>
        <v>0</v>
      </c>
      <c r="E44" s="48"/>
      <c r="F44" s="49"/>
      <c r="G44" s="230"/>
      <c r="H44" s="49"/>
      <c r="I44" s="231"/>
      <c r="J44" s="49"/>
      <c r="K44" s="232"/>
      <c r="L44" s="258">
        <f>E44-F44+G44-H44</f>
        <v>0</v>
      </c>
      <c r="M44" s="833" t="str">
        <f>IF(OR(L44=0,$L$78=0)=TRUE,"",ROUND(L44/$L$78*100,1))</f>
        <v/>
      </c>
      <c r="N44" s="834" t="str">
        <f>IF(OR(F44&gt;E44,H44&gt;G44,SUM(J44:K44)&gt;I44)=TRUE,"！内訳が総額を超えています。","")</f>
        <v/>
      </c>
    </row>
    <row r="45" spans="1:14" ht="12" customHeight="1" x14ac:dyDescent="0.2">
      <c r="A45" s="117">
        <v>1</v>
      </c>
      <c r="B45" s="2121"/>
      <c r="C45" s="2122"/>
      <c r="D45" s="75">
        <f>E45+G45+I45</f>
        <v>0</v>
      </c>
      <c r="E45" s="48"/>
      <c r="F45" s="49"/>
      <c r="G45" s="230"/>
      <c r="H45" s="49"/>
      <c r="I45" s="231"/>
      <c r="J45" s="49"/>
      <c r="K45" s="232"/>
      <c r="L45" s="258">
        <f>E45-F45+G45-H45</f>
        <v>0</v>
      </c>
      <c r="M45" s="833" t="str">
        <f>IF(OR(L45=0,$L$78=0)=TRUE,"",ROUND(L45/$L$78*100,1))</f>
        <v/>
      </c>
      <c r="N45" s="834" t="str">
        <f>IF(OR(F45&gt;E45,H45&gt;G45,SUM(J45:K45)&gt;I45)=TRUE,"！内訳が総額を超えています。","")</f>
        <v/>
      </c>
    </row>
    <row r="46" spans="1:14" ht="12" customHeight="1" x14ac:dyDescent="0.2">
      <c r="A46" s="117">
        <v>1</v>
      </c>
      <c r="B46" s="2121"/>
      <c r="C46" s="2122"/>
      <c r="D46" s="75">
        <f t="shared" si="4"/>
        <v>0</v>
      </c>
      <c r="E46" s="48"/>
      <c r="F46" s="49"/>
      <c r="G46" s="230"/>
      <c r="H46" s="49"/>
      <c r="I46" s="231"/>
      <c r="J46" s="49"/>
      <c r="K46" s="232"/>
      <c r="L46" s="258">
        <f t="shared" si="5"/>
        <v>0</v>
      </c>
      <c r="M46" s="833" t="str">
        <f t="shared" si="3"/>
        <v/>
      </c>
      <c r="N46" s="834" t="str">
        <f t="shared" si="6"/>
        <v/>
      </c>
    </row>
    <row r="47" spans="1:14" ht="12" customHeight="1" x14ac:dyDescent="0.2">
      <c r="A47" s="117">
        <v>1</v>
      </c>
      <c r="B47" s="2121"/>
      <c r="C47" s="2122"/>
      <c r="D47" s="75">
        <f t="shared" ref="D47:D63" si="7">E47+G47+I47</f>
        <v>0</v>
      </c>
      <c r="E47" s="48"/>
      <c r="F47" s="49"/>
      <c r="G47" s="230"/>
      <c r="H47" s="49"/>
      <c r="I47" s="231"/>
      <c r="J47" s="49"/>
      <c r="K47" s="232"/>
      <c r="L47" s="258">
        <f t="shared" ref="L47:L63" si="8">E47-F47+G47-H47</f>
        <v>0</v>
      </c>
      <c r="M47" s="833" t="str">
        <f t="shared" si="3"/>
        <v/>
      </c>
      <c r="N47" s="834" t="str">
        <f t="shared" ref="N47:N63" si="9">IF(OR(F47&gt;E47,H47&gt;G47,SUM(J47:K47)&gt;I47)=TRUE,"！内訳が総額を超えています。","")</f>
        <v/>
      </c>
    </row>
    <row r="48" spans="1:14" ht="12" customHeight="1" x14ac:dyDescent="0.2">
      <c r="A48" s="117">
        <v>1</v>
      </c>
      <c r="B48" s="2121"/>
      <c r="C48" s="2122"/>
      <c r="D48" s="75">
        <f t="shared" si="7"/>
        <v>0</v>
      </c>
      <c r="E48" s="48"/>
      <c r="F48" s="49"/>
      <c r="G48" s="230"/>
      <c r="H48" s="49"/>
      <c r="I48" s="231"/>
      <c r="J48" s="49"/>
      <c r="K48" s="232"/>
      <c r="L48" s="258">
        <f t="shared" si="8"/>
        <v>0</v>
      </c>
      <c r="M48" s="833" t="str">
        <f t="shared" si="3"/>
        <v/>
      </c>
      <c r="N48" s="834" t="str">
        <f t="shared" si="9"/>
        <v/>
      </c>
    </row>
    <row r="49" spans="1:14" ht="12" customHeight="1" x14ac:dyDescent="0.2">
      <c r="A49" s="117">
        <v>1</v>
      </c>
      <c r="B49" s="2121"/>
      <c r="C49" s="2122"/>
      <c r="D49" s="75">
        <f t="shared" si="7"/>
        <v>0</v>
      </c>
      <c r="E49" s="48"/>
      <c r="F49" s="49"/>
      <c r="G49" s="230"/>
      <c r="H49" s="49"/>
      <c r="I49" s="231"/>
      <c r="J49" s="49"/>
      <c r="K49" s="232"/>
      <c r="L49" s="258">
        <f t="shared" si="8"/>
        <v>0</v>
      </c>
      <c r="M49" s="833" t="str">
        <f t="shared" si="3"/>
        <v/>
      </c>
      <c r="N49" s="834" t="str">
        <f t="shared" si="9"/>
        <v/>
      </c>
    </row>
    <row r="50" spans="1:14" ht="12" customHeight="1" x14ac:dyDescent="0.2">
      <c r="A50" s="117">
        <v>1</v>
      </c>
      <c r="B50" s="2121"/>
      <c r="C50" s="2122"/>
      <c r="D50" s="75">
        <f t="shared" si="7"/>
        <v>0</v>
      </c>
      <c r="E50" s="48"/>
      <c r="F50" s="49"/>
      <c r="G50" s="230"/>
      <c r="H50" s="49"/>
      <c r="I50" s="231"/>
      <c r="J50" s="49"/>
      <c r="K50" s="232"/>
      <c r="L50" s="258">
        <f t="shared" si="8"/>
        <v>0</v>
      </c>
      <c r="M50" s="833" t="str">
        <f t="shared" si="3"/>
        <v/>
      </c>
      <c r="N50" s="834" t="str">
        <f t="shared" si="9"/>
        <v/>
      </c>
    </row>
    <row r="51" spans="1:14" ht="12" customHeight="1" thickBot="1" x14ac:dyDescent="0.25">
      <c r="A51" s="117">
        <v>1</v>
      </c>
      <c r="B51" s="2121"/>
      <c r="C51" s="2122"/>
      <c r="D51" s="75">
        <f t="shared" si="7"/>
        <v>0</v>
      </c>
      <c r="E51" s="48"/>
      <c r="F51" s="49"/>
      <c r="G51" s="230"/>
      <c r="H51" s="49"/>
      <c r="I51" s="231"/>
      <c r="J51" s="49"/>
      <c r="K51" s="232"/>
      <c r="L51" s="258">
        <f t="shared" si="8"/>
        <v>0</v>
      </c>
      <c r="M51" s="833" t="str">
        <f t="shared" si="3"/>
        <v/>
      </c>
      <c r="N51" s="834" t="str">
        <f t="shared" si="9"/>
        <v/>
      </c>
    </row>
    <row r="52" spans="1:14" ht="13.5" hidden="1" customHeight="1" x14ac:dyDescent="0.2">
      <c r="B52" s="2121"/>
      <c r="C52" s="2122"/>
      <c r="D52" s="835">
        <f t="shared" si="7"/>
        <v>0</v>
      </c>
      <c r="E52" s="48"/>
      <c r="F52" s="49"/>
      <c r="G52" s="230"/>
      <c r="H52" s="49"/>
      <c r="I52" s="231"/>
      <c r="J52" s="49"/>
      <c r="K52" s="232"/>
      <c r="L52" s="836">
        <f t="shared" si="8"/>
        <v>0</v>
      </c>
      <c r="M52" s="833" t="str">
        <f t="shared" si="3"/>
        <v/>
      </c>
      <c r="N52" s="834" t="str">
        <f t="shared" si="9"/>
        <v/>
      </c>
    </row>
    <row r="53" spans="1:14" ht="13.5" hidden="1" customHeight="1" x14ac:dyDescent="0.2">
      <c r="B53" s="2121"/>
      <c r="C53" s="2122"/>
      <c r="D53" s="835">
        <f t="shared" si="7"/>
        <v>0</v>
      </c>
      <c r="E53" s="48"/>
      <c r="F53" s="49"/>
      <c r="G53" s="230"/>
      <c r="H53" s="49"/>
      <c r="I53" s="231"/>
      <c r="J53" s="49"/>
      <c r="K53" s="232"/>
      <c r="L53" s="836">
        <f t="shared" si="8"/>
        <v>0</v>
      </c>
      <c r="M53" s="833" t="str">
        <f t="shared" si="3"/>
        <v/>
      </c>
      <c r="N53" s="834" t="str">
        <f t="shared" si="9"/>
        <v/>
      </c>
    </row>
    <row r="54" spans="1:14" ht="13.5" hidden="1" customHeight="1" x14ac:dyDescent="0.2">
      <c r="B54" s="2121"/>
      <c r="C54" s="2122"/>
      <c r="D54" s="835">
        <f t="shared" si="7"/>
        <v>0</v>
      </c>
      <c r="E54" s="48"/>
      <c r="F54" s="49"/>
      <c r="G54" s="230"/>
      <c r="H54" s="49"/>
      <c r="I54" s="231"/>
      <c r="J54" s="49"/>
      <c r="K54" s="232"/>
      <c r="L54" s="836">
        <f t="shared" si="8"/>
        <v>0</v>
      </c>
      <c r="M54" s="833" t="str">
        <f t="shared" si="3"/>
        <v/>
      </c>
      <c r="N54" s="834" t="str">
        <f t="shared" si="9"/>
        <v/>
      </c>
    </row>
    <row r="55" spans="1:14" ht="13.5" hidden="1" customHeight="1" x14ac:dyDescent="0.2">
      <c r="B55" s="2121"/>
      <c r="C55" s="2122"/>
      <c r="D55" s="835">
        <f t="shared" si="7"/>
        <v>0</v>
      </c>
      <c r="E55" s="48"/>
      <c r="F55" s="49"/>
      <c r="G55" s="230"/>
      <c r="H55" s="49"/>
      <c r="I55" s="231"/>
      <c r="J55" s="49"/>
      <c r="K55" s="232"/>
      <c r="L55" s="836">
        <f t="shared" si="8"/>
        <v>0</v>
      </c>
      <c r="M55" s="833" t="str">
        <f t="shared" si="3"/>
        <v/>
      </c>
      <c r="N55" s="834" t="str">
        <f t="shared" si="9"/>
        <v/>
      </c>
    </row>
    <row r="56" spans="1:14" ht="13.5" hidden="1" customHeight="1" x14ac:dyDescent="0.2">
      <c r="B56" s="2121"/>
      <c r="C56" s="2122"/>
      <c r="D56" s="835">
        <f t="shared" si="7"/>
        <v>0</v>
      </c>
      <c r="E56" s="48"/>
      <c r="F56" s="49"/>
      <c r="G56" s="230"/>
      <c r="H56" s="49"/>
      <c r="I56" s="231"/>
      <c r="J56" s="49"/>
      <c r="K56" s="232"/>
      <c r="L56" s="836">
        <f t="shared" si="8"/>
        <v>0</v>
      </c>
      <c r="M56" s="833" t="str">
        <f t="shared" si="3"/>
        <v/>
      </c>
      <c r="N56" s="834" t="str">
        <f t="shared" si="9"/>
        <v/>
      </c>
    </row>
    <row r="57" spans="1:14" ht="13.5" hidden="1" customHeight="1" x14ac:dyDescent="0.2">
      <c r="B57" s="2121"/>
      <c r="C57" s="2122"/>
      <c r="D57" s="835">
        <f t="shared" si="7"/>
        <v>0</v>
      </c>
      <c r="E57" s="48"/>
      <c r="F57" s="49"/>
      <c r="G57" s="230"/>
      <c r="H57" s="49"/>
      <c r="I57" s="231"/>
      <c r="J57" s="49"/>
      <c r="K57" s="232"/>
      <c r="L57" s="836">
        <f t="shared" si="8"/>
        <v>0</v>
      </c>
      <c r="M57" s="833" t="str">
        <f t="shared" si="3"/>
        <v/>
      </c>
      <c r="N57" s="834" t="str">
        <f t="shared" si="9"/>
        <v/>
      </c>
    </row>
    <row r="58" spans="1:14" ht="13.5" hidden="1" customHeight="1" x14ac:dyDescent="0.2">
      <c r="B58" s="2121"/>
      <c r="C58" s="2122"/>
      <c r="D58" s="835">
        <f t="shared" si="7"/>
        <v>0</v>
      </c>
      <c r="E58" s="48"/>
      <c r="F58" s="49"/>
      <c r="G58" s="230"/>
      <c r="H58" s="49"/>
      <c r="I58" s="231"/>
      <c r="J58" s="49"/>
      <c r="K58" s="232"/>
      <c r="L58" s="836">
        <f t="shared" si="8"/>
        <v>0</v>
      </c>
      <c r="M58" s="833" t="str">
        <f t="shared" si="3"/>
        <v/>
      </c>
      <c r="N58" s="834" t="str">
        <f t="shared" si="9"/>
        <v/>
      </c>
    </row>
    <row r="59" spans="1:14" ht="13.5" hidden="1" customHeight="1" x14ac:dyDescent="0.2">
      <c r="B59" s="2121"/>
      <c r="C59" s="2122"/>
      <c r="D59" s="835">
        <f t="shared" si="7"/>
        <v>0</v>
      </c>
      <c r="E59" s="48"/>
      <c r="F59" s="49"/>
      <c r="G59" s="230"/>
      <c r="H59" s="49"/>
      <c r="I59" s="231"/>
      <c r="J59" s="49"/>
      <c r="K59" s="232"/>
      <c r="L59" s="836">
        <f t="shared" si="8"/>
        <v>0</v>
      </c>
      <c r="M59" s="833" t="str">
        <f t="shared" si="3"/>
        <v/>
      </c>
      <c r="N59" s="834" t="str">
        <f t="shared" si="9"/>
        <v/>
      </c>
    </row>
    <row r="60" spans="1:14" ht="13.5" hidden="1" customHeight="1" x14ac:dyDescent="0.2">
      <c r="B60" s="2121"/>
      <c r="C60" s="2122"/>
      <c r="D60" s="835">
        <f t="shared" si="7"/>
        <v>0</v>
      </c>
      <c r="E60" s="48"/>
      <c r="F60" s="49"/>
      <c r="G60" s="230"/>
      <c r="H60" s="49"/>
      <c r="I60" s="231"/>
      <c r="J60" s="49"/>
      <c r="K60" s="232"/>
      <c r="L60" s="836">
        <f t="shared" si="8"/>
        <v>0</v>
      </c>
      <c r="M60" s="833" t="str">
        <f t="shared" si="3"/>
        <v/>
      </c>
      <c r="N60" s="834" t="str">
        <f t="shared" si="9"/>
        <v/>
      </c>
    </row>
    <row r="61" spans="1:14" ht="13.5" hidden="1" customHeight="1" x14ac:dyDescent="0.2">
      <c r="B61" s="2121"/>
      <c r="C61" s="2122"/>
      <c r="D61" s="835">
        <f t="shared" si="7"/>
        <v>0</v>
      </c>
      <c r="E61" s="48"/>
      <c r="F61" s="49"/>
      <c r="G61" s="230"/>
      <c r="H61" s="49"/>
      <c r="I61" s="231"/>
      <c r="J61" s="49"/>
      <c r="K61" s="232"/>
      <c r="L61" s="836">
        <f t="shared" si="8"/>
        <v>0</v>
      </c>
      <c r="M61" s="833" t="str">
        <f t="shared" si="3"/>
        <v/>
      </c>
      <c r="N61" s="834" t="str">
        <f t="shared" si="9"/>
        <v/>
      </c>
    </row>
    <row r="62" spans="1:14" ht="13.5" hidden="1" customHeight="1" x14ac:dyDescent="0.2">
      <c r="B62" s="2121"/>
      <c r="C62" s="2122"/>
      <c r="D62" s="835">
        <f t="shared" si="7"/>
        <v>0</v>
      </c>
      <c r="E62" s="48"/>
      <c r="F62" s="49"/>
      <c r="G62" s="230"/>
      <c r="H62" s="49"/>
      <c r="I62" s="231"/>
      <c r="J62" s="49"/>
      <c r="K62" s="232"/>
      <c r="L62" s="836">
        <f t="shared" si="8"/>
        <v>0</v>
      </c>
      <c r="M62" s="833" t="str">
        <f t="shared" si="3"/>
        <v/>
      </c>
      <c r="N62" s="834" t="str">
        <f t="shared" si="9"/>
        <v/>
      </c>
    </row>
    <row r="63" spans="1:14" ht="13.5" hidden="1" customHeight="1" x14ac:dyDescent="0.2">
      <c r="B63" s="2121"/>
      <c r="C63" s="2122"/>
      <c r="D63" s="835">
        <f t="shared" si="7"/>
        <v>0</v>
      </c>
      <c r="E63" s="48"/>
      <c r="F63" s="49"/>
      <c r="G63" s="230"/>
      <c r="H63" s="49"/>
      <c r="I63" s="231"/>
      <c r="J63" s="49"/>
      <c r="K63" s="232"/>
      <c r="L63" s="836">
        <f t="shared" si="8"/>
        <v>0</v>
      </c>
      <c r="M63" s="833" t="str">
        <f t="shared" si="3"/>
        <v/>
      </c>
      <c r="N63" s="834" t="str">
        <f t="shared" si="9"/>
        <v/>
      </c>
    </row>
    <row r="64" spans="1:14" ht="13.5" hidden="1" customHeight="1" x14ac:dyDescent="0.2">
      <c r="B64" s="2121"/>
      <c r="C64" s="2122"/>
      <c r="D64" s="835">
        <f t="shared" ref="D64:D98" si="10">E64+G64+I64</f>
        <v>0</v>
      </c>
      <c r="E64" s="48"/>
      <c r="F64" s="49"/>
      <c r="G64" s="230"/>
      <c r="H64" s="49"/>
      <c r="I64" s="231"/>
      <c r="J64" s="49"/>
      <c r="K64" s="232"/>
      <c r="L64" s="836">
        <f t="shared" ref="L64:L77" si="11">E64-F64+G64-H64</f>
        <v>0</v>
      </c>
      <c r="M64" s="833" t="str">
        <f t="shared" si="3"/>
        <v/>
      </c>
      <c r="N64" s="834" t="str">
        <f t="shared" ref="N64:N98" si="12">IF(OR(F64&gt;E64,H64&gt;G64,SUM(J64:K64)&gt;I64)=TRUE,"！内訳が総額を超えています。","")</f>
        <v/>
      </c>
    </row>
    <row r="65" spans="1:14" ht="13.5" hidden="1" customHeight="1" x14ac:dyDescent="0.2">
      <c r="B65" s="2121"/>
      <c r="C65" s="2122"/>
      <c r="D65" s="835">
        <f t="shared" si="10"/>
        <v>0</v>
      </c>
      <c r="E65" s="48"/>
      <c r="F65" s="49"/>
      <c r="G65" s="230"/>
      <c r="H65" s="49"/>
      <c r="I65" s="231"/>
      <c r="J65" s="49"/>
      <c r="K65" s="232"/>
      <c r="L65" s="836">
        <f t="shared" si="11"/>
        <v>0</v>
      </c>
      <c r="M65" s="833" t="str">
        <f t="shared" si="3"/>
        <v/>
      </c>
      <c r="N65" s="834" t="str">
        <f t="shared" si="12"/>
        <v/>
      </c>
    </row>
    <row r="66" spans="1:14" ht="13.5" hidden="1" customHeight="1" x14ac:dyDescent="0.2">
      <c r="B66" s="2121"/>
      <c r="C66" s="2122"/>
      <c r="D66" s="835">
        <f t="shared" si="10"/>
        <v>0</v>
      </c>
      <c r="E66" s="48"/>
      <c r="F66" s="49"/>
      <c r="G66" s="230"/>
      <c r="H66" s="49"/>
      <c r="I66" s="231"/>
      <c r="J66" s="49"/>
      <c r="K66" s="232"/>
      <c r="L66" s="836">
        <f t="shared" si="11"/>
        <v>0</v>
      </c>
      <c r="M66" s="833" t="str">
        <f t="shared" si="3"/>
        <v/>
      </c>
      <c r="N66" s="834" t="str">
        <f t="shared" si="12"/>
        <v/>
      </c>
    </row>
    <row r="67" spans="1:14" ht="13.5" hidden="1" customHeight="1" x14ac:dyDescent="0.2">
      <c r="B67" s="2121"/>
      <c r="C67" s="2122"/>
      <c r="D67" s="835">
        <f t="shared" si="10"/>
        <v>0</v>
      </c>
      <c r="E67" s="48"/>
      <c r="F67" s="49"/>
      <c r="G67" s="230"/>
      <c r="H67" s="49"/>
      <c r="I67" s="231"/>
      <c r="J67" s="49"/>
      <c r="K67" s="232"/>
      <c r="L67" s="836">
        <f t="shared" si="11"/>
        <v>0</v>
      </c>
      <c r="M67" s="833" t="str">
        <f t="shared" si="3"/>
        <v/>
      </c>
      <c r="N67" s="834" t="str">
        <f t="shared" si="12"/>
        <v/>
      </c>
    </row>
    <row r="68" spans="1:14" ht="13.5" hidden="1" customHeight="1" x14ac:dyDescent="0.2">
      <c r="B68" s="2121"/>
      <c r="C68" s="2122"/>
      <c r="D68" s="835">
        <f t="shared" si="10"/>
        <v>0</v>
      </c>
      <c r="E68" s="48"/>
      <c r="F68" s="49"/>
      <c r="G68" s="230"/>
      <c r="H68" s="49"/>
      <c r="I68" s="231"/>
      <c r="J68" s="49"/>
      <c r="K68" s="232"/>
      <c r="L68" s="836">
        <f t="shared" si="11"/>
        <v>0</v>
      </c>
      <c r="M68" s="833" t="str">
        <f t="shared" si="3"/>
        <v/>
      </c>
      <c r="N68" s="834" t="str">
        <f t="shared" si="12"/>
        <v/>
      </c>
    </row>
    <row r="69" spans="1:14" ht="13.5" hidden="1" customHeight="1" x14ac:dyDescent="0.2">
      <c r="B69" s="2121"/>
      <c r="C69" s="2122"/>
      <c r="D69" s="835">
        <f t="shared" si="10"/>
        <v>0</v>
      </c>
      <c r="E69" s="48"/>
      <c r="F69" s="49"/>
      <c r="G69" s="230"/>
      <c r="H69" s="49"/>
      <c r="I69" s="231"/>
      <c r="J69" s="49"/>
      <c r="K69" s="232"/>
      <c r="L69" s="836">
        <f t="shared" si="11"/>
        <v>0</v>
      </c>
      <c r="M69" s="833" t="str">
        <f t="shared" si="3"/>
        <v/>
      </c>
      <c r="N69" s="834" t="str">
        <f t="shared" si="12"/>
        <v/>
      </c>
    </row>
    <row r="70" spans="1:14" ht="13.5" hidden="1" customHeight="1" x14ac:dyDescent="0.2">
      <c r="B70" s="2121"/>
      <c r="C70" s="2122"/>
      <c r="D70" s="835">
        <f t="shared" si="10"/>
        <v>0</v>
      </c>
      <c r="E70" s="48"/>
      <c r="F70" s="49"/>
      <c r="G70" s="230"/>
      <c r="H70" s="49"/>
      <c r="I70" s="231"/>
      <c r="J70" s="49"/>
      <c r="K70" s="232"/>
      <c r="L70" s="836">
        <f t="shared" si="11"/>
        <v>0</v>
      </c>
      <c r="M70" s="833" t="str">
        <f t="shared" si="3"/>
        <v/>
      </c>
      <c r="N70" s="834" t="str">
        <f t="shared" si="12"/>
        <v/>
      </c>
    </row>
    <row r="71" spans="1:14" ht="13.5" hidden="1" customHeight="1" x14ac:dyDescent="0.2">
      <c r="B71" s="2121"/>
      <c r="C71" s="2122"/>
      <c r="D71" s="835">
        <f t="shared" si="10"/>
        <v>0</v>
      </c>
      <c r="E71" s="48"/>
      <c r="F71" s="49"/>
      <c r="G71" s="230"/>
      <c r="H71" s="49"/>
      <c r="I71" s="231"/>
      <c r="J71" s="49"/>
      <c r="K71" s="232"/>
      <c r="L71" s="836">
        <f t="shared" si="11"/>
        <v>0</v>
      </c>
      <c r="M71" s="833" t="str">
        <f t="shared" si="3"/>
        <v/>
      </c>
      <c r="N71" s="834" t="str">
        <f t="shared" si="12"/>
        <v/>
      </c>
    </row>
    <row r="72" spans="1:14" ht="13.5" hidden="1" customHeight="1" x14ac:dyDescent="0.2">
      <c r="B72" s="2121"/>
      <c r="C72" s="2122"/>
      <c r="D72" s="835">
        <f t="shared" si="10"/>
        <v>0</v>
      </c>
      <c r="E72" s="48"/>
      <c r="F72" s="49"/>
      <c r="G72" s="230"/>
      <c r="H72" s="49"/>
      <c r="I72" s="231"/>
      <c r="J72" s="49"/>
      <c r="K72" s="232"/>
      <c r="L72" s="836">
        <f t="shared" si="11"/>
        <v>0</v>
      </c>
      <c r="M72" s="833" t="str">
        <f t="shared" si="3"/>
        <v/>
      </c>
      <c r="N72" s="834" t="str">
        <f t="shared" si="12"/>
        <v/>
      </c>
    </row>
    <row r="73" spans="1:14" ht="13.5" hidden="1" customHeight="1" x14ac:dyDescent="0.2">
      <c r="B73" s="2121"/>
      <c r="C73" s="2122"/>
      <c r="D73" s="835">
        <f t="shared" si="10"/>
        <v>0</v>
      </c>
      <c r="E73" s="48"/>
      <c r="F73" s="49"/>
      <c r="G73" s="230"/>
      <c r="H73" s="49"/>
      <c r="I73" s="231"/>
      <c r="J73" s="49"/>
      <c r="K73" s="232"/>
      <c r="L73" s="836">
        <f t="shared" si="11"/>
        <v>0</v>
      </c>
      <c r="M73" s="833" t="str">
        <f t="shared" si="3"/>
        <v/>
      </c>
      <c r="N73" s="834" t="str">
        <f t="shared" si="12"/>
        <v/>
      </c>
    </row>
    <row r="74" spans="1:14" ht="13.5" hidden="1" customHeight="1" x14ac:dyDescent="0.2">
      <c r="B74" s="2121"/>
      <c r="C74" s="2122"/>
      <c r="D74" s="835">
        <f t="shared" si="10"/>
        <v>0</v>
      </c>
      <c r="E74" s="48"/>
      <c r="F74" s="49"/>
      <c r="G74" s="230"/>
      <c r="H74" s="49"/>
      <c r="I74" s="231"/>
      <c r="J74" s="49"/>
      <c r="K74" s="232"/>
      <c r="L74" s="836">
        <f t="shared" si="11"/>
        <v>0</v>
      </c>
      <c r="M74" s="833" t="str">
        <f t="shared" si="3"/>
        <v/>
      </c>
      <c r="N74" s="834" t="str">
        <f t="shared" si="12"/>
        <v/>
      </c>
    </row>
    <row r="75" spans="1:14" ht="13.5" hidden="1" customHeight="1" x14ac:dyDescent="0.2">
      <c r="B75" s="2121"/>
      <c r="C75" s="2122"/>
      <c r="D75" s="835">
        <f t="shared" si="10"/>
        <v>0</v>
      </c>
      <c r="E75" s="48"/>
      <c r="F75" s="49"/>
      <c r="G75" s="230"/>
      <c r="H75" s="49"/>
      <c r="I75" s="231"/>
      <c r="J75" s="49"/>
      <c r="K75" s="232"/>
      <c r="L75" s="836">
        <f t="shared" si="11"/>
        <v>0</v>
      </c>
      <c r="M75" s="833" t="str">
        <f t="shared" si="3"/>
        <v/>
      </c>
      <c r="N75" s="834" t="str">
        <f t="shared" si="12"/>
        <v/>
      </c>
    </row>
    <row r="76" spans="1:14" ht="13.5" hidden="1" customHeight="1" x14ac:dyDescent="0.2">
      <c r="B76" s="2121"/>
      <c r="C76" s="2122"/>
      <c r="D76" s="835">
        <f t="shared" si="10"/>
        <v>0</v>
      </c>
      <c r="E76" s="48"/>
      <c r="F76" s="49"/>
      <c r="G76" s="230"/>
      <c r="H76" s="49"/>
      <c r="I76" s="231"/>
      <c r="J76" s="49"/>
      <c r="K76" s="232"/>
      <c r="L76" s="836">
        <f t="shared" si="11"/>
        <v>0</v>
      </c>
      <c r="M76" s="833" t="str">
        <f t="shared" si="3"/>
        <v/>
      </c>
      <c r="N76" s="834" t="str">
        <f t="shared" si="12"/>
        <v/>
      </c>
    </row>
    <row r="77" spans="1:14" ht="13.5" hidden="1" customHeight="1" thickBot="1" x14ac:dyDescent="0.25">
      <c r="B77" s="2121"/>
      <c r="C77" s="2122"/>
      <c r="D77" s="837">
        <f t="shared" si="10"/>
        <v>0</v>
      </c>
      <c r="E77" s="233"/>
      <c r="F77" s="234"/>
      <c r="G77" s="235"/>
      <c r="H77" s="234"/>
      <c r="I77" s="236"/>
      <c r="J77" s="234"/>
      <c r="K77" s="237"/>
      <c r="L77" s="838">
        <f t="shared" si="11"/>
        <v>0</v>
      </c>
      <c r="M77" s="833" t="str">
        <f>IF(OR(L77=0,$L$78=0)=TRUE,"",ROUND(L77/$L$78*100,1))</f>
        <v/>
      </c>
      <c r="N77" s="834" t="str">
        <f t="shared" si="12"/>
        <v/>
      </c>
    </row>
    <row r="78" spans="1:14" ht="12" customHeight="1" thickBot="1" x14ac:dyDescent="0.25">
      <c r="A78" s="729">
        <v>1</v>
      </c>
      <c r="B78" s="2129" t="s">
        <v>10</v>
      </c>
      <c r="C78" s="2130"/>
      <c r="D78" s="247">
        <f t="shared" si="10"/>
        <v>0</v>
      </c>
      <c r="E78" s="253">
        <f t="shared" ref="E78:K78" si="13">SUM(E7:E77)</f>
        <v>0</v>
      </c>
      <c r="F78" s="254">
        <f t="shared" si="13"/>
        <v>0</v>
      </c>
      <c r="G78" s="255">
        <f t="shared" si="13"/>
        <v>0</v>
      </c>
      <c r="H78" s="254">
        <f t="shared" si="13"/>
        <v>0</v>
      </c>
      <c r="I78" s="253">
        <f t="shared" si="13"/>
        <v>0</v>
      </c>
      <c r="J78" s="254">
        <f t="shared" si="13"/>
        <v>0</v>
      </c>
      <c r="K78" s="256">
        <f t="shared" si="13"/>
        <v>0</v>
      </c>
      <c r="L78" s="84">
        <f>SUM(L7:L77)</f>
        <v>0</v>
      </c>
      <c r="M78" s="839" t="str">
        <f>IF(OR(L78=0,$L$78=0)=TRUE,"",ROUND(L78/$L$78*100,1))</f>
        <v/>
      </c>
      <c r="N78" s="834" t="str">
        <f t="shared" si="12"/>
        <v/>
      </c>
    </row>
    <row r="79" spans="1:14" ht="12" customHeight="1" x14ac:dyDescent="0.2">
      <c r="A79" s="729">
        <v>1</v>
      </c>
      <c r="B79" s="2131" t="s">
        <v>11</v>
      </c>
      <c r="C79" s="2132"/>
      <c r="D79" s="248">
        <f t="shared" si="10"/>
        <v>0</v>
      </c>
      <c r="E79" s="238"/>
      <c r="F79" s="2136"/>
      <c r="G79" s="239"/>
      <c r="H79" s="2123"/>
      <c r="I79" s="240"/>
      <c r="J79" s="241"/>
      <c r="K79" s="242"/>
      <c r="L79" s="840" t="str">
        <f>IF(L78=0,"",IF(総括表④!$H$18=0,"-",ROUND(L78/総括表④!$H$18*100,1)))</f>
        <v/>
      </c>
      <c r="M79" s="169" t="s">
        <v>362</v>
      </c>
      <c r="N79" s="834" t="str">
        <f t="shared" si="12"/>
        <v/>
      </c>
    </row>
    <row r="80" spans="1:14" ht="12" customHeight="1" x14ac:dyDescent="0.2">
      <c r="A80" s="729">
        <v>1</v>
      </c>
      <c r="B80" s="2121" t="s">
        <v>37</v>
      </c>
      <c r="C80" s="2122"/>
      <c r="D80" s="67">
        <f t="shared" si="10"/>
        <v>0</v>
      </c>
      <c r="E80" s="48"/>
      <c r="F80" s="2137"/>
      <c r="G80" s="230"/>
      <c r="H80" s="2124"/>
      <c r="I80" s="231"/>
      <c r="J80" s="49"/>
      <c r="K80" s="232"/>
      <c r="L80" s="43"/>
      <c r="M80" s="42"/>
      <c r="N80" s="834" t="str">
        <f t="shared" si="12"/>
        <v/>
      </c>
    </row>
    <row r="81" spans="1:14" ht="12" customHeight="1" x14ac:dyDescent="0.2">
      <c r="A81" s="729">
        <v>1</v>
      </c>
      <c r="B81" s="2121" t="s">
        <v>38</v>
      </c>
      <c r="C81" s="2122"/>
      <c r="D81" s="67">
        <f t="shared" si="10"/>
        <v>0</v>
      </c>
      <c r="E81" s="48"/>
      <c r="F81" s="2137"/>
      <c r="G81" s="230"/>
      <c r="H81" s="2124"/>
      <c r="I81" s="231"/>
      <c r="J81" s="49"/>
      <c r="K81" s="232"/>
      <c r="L81" s="43"/>
      <c r="M81" s="42"/>
      <c r="N81" s="834" t="str">
        <f t="shared" si="12"/>
        <v/>
      </c>
    </row>
    <row r="82" spans="1:14" ht="12" customHeight="1" x14ac:dyDescent="0.2">
      <c r="A82" s="729">
        <v>1</v>
      </c>
      <c r="B82" s="2133" t="s">
        <v>12</v>
      </c>
      <c r="C82" s="243"/>
      <c r="D82" s="67">
        <f t="shared" si="10"/>
        <v>0</v>
      </c>
      <c r="E82" s="48"/>
      <c r="F82" s="2137"/>
      <c r="G82" s="230"/>
      <c r="H82" s="2124"/>
      <c r="I82" s="231"/>
      <c r="J82" s="49"/>
      <c r="K82" s="232"/>
      <c r="L82" s="43"/>
      <c r="M82" s="42"/>
      <c r="N82" s="834" t="str">
        <f t="shared" si="12"/>
        <v/>
      </c>
    </row>
    <row r="83" spans="1:14" ht="12" customHeight="1" x14ac:dyDescent="0.2">
      <c r="A83" s="729">
        <v>1</v>
      </c>
      <c r="B83" s="2133"/>
      <c r="C83" s="243"/>
      <c r="D83" s="67">
        <f t="shared" si="10"/>
        <v>0</v>
      </c>
      <c r="E83" s="48"/>
      <c r="F83" s="2137"/>
      <c r="G83" s="230"/>
      <c r="H83" s="2124"/>
      <c r="I83" s="231"/>
      <c r="J83" s="49"/>
      <c r="K83" s="232"/>
      <c r="L83" s="43"/>
      <c r="M83" s="42"/>
      <c r="N83" s="834" t="str">
        <f t="shared" si="12"/>
        <v/>
      </c>
    </row>
    <row r="84" spans="1:14" ht="12" customHeight="1" x14ac:dyDescent="0.2">
      <c r="A84" s="729">
        <v>1</v>
      </c>
      <c r="B84" s="2133"/>
      <c r="C84" s="243"/>
      <c r="D84" s="67">
        <f t="shared" si="10"/>
        <v>0</v>
      </c>
      <c r="E84" s="48"/>
      <c r="F84" s="2137"/>
      <c r="G84" s="230"/>
      <c r="H84" s="2124"/>
      <c r="I84" s="231"/>
      <c r="J84" s="49"/>
      <c r="K84" s="232"/>
      <c r="L84" s="43"/>
      <c r="M84" s="42"/>
      <c r="N84" s="834" t="str">
        <f t="shared" si="12"/>
        <v/>
      </c>
    </row>
    <row r="85" spans="1:14" ht="12" customHeight="1" x14ac:dyDescent="0.2">
      <c r="A85" s="729">
        <v>1</v>
      </c>
      <c r="B85" s="2133"/>
      <c r="C85" s="243"/>
      <c r="D85" s="67">
        <f t="shared" si="10"/>
        <v>0</v>
      </c>
      <c r="E85" s="48"/>
      <c r="F85" s="2137"/>
      <c r="G85" s="230"/>
      <c r="H85" s="2124"/>
      <c r="I85" s="231"/>
      <c r="J85" s="49"/>
      <c r="K85" s="232"/>
      <c r="L85" s="43"/>
      <c r="M85" s="42"/>
      <c r="N85" s="834" t="str">
        <f t="shared" si="12"/>
        <v/>
      </c>
    </row>
    <row r="86" spans="1:14" ht="12" customHeight="1" x14ac:dyDescent="0.2">
      <c r="A86" s="729">
        <v>1</v>
      </c>
      <c r="B86" s="2133"/>
      <c r="C86" s="243"/>
      <c r="D86" s="67">
        <f t="shared" si="10"/>
        <v>0</v>
      </c>
      <c r="E86" s="48"/>
      <c r="F86" s="2137"/>
      <c r="G86" s="230"/>
      <c r="H86" s="2124"/>
      <c r="I86" s="231"/>
      <c r="J86" s="49"/>
      <c r="K86" s="232"/>
      <c r="L86" s="43"/>
      <c r="M86" s="42"/>
      <c r="N86" s="834" t="str">
        <f t="shared" si="12"/>
        <v/>
      </c>
    </row>
    <row r="87" spans="1:14" ht="12" customHeight="1" x14ac:dyDescent="0.2">
      <c r="A87" s="729">
        <v>1</v>
      </c>
      <c r="B87" s="2133"/>
      <c r="C87" s="243"/>
      <c r="D87" s="67">
        <f t="shared" si="10"/>
        <v>0</v>
      </c>
      <c r="E87" s="48"/>
      <c r="F87" s="2137"/>
      <c r="G87" s="230"/>
      <c r="H87" s="2124"/>
      <c r="I87" s="231"/>
      <c r="J87" s="49"/>
      <c r="K87" s="232"/>
      <c r="L87" s="43"/>
      <c r="M87" s="42"/>
      <c r="N87" s="834" t="str">
        <f t="shared" si="12"/>
        <v/>
      </c>
    </row>
    <row r="88" spans="1:14" ht="12" customHeight="1" x14ac:dyDescent="0.2">
      <c r="A88" s="729">
        <v>1</v>
      </c>
      <c r="B88" s="2133"/>
      <c r="C88" s="243"/>
      <c r="D88" s="67">
        <f t="shared" si="10"/>
        <v>0</v>
      </c>
      <c r="E88" s="48"/>
      <c r="F88" s="2137"/>
      <c r="G88" s="230"/>
      <c r="H88" s="2124"/>
      <c r="I88" s="231"/>
      <c r="J88" s="49"/>
      <c r="K88" s="232"/>
      <c r="L88" s="43"/>
      <c r="M88" s="42"/>
      <c r="N88" s="834" t="str">
        <f t="shared" si="12"/>
        <v/>
      </c>
    </row>
    <row r="89" spans="1:14" ht="12" customHeight="1" x14ac:dyDescent="0.2">
      <c r="A89" s="729">
        <v>1</v>
      </c>
      <c r="B89" s="2133"/>
      <c r="C89" s="243"/>
      <c r="D89" s="67">
        <f t="shared" si="10"/>
        <v>0</v>
      </c>
      <c r="E89" s="48"/>
      <c r="F89" s="2137"/>
      <c r="G89" s="230"/>
      <c r="H89" s="2124"/>
      <c r="I89" s="231"/>
      <c r="J89" s="49"/>
      <c r="K89" s="232"/>
      <c r="L89" s="43"/>
      <c r="M89" s="42"/>
      <c r="N89" s="834" t="str">
        <f t="shared" si="12"/>
        <v/>
      </c>
    </row>
    <row r="90" spans="1:14" ht="12" customHeight="1" x14ac:dyDescent="0.2">
      <c r="A90" s="729">
        <v>1</v>
      </c>
      <c r="B90" s="2133"/>
      <c r="C90" s="243"/>
      <c r="D90" s="67">
        <f t="shared" si="10"/>
        <v>0</v>
      </c>
      <c r="E90" s="48"/>
      <c r="F90" s="2137"/>
      <c r="G90" s="230"/>
      <c r="H90" s="2124"/>
      <c r="I90" s="231"/>
      <c r="J90" s="49"/>
      <c r="K90" s="232"/>
      <c r="L90" s="43"/>
      <c r="M90" s="42"/>
      <c r="N90" s="834" t="str">
        <f t="shared" si="12"/>
        <v/>
      </c>
    </row>
    <row r="91" spans="1:14" ht="12" customHeight="1" x14ac:dyDescent="0.2">
      <c r="A91" s="729">
        <v>1</v>
      </c>
      <c r="B91" s="2133"/>
      <c r="C91" s="243"/>
      <c r="D91" s="67">
        <f t="shared" si="10"/>
        <v>0</v>
      </c>
      <c r="E91" s="48"/>
      <c r="F91" s="2137"/>
      <c r="G91" s="230"/>
      <c r="H91" s="2124"/>
      <c r="I91" s="231"/>
      <c r="J91" s="49"/>
      <c r="K91" s="232"/>
      <c r="L91" s="43"/>
      <c r="M91" s="42"/>
      <c r="N91" s="834" t="str">
        <f t="shared" si="12"/>
        <v/>
      </c>
    </row>
    <row r="92" spans="1:14" ht="12" customHeight="1" x14ac:dyDescent="0.2">
      <c r="A92" s="729">
        <v>1</v>
      </c>
      <c r="B92" s="2126" t="s">
        <v>24</v>
      </c>
      <c r="C92" s="243"/>
      <c r="D92" s="67">
        <f t="shared" si="10"/>
        <v>0</v>
      </c>
      <c r="E92" s="48"/>
      <c r="F92" s="2137"/>
      <c r="G92" s="230"/>
      <c r="H92" s="2124"/>
      <c r="I92" s="231"/>
      <c r="J92" s="49"/>
      <c r="K92" s="232"/>
      <c r="L92" s="43"/>
      <c r="M92" s="42"/>
      <c r="N92" s="834" t="str">
        <f t="shared" si="12"/>
        <v/>
      </c>
    </row>
    <row r="93" spans="1:14" ht="12" customHeight="1" x14ac:dyDescent="0.2">
      <c r="A93" s="729">
        <v>1</v>
      </c>
      <c r="B93" s="2127"/>
      <c r="C93" s="243"/>
      <c r="D93" s="67">
        <f t="shared" si="10"/>
        <v>0</v>
      </c>
      <c r="E93" s="48"/>
      <c r="F93" s="2137"/>
      <c r="G93" s="230"/>
      <c r="H93" s="2124"/>
      <c r="I93" s="231"/>
      <c r="J93" s="49"/>
      <c r="K93" s="232"/>
      <c r="L93" s="43"/>
      <c r="M93" s="42"/>
      <c r="N93" s="834" t="str">
        <f t="shared" si="12"/>
        <v/>
      </c>
    </row>
    <row r="94" spans="1:14" ht="12" customHeight="1" x14ac:dyDescent="0.2">
      <c r="A94" s="729">
        <v>1</v>
      </c>
      <c r="B94" s="2127"/>
      <c r="C94" s="243"/>
      <c r="D94" s="67">
        <f t="shared" si="10"/>
        <v>0</v>
      </c>
      <c r="E94" s="48"/>
      <c r="F94" s="2137"/>
      <c r="G94" s="230"/>
      <c r="H94" s="2124"/>
      <c r="I94" s="231"/>
      <c r="J94" s="49"/>
      <c r="K94" s="232"/>
      <c r="L94" s="43"/>
      <c r="M94" s="42"/>
      <c r="N94" s="834" t="str">
        <f t="shared" si="12"/>
        <v/>
      </c>
    </row>
    <row r="95" spans="1:14" ht="12" customHeight="1" x14ac:dyDescent="0.2">
      <c r="A95" s="729">
        <v>1</v>
      </c>
      <c r="B95" s="2127"/>
      <c r="C95" s="243"/>
      <c r="D95" s="67">
        <f t="shared" si="10"/>
        <v>0</v>
      </c>
      <c r="E95" s="48"/>
      <c r="F95" s="2137"/>
      <c r="G95" s="230"/>
      <c r="H95" s="2124"/>
      <c r="I95" s="231"/>
      <c r="J95" s="49"/>
      <c r="K95" s="232"/>
      <c r="L95" s="43"/>
      <c r="M95" s="42"/>
      <c r="N95" s="834" t="str">
        <f t="shared" si="12"/>
        <v/>
      </c>
    </row>
    <row r="96" spans="1:14" ht="12" customHeight="1" x14ac:dyDescent="0.2">
      <c r="A96" s="729">
        <v>1</v>
      </c>
      <c r="B96" s="2127"/>
      <c r="C96" s="243"/>
      <c r="D96" s="67">
        <f t="shared" si="10"/>
        <v>0</v>
      </c>
      <c r="E96" s="48"/>
      <c r="F96" s="2137"/>
      <c r="G96" s="230"/>
      <c r="H96" s="2124"/>
      <c r="I96" s="231"/>
      <c r="J96" s="49"/>
      <c r="K96" s="232"/>
      <c r="L96" s="43"/>
      <c r="M96" s="42"/>
      <c r="N96" s="834" t="str">
        <f t="shared" si="12"/>
        <v/>
      </c>
    </row>
    <row r="97" spans="1:14" ht="12" customHeight="1" x14ac:dyDescent="0.2">
      <c r="A97" s="729">
        <v>1</v>
      </c>
      <c r="B97" s="2128"/>
      <c r="C97" s="243"/>
      <c r="D97" s="69">
        <f t="shared" si="10"/>
        <v>0</v>
      </c>
      <c r="E97" s="52"/>
      <c r="F97" s="2137"/>
      <c r="G97" s="235"/>
      <c r="H97" s="2124"/>
      <c r="I97" s="52"/>
      <c r="J97" s="53"/>
      <c r="K97" s="237"/>
      <c r="L97" s="43"/>
      <c r="M97" s="42"/>
      <c r="N97" s="834" t="str">
        <f t="shared" si="12"/>
        <v/>
      </c>
    </row>
    <row r="98" spans="1:14" ht="12" customHeight="1" x14ac:dyDescent="0.2">
      <c r="A98" s="729">
        <v>1</v>
      </c>
      <c r="B98" s="2129" t="s">
        <v>7</v>
      </c>
      <c r="C98" s="2130"/>
      <c r="D98" s="247">
        <f t="shared" si="10"/>
        <v>0</v>
      </c>
      <c r="E98" s="249">
        <f>SUM(E78:E97)</f>
        <v>0</v>
      </c>
      <c r="F98" s="2138"/>
      <c r="G98" s="250">
        <f>SUM(G78:G97)</f>
        <v>0</v>
      </c>
      <c r="H98" s="2125"/>
      <c r="I98" s="249">
        <f>SUM(I78:I97)</f>
        <v>0</v>
      </c>
      <c r="J98" s="251">
        <f>SUM(J78:J97)</f>
        <v>0</v>
      </c>
      <c r="K98" s="252">
        <f>SUM(K78:K97)</f>
        <v>0</v>
      </c>
      <c r="L98" s="244"/>
      <c r="M98" s="245"/>
      <c r="N98" s="834" t="str">
        <f t="shared" si="12"/>
        <v/>
      </c>
    </row>
    <row r="99" spans="1:14" ht="13.5" hidden="1" customHeight="1" x14ac:dyDescent="0.2">
      <c r="A99" s="729"/>
    </row>
  </sheetData>
  <sheetProtection algorithmName="SHA-512" hashValue="VbQTkWMvVTSYIj0ktOypTX/GBuUe0Fw9CCVz51HY7i8h54SrvHH+tMqqjx9D7gBooRV4EROd8TDmgH7JdQtNrw==" saltValue="ZBpdW6aD+jcokwJ46+ww+Q==" spinCount="100000" sheet="1" objects="1" scenarios="1"/>
  <autoFilter ref="A1:N99" xr:uid="{00000000-0009-0000-0000-000017000000}">
    <filterColumn colId="0">
      <customFilters and="1">
        <customFilter operator="notEqual" val=" "/>
      </customFilters>
    </filterColumn>
  </autoFilter>
  <mergeCells count="87">
    <mergeCell ref="B44:C44"/>
    <mergeCell ref="B45:C45"/>
    <mergeCell ref="B24:C24"/>
    <mergeCell ref="B25:C25"/>
    <mergeCell ref="B26:C26"/>
    <mergeCell ref="B31:C31"/>
    <mergeCell ref="B32:C32"/>
    <mergeCell ref="B29:C29"/>
    <mergeCell ref="B30:C30"/>
    <mergeCell ref="B59:C59"/>
    <mergeCell ref="B51:C51"/>
    <mergeCell ref="B52:C52"/>
    <mergeCell ref="B34:C34"/>
    <mergeCell ref="B35:C35"/>
    <mergeCell ref="B36:C36"/>
    <mergeCell ref="B37:C37"/>
    <mergeCell ref="B38:C38"/>
    <mergeCell ref="B39:C39"/>
    <mergeCell ref="B40:C40"/>
    <mergeCell ref="B46:C46"/>
    <mergeCell ref="B41:C41"/>
    <mergeCell ref="B42:C42"/>
    <mergeCell ref="B43:C43"/>
    <mergeCell ref="B62:C62"/>
    <mergeCell ref="B63:C63"/>
    <mergeCell ref="B19:C19"/>
    <mergeCell ref="B20:C20"/>
    <mergeCell ref="B21:C21"/>
    <mergeCell ref="B22:C22"/>
    <mergeCell ref="B23:C23"/>
    <mergeCell ref="B53:C53"/>
    <mergeCell ref="B54:C54"/>
    <mergeCell ref="B55:C55"/>
    <mergeCell ref="B56:C56"/>
    <mergeCell ref="B57:C57"/>
    <mergeCell ref="B58:C58"/>
    <mergeCell ref="B50:C50"/>
    <mergeCell ref="B33:C33"/>
    <mergeCell ref="B28:C28"/>
    <mergeCell ref="L2:M2"/>
    <mergeCell ref="B65:C65"/>
    <mergeCell ref="B66:C66"/>
    <mergeCell ref="I5:I6"/>
    <mergeCell ref="L5:L6"/>
    <mergeCell ref="B16:C16"/>
    <mergeCell ref="B17:C17"/>
    <mergeCell ref="B18:C18"/>
    <mergeCell ref="B47:C47"/>
    <mergeCell ref="B48:C48"/>
    <mergeCell ref="B64:C64"/>
    <mergeCell ref="B7:C7"/>
    <mergeCell ref="B5:C6"/>
    <mergeCell ref="B8:C8"/>
    <mergeCell ref="B9:C9"/>
    <mergeCell ref="B10:C10"/>
    <mergeCell ref="B82:B91"/>
    <mergeCell ref="G5:G6"/>
    <mergeCell ref="B74:C74"/>
    <mergeCell ref="B67:C67"/>
    <mergeCell ref="B68:C68"/>
    <mergeCell ref="B76:C76"/>
    <mergeCell ref="B49:C49"/>
    <mergeCell ref="B27:C27"/>
    <mergeCell ref="B13:C13"/>
    <mergeCell ref="B14:C14"/>
    <mergeCell ref="B15:C15"/>
    <mergeCell ref="F79:F98"/>
    <mergeCell ref="E5:E6"/>
    <mergeCell ref="D5:D6"/>
    <mergeCell ref="B60:C60"/>
    <mergeCell ref="B61:C61"/>
    <mergeCell ref="B11:C11"/>
    <mergeCell ref="B12:C12"/>
    <mergeCell ref="H79:H98"/>
    <mergeCell ref="B73:C73"/>
    <mergeCell ref="B71:C71"/>
    <mergeCell ref="B69:C69"/>
    <mergeCell ref="B70:C70"/>
    <mergeCell ref="B72:C72"/>
    <mergeCell ref="B92:B97"/>
    <mergeCell ref="B77:C77"/>
    <mergeCell ref="B78:C78"/>
    <mergeCell ref="B79:C79"/>
    <mergeCell ref="B80:C80"/>
    <mergeCell ref="B75:C75"/>
    <mergeCell ref="B98:C98"/>
    <mergeCell ref="B81:C81"/>
  </mergeCells>
  <phoneticPr fontId="2"/>
  <pageMargins left="0.47244094488188981" right="0.39370078740157483" top="0.70866141732283472" bottom="0.55118110236220474" header="0.51181102362204722" footer="0.51181102362204722"/>
  <pageSetup paperSize="9" scale="86" fitToHeight="0" orientation="landscape" r:id="rId1"/>
  <headerFooter alignWithMargins="0"/>
  <rowBreaks count="1" manualBreakCount="1">
    <brk id="78" min="1" max="1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rgb="FFFFC000"/>
    <pageSetUpPr fitToPage="1"/>
  </sheetPr>
  <dimension ref="A1:U54"/>
  <sheetViews>
    <sheetView view="pageBreakPreview" zoomScaleNormal="100" zoomScaleSheetLayoutView="100" workbookViewId="0">
      <selection activeCell="F8" sqref="F8"/>
    </sheetView>
  </sheetViews>
  <sheetFormatPr defaultColWidth="9" defaultRowHeight="15" customHeight="1" x14ac:dyDescent="0.2"/>
  <cols>
    <col min="1" max="1" width="24" style="302" customWidth="1"/>
    <col min="2" max="2" width="2.21875" style="302" bestFit="1" customWidth="1"/>
    <col min="3" max="3" width="9" style="302"/>
    <col min="4" max="4" width="9.21875" style="302" bestFit="1" customWidth="1"/>
    <col min="5" max="5" width="2.21875" style="302" customWidth="1"/>
    <col min="6" max="16384" width="9" style="302"/>
  </cols>
  <sheetData>
    <row r="1" spans="1:21" ht="12" customHeight="1" thickBot="1" x14ac:dyDescent="0.25">
      <c r="O1" s="790" t="s">
        <v>1256</v>
      </c>
      <c r="P1" s="2140" t="str">
        <f>IF(総括表①!$D$10="-",総括表①!$C$10,総括表①!$C$10&amp;総括表①!$D$10)</f>
        <v/>
      </c>
      <c r="Q1" s="2141"/>
    </row>
    <row r="2" spans="1:21" ht="12" customHeight="1" x14ac:dyDescent="0.2">
      <c r="H2" s="823" t="str">
        <f>総括表①!E3</f>
        <v>Ver.03.00</v>
      </c>
    </row>
    <row r="3" spans="1:21" ht="6.75" customHeight="1" x14ac:dyDescent="0.2"/>
    <row r="4" spans="1:21" ht="15" customHeight="1" x14ac:dyDescent="0.2">
      <c r="A4" s="259" t="s">
        <v>293</v>
      </c>
      <c r="Q4" s="791" t="s">
        <v>288</v>
      </c>
    </row>
    <row r="5" spans="1:21" ht="15" customHeight="1" x14ac:dyDescent="0.2">
      <c r="A5" s="2173" t="s">
        <v>334</v>
      </c>
      <c r="B5" s="2175" t="s">
        <v>294</v>
      </c>
      <c r="C5" s="2177" t="s">
        <v>335</v>
      </c>
      <c r="D5" s="2179" t="s">
        <v>336</v>
      </c>
      <c r="E5" s="259"/>
      <c r="F5" s="792"/>
      <c r="G5" s="1178" t="str">
        <f>'４⑥Ａ'!F9</f>
        <v>元年度</v>
      </c>
      <c r="H5" s="794"/>
      <c r="I5" s="792"/>
      <c r="J5" s="793" t="str">
        <f>'４⑥Ａ'!G9</f>
        <v>2年度</v>
      </c>
      <c r="K5" s="794"/>
      <c r="L5" s="792"/>
      <c r="M5" s="793" t="str">
        <f>'４⑥Ａ'!H9</f>
        <v>3年度</v>
      </c>
      <c r="N5" s="794"/>
      <c r="O5" s="2155" t="s">
        <v>337</v>
      </c>
      <c r="P5" s="2155" t="s">
        <v>338</v>
      </c>
      <c r="Q5" s="2155" t="s">
        <v>339</v>
      </c>
    </row>
    <row r="6" spans="1:21" ht="15" customHeight="1" thickBot="1" x14ac:dyDescent="0.25">
      <c r="A6" s="2174"/>
      <c r="B6" s="2176"/>
      <c r="C6" s="2178"/>
      <c r="D6" s="2180"/>
      <c r="E6" s="259"/>
      <c r="F6" s="795" t="s">
        <v>291</v>
      </c>
      <c r="G6" s="796" t="s">
        <v>360</v>
      </c>
      <c r="H6" s="797" t="s">
        <v>289</v>
      </c>
      <c r="I6" s="795" t="s">
        <v>291</v>
      </c>
      <c r="J6" s="796" t="s">
        <v>360</v>
      </c>
      <c r="K6" s="797" t="s">
        <v>289</v>
      </c>
      <c r="L6" s="795" t="s">
        <v>291</v>
      </c>
      <c r="M6" s="796" t="s">
        <v>360</v>
      </c>
      <c r="N6" s="797" t="s">
        <v>289</v>
      </c>
      <c r="O6" s="2156"/>
      <c r="P6" s="2156"/>
      <c r="Q6" s="2156"/>
      <c r="R6" s="260" t="s">
        <v>47</v>
      </c>
      <c r="U6" s="260" t="s">
        <v>441</v>
      </c>
    </row>
    <row r="7" spans="1:21" ht="13.5" customHeight="1" thickTop="1" x14ac:dyDescent="0.2">
      <c r="A7" s="261"/>
      <c r="B7" s="262"/>
      <c r="C7" s="263"/>
      <c r="D7" s="264"/>
      <c r="E7" s="259"/>
      <c r="F7" s="265"/>
      <c r="G7" s="266"/>
      <c r="H7" s="452" t="str">
        <f>IF(SUM(F7:G7)=0,"-",IF(F7&gt;G7,"ERROR",F7/G7))</f>
        <v>-</v>
      </c>
      <c r="I7" s="265"/>
      <c r="J7" s="266"/>
      <c r="K7" s="452" t="str">
        <f t="shared" ref="K7:K16" si="0">IF(SUM(I7:J7)=0,"-",IF(I7&gt;J7,"ERROR",I7/J7))</f>
        <v>-</v>
      </c>
      <c r="L7" s="265"/>
      <c r="M7" s="266"/>
      <c r="N7" s="452" t="str">
        <f t="shared" ref="N7:N16" si="1">IF(SUM(L7:M7)=0,"-",IF(L7&gt;M7,"ERROR",L7/M7))</f>
        <v>-</v>
      </c>
      <c r="O7" s="455" t="str">
        <f>IF(SUM(H7,K7,N7)=0,"-",ROUND(SUM(H7,K7,N7)/(3-COUNTIF(H7:N7,"-")),3))</f>
        <v>-</v>
      </c>
      <c r="P7" s="289">
        <f>IF(O7="-",0,ROUND(C7*O7,0))</f>
        <v>0</v>
      </c>
      <c r="Q7" s="264"/>
      <c r="R7" s="260" t="str">
        <f>IF(Q7&gt;P7,"！充当見込額が上限額を超えています。","")</f>
        <v/>
      </c>
      <c r="U7" s="260" t="str">
        <f>IF(AND(D7&gt;0,Q7&gt;0)=TRUE,"！(3)と(6)の両方に数値が入ることはありません。","")</f>
        <v/>
      </c>
    </row>
    <row r="8" spans="1:21" ht="13.5" customHeight="1" x14ac:dyDescent="0.2">
      <c r="A8" s="267"/>
      <c r="B8" s="268"/>
      <c r="C8" s="269"/>
      <c r="D8" s="270"/>
      <c r="E8" s="259"/>
      <c r="F8" s="271"/>
      <c r="G8" s="272"/>
      <c r="H8" s="453" t="str">
        <f t="shared" ref="H8:H16" si="2">IF(SUM(F8:G8)=0,"-",IF(F8&gt;G8,"ERROR",F8/G8))</f>
        <v>-</v>
      </c>
      <c r="I8" s="271"/>
      <c r="J8" s="272"/>
      <c r="K8" s="453" t="str">
        <f t="shared" si="0"/>
        <v>-</v>
      </c>
      <c r="L8" s="271"/>
      <c r="M8" s="272"/>
      <c r="N8" s="453" t="str">
        <f t="shared" si="1"/>
        <v>-</v>
      </c>
      <c r="O8" s="456" t="str">
        <f t="shared" ref="O8:O16" si="3">IF(SUM(H8,K8,N8)=0,"-",ROUND(SUM(H8,K8,N8)/(3-COUNTIF(H8:N8,"-")),3))</f>
        <v>-</v>
      </c>
      <c r="P8" s="290">
        <f t="shared" ref="P8:P16" si="4">IF(O8="-",0,ROUND(C8*O8,0))</f>
        <v>0</v>
      </c>
      <c r="Q8" s="270"/>
      <c r="R8" s="260" t="str">
        <f t="shared" ref="R8:R16" si="5">IF(Q8&gt;P8,"！充当見込額が上限額を超えています。","")</f>
        <v/>
      </c>
      <c r="U8" s="260" t="str">
        <f t="shared" ref="U8:U16" si="6">IF(AND(D8&gt;0,Q8&gt;0)=TRUE,"！(3)と(6)の両方に数値が入ることはありません。","")</f>
        <v/>
      </c>
    </row>
    <row r="9" spans="1:21" ht="13.5" customHeight="1" x14ac:dyDescent="0.2">
      <c r="A9" s="267"/>
      <c r="B9" s="268"/>
      <c r="C9" s="269"/>
      <c r="D9" s="270"/>
      <c r="E9" s="259"/>
      <c r="F9" s="271"/>
      <c r="G9" s="272"/>
      <c r="H9" s="453" t="str">
        <f t="shared" si="2"/>
        <v>-</v>
      </c>
      <c r="I9" s="271"/>
      <c r="J9" s="272"/>
      <c r="K9" s="453" t="str">
        <f t="shared" si="0"/>
        <v>-</v>
      </c>
      <c r="L9" s="271"/>
      <c r="M9" s="272"/>
      <c r="N9" s="453" t="str">
        <f t="shared" si="1"/>
        <v>-</v>
      </c>
      <c r="O9" s="456" t="str">
        <f t="shared" si="3"/>
        <v>-</v>
      </c>
      <c r="P9" s="290">
        <f t="shared" si="4"/>
        <v>0</v>
      </c>
      <c r="Q9" s="270"/>
      <c r="R9" s="260" t="str">
        <f t="shared" si="5"/>
        <v/>
      </c>
      <c r="U9" s="260" t="str">
        <f t="shared" si="6"/>
        <v/>
      </c>
    </row>
    <row r="10" spans="1:21" ht="13.5" customHeight="1" x14ac:dyDescent="0.2">
      <c r="A10" s="267"/>
      <c r="B10" s="268"/>
      <c r="C10" s="269"/>
      <c r="D10" s="270"/>
      <c r="E10" s="259"/>
      <c r="F10" s="271"/>
      <c r="G10" s="272"/>
      <c r="H10" s="453" t="str">
        <f t="shared" si="2"/>
        <v>-</v>
      </c>
      <c r="I10" s="271"/>
      <c r="J10" s="272"/>
      <c r="K10" s="453" t="str">
        <f t="shared" si="0"/>
        <v>-</v>
      </c>
      <c r="L10" s="271"/>
      <c r="M10" s="272"/>
      <c r="N10" s="453" t="str">
        <f t="shared" si="1"/>
        <v>-</v>
      </c>
      <c r="O10" s="456" t="str">
        <f t="shared" si="3"/>
        <v>-</v>
      </c>
      <c r="P10" s="290">
        <f t="shared" si="4"/>
        <v>0</v>
      </c>
      <c r="Q10" s="270"/>
      <c r="R10" s="260" t="str">
        <f>IF(Q10&gt;P10,"！充当見込額が上限額を超えています。","")</f>
        <v/>
      </c>
      <c r="U10" s="260" t="str">
        <f t="shared" si="6"/>
        <v/>
      </c>
    </row>
    <row r="11" spans="1:21" ht="13.5" customHeight="1" x14ac:dyDescent="0.2">
      <c r="A11" s="267"/>
      <c r="B11" s="268"/>
      <c r="C11" s="269"/>
      <c r="D11" s="270"/>
      <c r="E11" s="259"/>
      <c r="F11" s="271"/>
      <c r="G11" s="272"/>
      <c r="H11" s="453" t="str">
        <f t="shared" si="2"/>
        <v>-</v>
      </c>
      <c r="I11" s="271"/>
      <c r="J11" s="272"/>
      <c r="K11" s="453" t="str">
        <f t="shared" si="0"/>
        <v>-</v>
      </c>
      <c r="L11" s="271"/>
      <c r="M11" s="272"/>
      <c r="N11" s="453" t="str">
        <f t="shared" si="1"/>
        <v>-</v>
      </c>
      <c r="O11" s="456" t="str">
        <f t="shared" si="3"/>
        <v>-</v>
      </c>
      <c r="P11" s="290">
        <f t="shared" si="4"/>
        <v>0</v>
      </c>
      <c r="Q11" s="270"/>
      <c r="R11" s="260" t="str">
        <f>IF(Q11&gt;P11,"！充当見込額が上限額を超えています。","")</f>
        <v/>
      </c>
      <c r="U11" s="260" t="str">
        <f t="shared" si="6"/>
        <v/>
      </c>
    </row>
    <row r="12" spans="1:21" ht="13.5" customHeight="1" x14ac:dyDescent="0.2">
      <c r="A12" s="267"/>
      <c r="B12" s="268"/>
      <c r="C12" s="269"/>
      <c r="D12" s="270"/>
      <c r="E12" s="259"/>
      <c r="F12" s="271"/>
      <c r="G12" s="272"/>
      <c r="H12" s="453" t="str">
        <f t="shared" si="2"/>
        <v>-</v>
      </c>
      <c r="I12" s="271"/>
      <c r="J12" s="272"/>
      <c r="K12" s="453" t="str">
        <f t="shared" si="0"/>
        <v>-</v>
      </c>
      <c r="L12" s="271"/>
      <c r="M12" s="272"/>
      <c r="N12" s="453" t="str">
        <f t="shared" si="1"/>
        <v>-</v>
      </c>
      <c r="O12" s="456" t="str">
        <f t="shared" si="3"/>
        <v>-</v>
      </c>
      <c r="P12" s="290">
        <f t="shared" si="4"/>
        <v>0</v>
      </c>
      <c r="Q12" s="270"/>
      <c r="R12" s="260" t="str">
        <f t="shared" si="5"/>
        <v/>
      </c>
      <c r="U12" s="260" t="str">
        <f t="shared" si="6"/>
        <v/>
      </c>
    </row>
    <row r="13" spans="1:21" ht="13.5" customHeight="1" x14ac:dyDescent="0.2">
      <c r="A13" s="267"/>
      <c r="B13" s="268"/>
      <c r="C13" s="269"/>
      <c r="D13" s="270"/>
      <c r="E13" s="259"/>
      <c r="F13" s="271"/>
      <c r="G13" s="272"/>
      <c r="H13" s="453" t="str">
        <f>IF(SUM(F13:G13)=0,"-",IF(F13&gt;G13,"ERROR",F13/G13))</f>
        <v>-</v>
      </c>
      <c r="I13" s="271"/>
      <c r="J13" s="272"/>
      <c r="K13" s="453" t="str">
        <f t="shared" si="0"/>
        <v>-</v>
      </c>
      <c r="L13" s="271"/>
      <c r="M13" s="272"/>
      <c r="N13" s="453" t="str">
        <f t="shared" si="1"/>
        <v>-</v>
      </c>
      <c r="O13" s="456" t="str">
        <f t="shared" si="3"/>
        <v>-</v>
      </c>
      <c r="P13" s="290">
        <f t="shared" si="4"/>
        <v>0</v>
      </c>
      <c r="Q13" s="270"/>
      <c r="R13" s="260" t="str">
        <f t="shared" si="5"/>
        <v/>
      </c>
      <c r="U13" s="260" t="str">
        <f t="shared" si="6"/>
        <v/>
      </c>
    </row>
    <row r="14" spans="1:21" ht="13.5" customHeight="1" x14ac:dyDescent="0.2">
      <c r="A14" s="267"/>
      <c r="B14" s="268"/>
      <c r="C14" s="269"/>
      <c r="D14" s="270"/>
      <c r="E14" s="259"/>
      <c r="F14" s="271"/>
      <c r="G14" s="272"/>
      <c r="H14" s="453" t="str">
        <f t="shared" si="2"/>
        <v>-</v>
      </c>
      <c r="I14" s="271"/>
      <c r="J14" s="272"/>
      <c r="K14" s="453" t="str">
        <f t="shared" si="0"/>
        <v>-</v>
      </c>
      <c r="L14" s="271"/>
      <c r="M14" s="272"/>
      <c r="N14" s="453" t="str">
        <f t="shared" si="1"/>
        <v>-</v>
      </c>
      <c r="O14" s="456" t="str">
        <f t="shared" si="3"/>
        <v>-</v>
      </c>
      <c r="P14" s="290">
        <f t="shared" si="4"/>
        <v>0</v>
      </c>
      <c r="Q14" s="270"/>
      <c r="R14" s="260" t="str">
        <f>IF(Q14&gt;P14,"！充当見込額が上限額を超えています。","")</f>
        <v/>
      </c>
      <c r="U14" s="260" t="str">
        <f t="shared" si="6"/>
        <v/>
      </c>
    </row>
    <row r="15" spans="1:21" ht="13.5" customHeight="1" x14ac:dyDescent="0.2">
      <c r="A15" s="267"/>
      <c r="B15" s="268"/>
      <c r="C15" s="269"/>
      <c r="D15" s="270"/>
      <c r="E15" s="259"/>
      <c r="F15" s="271"/>
      <c r="G15" s="272"/>
      <c r="H15" s="453" t="str">
        <f t="shared" si="2"/>
        <v>-</v>
      </c>
      <c r="I15" s="271"/>
      <c r="J15" s="272"/>
      <c r="K15" s="453" t="str">
        <f t="shared" si="0"/>
        <v>-</v>
      </c>
      <c r="L15" s="271"/>
      <c r="M15" s="272"/>
      <c r="N15" s="453" t="str">
        <f t="shared" si="1"/>
        <v>-</v>
      </c>
      <c r="O15" s="456" t="str">
        <f t="shared" si="3"/>
        <v>-</v>
      </c>
      <c r="P15" s="290">
        <f t="shared" si="4"/>
        <v>0</v>
      </c>
      <c r="Q15" s="270"/>
      <c r="R15" s="260" t="str">
        <f t="shared" si="5"/>
        <v/>
      </c>
      <c r="U15" s="260" t="str">
        <f t="shared" si="6"/>
        <v/>
      </c>
    </row>
    <row r="16" spans="1:21" ht="13.5" customHeight="1" thickBot="1" x14ac:dyDescent="0.25">
      <c r="A16" s="273"/>
      <c r="B16" s="274"/>
      <c r="C16" s="275"/>
      <c r="D16" s="276"/>
      <c r="E16" s="259"/>
      <c r="F16" s="277"/>
      <c r="G16" s="278"/>
      <c r="H16" s="454" t="str">
        <f t="shared" si="2"/>
        <v>-</v>
      </c>
      <c r="I16" s="277"/>
      <c r="J16" s="278"/>
      <c r="K16" s="454" t="str">
        <f t="shared" si="0"/>
        <v>-</v>
      </c>
      <c r="L16" s="277"/>
      <c r="M16" s="278"/>
      <c r="N16" s="454" t="str">
        <f t="shared" si="1"/>
        <v>-</v>
      </c>
      <c r="O16" s="457" t="str">
        <f t="shared" si="3"/>
        <v>-</v>
      </c>
      <c r="P16" s="291">
        <f t="shared" si="4"/>
        <v>0</v>
      </c>
      <c r="Q16" s="276"/>
      <c r="R16" s="260" t="str">
        <f t="shared" si="5"/>
        <v/>
      </c>
      <c r="U16" s="260" t="str">
        <f t="shared" si="6"/>
        <v/>
      </c>
    </row>
    <row r="17" spans="1:18" ht="13.5" customHeight="1" thickBot="1" x14ac:dyDescent="0.25">
      <c r="A17" s="259"/>
      <c r="B17" s="259"/>
      <c r="C17" s="799" t="s">
        <v>292</v>
      </c>
      <c r="D17" s="288">
        <f>SUM(D7:D16)</f>
        <v>0</v>
      </c>
      <c r="E17" s="259"/>
      <c r="F17" s="259"/>
      <c r="G17" s="259"/>
      <c r="H17" s="259"/>
      <c r="I17" s="259"/>
      <c r="J17" s="259"/>
      <c r="K17" s="259"/>
      <c r="L17" s="259"/>
      <c r="M17" s="259"/>
      <c r="N17" s="259"/>
      <c r="O17" s="259"/>
      <c r="P17" s="799" t="s">
        <v>292</v>
      </c>
      <c r="Q17" s="288">
        <f>SUM(Q7:Q16)</f>
        <v>0</v>
      </c>
    </row>
    <row r="18" spans="1:18" ht="6.75" customHeight="1" x14ac:dyDescent="0.2">
      <c r="A18" s="259"/>
      <c r="B18" s="259"/>
      <c r="C18" s="259"/>
      <c r="D18" s="259"/>
      <c r="E18" s="259"/>
      <c r="F18" s="259"/>
      <c r="G18" s="259"/>
      <c r="H18" s="259"/>
      <c r="I18" s="259"/>
      <c r="J18" s="259"/>
      <c r="K18" s="259"/>
      <c r="L18" s="259"/>
      <c r="M18" s="259"/>
      <c r="N18" s="259"/>
      <c r="O18" s="259"/>
      <c r="P18" s="259"/>
      <c r="Q18" s="259"/>
    </row>
    <row r="19" spans="1:18" ht="15" customHeight="1" x14ac:dyDescent="0.2">
      <c r="A19" s="259" t="s">
        <v>295</v>
      </c>
      <c r="L19" s="791" t="s">
        <v>288</v>
      </c>
    </row>
    <row r="20" spans="1:18" ht="15" customHeight="1" thickBot="1" x14ac:dyDescent="0.25">
      <c r="A20" s="824" t="s">
        <v>340</v>
      </c>
      <c r="B20" s="2181" t="s">
        <v>341</v>
      </c>
      <c r="C20" s="2182"/>
      <c r="D20" s="2182"/>
      <c r="E20" s="2182"/>
      <c r="F20" s="2183"/>
      <c r="G20" s="2181" t="s">
        <v>342</v>
      </c>
      <c r="H20" s="2182"/>
      <c r="I20" s="2183"/>
      <c r="J20" s="825" t="s">
        <v>343</v>
      </c>
      <c r="K20" s="826" t="s">
        <v>344</v>
      </c>
      <c r="L20" s="826" t="s">
        <v>345</v>
      </c>
      <c r="M20" s="2181" t="s">
        <v>346</v>
      </c>
      <c r="N20" s="2182"/>
      <c r="O20" s="2182"/>
      <c r="P20" s="2182"/>
      <c r="Q20" s="2183"/>
      <c r="R20" s="260" t="s">
        <v>47</v>
      </c>
    </row>
    <row r="21" spans="1:18" ht="13.5" customHeight="1" thickTop="1" x14ac:dyDescent="0.2">
      <c r="A21" s="279"/>
      <c r="B21" s="2184"/>
      <c r="C21" s="2185"/>
      <c r="D21" s="2185"/>
      <c r="E21" s="2185"/>
      <c r="F21" s="2186"/>
      <c r="G21" s="2184"/>
      <c r="H21" s="2185"/>
      <c r="I21" s="2186"/>
      <c r="J21" s="264"/>
      <c r="K21" s="264"/>
      <c r="L21" s="264"/>
      <c r="M21" s="2187"/>
      <c r="N21" s="2188"/>
      <c r="O21" s="2188"/>
      <c r="P21" s="2188"/>
      <c r="Q21" s="2189"/>
      <c r="R21" s="260" t="str">
        <f t="shared" ref="R21:R26" si="7">IF(OR(L21&gt;J21,L21&gt;K21)=TRUE,"！償還見込額が地方債の現在高又は貸付残高を超えています。","")</f>
        <v/>
      </c>
    </row>
    <row r="22" spans="1:18" ht="13.5" customHeight="1" x14ac:dyDescent="0.2">
      <c r="A22" s="280"/>
      <c r="B22" s="2170"/>
      <c r="C22" s="2171"/>
      <c r="D22" s="2171"/>
      <c r="E22" s="2171"/>
      <c r="F22" s="2172"/>
      <c r="G22" s="2170"/>
      <c r="H22" s="2171"/>
      <c r="I22" s="2172"/>
      <c r="J22" s="270"/>
      <c r="K22" s="270"/>
      <c r="L22" s="270"/>
      <c r="M22" s="2170"/>
      <c r="N22" s="2171"/>
      <c r="O22" s="2171"/>
      <c r="P22" s="2171"/>
      <c r="Q22" s="2172"/>
      <c r="R22" s="260" t="str">
        <f t="shared" si="7"/>
        <v/>
      </c>
    </row>
    <row r="23" spans="1:18" ht="13.5" customHeight="1" x14ac:dyDescent="0.2">
      <c r="A23" s="280"/>
      <c r="B23" s="2170"/>
      <c r="C23" s="2171"/>
      <c r="D23" s="2171"/>
      <c r="E23" s="2171"/>
      <c r="F23" s="2172"/>
      <c r="G23" s="2170"/>
      <c r="H23" s="2171"/>
      <c r="I23" s="2172"/>
      <c r="J23" s="270"/>
      <c r="K23" s="270"/>
      <c r="L23" s="270"/>
      <c r="M23" s="2170"/>
      <c r="N23" s="2171"/>
      <c r="O23" s="2171"/>
      <c r="P23" s="2171"/>
      <c r="Q23" s="2172"/>
      <c r="R23" s="260" t="str">
        <f t="shared" si="7"/>
        <v/>
      </c>
    </row>
    <row r="24" spans="1:18" ht="13.5" customHeight="1" x14ac:dyDescent="0.2">
      <c r="A24" s="280"/>
      <c r="B24" s="2170"/>
      <c r="C24" s="2171"/>
      <c r="D24" s="2171"/>
      <c r="E24" s="2171"/>
      <c r="F24" s="2172"/>
      <c r="G24" s="2170"/>
      <c r="H24" s="2171"/>
      <c r="I24" s="2172"/>
      <c r="J24" s="270"/>
      <c r="K24" s="270"/>
      <c r="L24" s="270"/>
      <c r="M24" s="2170"/>
      <c r="N24" s="2171"/>
      <c r="O24" s="2171"/>
      <c r="P24" s="2171"/>
      <c r="Q24" s="2172"/>
      <c r="R24" s="260" t="str">
        <f t="shared" si="7"/>
        <v/>
      </c>
    </row>
    <row r="25" spans="1:18" ht="13.5" customHeight="1" x14ac:dyDescent="0.2">
      <c r="A25" s="280"/>
      <c r="B25" s="2170"/>
      <c r="C25" s="2171"/>
      <c r="D25" s="2171"/>
      <c r="E25" s="2171"/>
      <c r="F25" s="2172"/>
      <c r="G25" s="2170"/>
      <c r="H25" s="2171"/>
      <c r="I25" s="2172"/>
      <c r="J25" s="270"/>
      <c r="K25" s="270"/>
      <c r="L25" s="270"/>
      <c r="M25" s="2170"/>
      <c r="N25" s="2171"/>
      <c r="O25" s="2171"/>
      <c r="P25" s="2171"/>
      <c r="Q25" s="2172"/>
      <c r="R25" s="260" t="str">
        <f t="shared" si="7"/>
        <v/>
      </c>
    </row>
    <row r="26" spans="1:18" ht="13.5" customHeight="1" x14ac:dyDescent="0.2">
      <c r="A26" s="280"/>
      <c r="B26" s="2170"/>
      <c r="C26" s="2171"/>
      <c r="D26" s="2171"/>
      <c r="E26" s="2171"/>
      <c r="F26" s="2172"/>
      <c r="G26" s="2170"/>
      <c r="H26" s="2171"/>
      <c r="I26" s="2172"/>
      <c r="J26" s="270"/>
      <c r="K26" s="270"/>
      <c r="L26" s="270"/>
      <c r="M26" s="2170"/>
      <c r="N26" s="2171"/>
      <c r="O26" s="2171"/>
      <c r="P26" s="2171"/>
      <c r="Q26" s="2172"/>
      <c r="R26" s="260" t="str">
        <f t="shared" si="7"/>
        <v/>
      </c>
    </row>
    <row r="27" spans="1:18" ht="13.5" customHeight="1" x14ac:dyDescent="0.2">
      <c r="A27" s="280"/>
      <c r="B27" s="2170"/>
      <c r="C27" s="2171"/>
      <c r="D27" s="2171"/>
      <c r="E27" s="2171"/>
      <c r="F27" s="2172"/>
      <c r="G27" s="2170"/>
      <c r="H27" s="2171"/>
      <c r="I27" s="2172"/>
      <c r="J27" s="270"/>
      <c r="K27" s="270"/>
      <c r="L27" s="270"/>
      <c r="M27" s="2170"/>
      <c r="N27" s="2171"/>
      <c r="O27" s="2171"/>
      <c r="P27" s="2171"/>
      <c r="Q27" s="2172"/>
      <c r="R27" s="260" t="str">
        <f t="shared" ref="R27:R32" si="8">IF(OR(L27&gt;J27,L27&gt;K27)=TRUE,"！償還見込額が地方債の現在高又は貸付残高を超えています。","")</f>
        <v/>
      </c>
    </row>
    <row r="28" spans="1:18" ht="13.5" customHeight="1" x14ac:dyDescent="0.2">
      <c r="A28" s="280"/>
      <c r="B28" s="2170"/>
      <c r="C28" s="2171"/>
      <c r="D28" s="2171"/>
      <c r="E28" s="2171"/>
      <c r="F28" s="2172"/>
      <c r="G28" s="2170"/>
      <c r="H28" s="2171"/>
      <c r="I28" s="2172"/>
      <c r="J28" s="270"/>
      <c r="K28" s="270"/>
      <c r="L28" s="270"/>
      <c r="M28" s="2170"/>
      <c r="N28" s="2171"/>
      <c r="O28" s="2171"/>
      <c r="P28" s="2171"/>
      <c r="Q28" s="2172"/>
      <c r="R28" s="260" t="str">
        <f t="shared" si="8"/>
        <v/>
      </c>
    </row>
    <row r="29" spans="1:18" ht="13.5" customHeight="1" x14ac:dyDescent="0.2">
      <c r="A29" s="280"/>
      <c r="B29" s="2170"/>
      <c r="C29" s="2171"/>
      <c r="D29" s="2171"/>
      <c r="E29" s="2171"/>
      <c r="F29" s="2172"/>
      <c r="G29" s="2170"/>
      <c r="H29" s="2171"/>
      <c r="I29" s="2172"/>
      <c r="J29" s="270"/>
      <c r="K29" s="270"/>
      <c r="L29" s="270"/>
      <c r="M29" s="2170"/>
      <c r="N29" s="2171"/>
      <c r="O29" s="2171"/>
      <c r="P29" s="2171"/>
      <c r="Q29" s="2172"/>
      <c r="R29" s="260" t="str">
        <f t="shared" si="8"/>
        <v/>
      </c>
    </row>
    <row r="30" spans="1:18" ht="13.5" customHeight="1" x14ac:dyDescent="0.2">
      <c r="A30" s="280"/>
      <c r="B30" s="2170"/>
      <c r="C30" s="2171"/>
      <c r="D30" s="2171"/>
      <c r="E30" s="2171"/>
      <c r="F30" s="2172"/>
      <c r="G30" s="2170"/>
      <c r="H30" s="2171"/>
      <c r="I30" s="2172"/>
      <c r="J30" s="270"/>
      <c r="K30" s="270"/>
      <c r="L30" s="270"/>
      <c r="M30" s="2170"/>
      <c r="N30" s="2171"/>
      <c r="O30" s="2171"/>
      <c r="P30" s="2171"/>
      <c r="Q30" s="2172"/>
      <c r="R30" s="260" t="str">
        <f t="shared" si="8"/>
        <v/>
      </c>
    </row>
    <row r="31" spans="1:18" ht="13.5" customHeight="1" x14ac:dyDescent="0.2">
      <c r="A31" s="280"/>
      <c r="B31" s="2170"/>
      <c r="C31" s="2171"/>
      <c r="D31" s="2171"/>
      <c r="E31" s="2171"/>
      <c r="F31" s="2172"/>
      <c r="G31" s="2170"/>
      <c r="H31" s="2171"/>
      <c r="I31" s="2172"/>
      <c r="J31" s="270"/>
      <c r="K31" s="270"/>
      <c r="L31" s="270"/>
      <c r="M31" s="2170"/>
      <c r="N31" s="2171"/>
      <c r="O31" s="2171"/>
      <c r="P31" s="2171"/>
      <c r="Q31" s="2172"/>
      <c r="R31" s="260" t="str">
        <f t="shared" si="8"/>
        <v/>
      </c>
    </row>
    <row r="32" spans="1:18" ht="13.5" customHeight="1" thickBot="1" x14ac:dyDescent="0.25">
      <c r="A32" s="281"/>
      <c r="B32" s="2157"/>
      <c r="C32" s="2158"/>
      <c r="D32" s="2158"/>
      <c r="E32" s="2158"/>
      <c r="F32" s="2159"/>
      <c r="G32" s="2157"/>
      <c r="H32" s="2158"/>
      <c r="I32" s="2159"/>
      <c r="J32" s="282"/>
      <c r="K32" s="282"/>
      <c r="L32" s="276"/>
      <c r="M32" s="2157"/>
      <c r="N32" s="2158"/>
      <c r="O32" s="2158"/>
      <c r="P32" s="2158"/>
      <c r="Q32" s="2159"/>
      <c r="R32" s="260" t="str">
        <f t="shared" si="8"/>
        <v/>
      </c>
    </row>
    <row r="33" spans="1:17" ht="13.5" customHeight="1" thickBot="1" x14ac:dyDescent="0.25">
      <c r="A33" s="259"/>
      <c r="B33" s="259"/>
      <c r="C33" s="259"/>
      <c r="D33" s="259"/>
      <c r="E33" s="259"/>
      <c r="F33" s="259"/>
      <c r="G33" s="259"/>
      <c r="H33" s="259"/>
      <c r="I33" s="259"/>
      <c r="J33" s="799" t="s">
        <v>292</v>
      </c>
      <c r="K33" s="292">
        <f>SUM(K21:K32)</f>
        <v>0</v>
      </c>
      <c r="L33" s="288">
        <f>SUM(L21:L32)</f>
        <v>0</v>
      </c>
      <c r="M33" s="259"/>
      <c r="N33" s="259"/>
      <c r="O33" s="259"/>
      <c r="P33" s="259"/>
      <c r="Q33" s="259"/>
    </row>
    <row r="34" spans="1:17" ht="8.25" customHeight="1" x14ac:dyDescent="0.2">
      <c r="A34" s="259"/>
      <c r="B34" s="259"/>
      <c r="C34" s="259"/>
      <c r="D34" s="259"/>
      <c r="E34" s="259"/>
      <c r="F34" s="259"/>
      <c r="G34" s="259"/>
      <c r="H34" s="259"/>
      <c r="I34" s="259"/>
      <c r="J34" s="259"/>
      <c r="K34" s="259"/>
      <c r="L34" s="259"/>
      <c r="M34" s="259"/>
      <c r="N34" s="259"/>
      <c r="O34" s="259"/>
      <c r="P34" s="259"/>
      <c r="Q34" s="259"/>
    </row>
    <row r="35" spans="1:17" ht="15" customHeight="1" x14ac:dyDescent="0.2">
      <c r="A35" s="259" t="s">
        <v>350</v>
      </c>
      <c r="P35" s="791" t="s">
        <v>288</v>
      </c>
    </row>
    <row r="36" spans="1:17" ht="15" customHeight="1" x14ac:dyDescent="0.2">
      <c r="A36" s="2160" t="s">
        <v>347</v>
      </c>
      <c r="B36" s="2161"/>
      <c r="C36" s="2162"/>
      <c r="D36" s="2166" t="s">
        <v>335</v>
      </c>
      <c r="E36" s="2168" t="s">
        <v>294</v>
      </c>
      <c r="F36" s="792"/>
      <c r="G36" s="793" t="str">
        <f>G5</f>
        <v>元年度</v>
      </c>
      <c r="H36" s="794"/>
      <c r="I36" s="792"/>
      <c r="J36" s="793" t="str">
        <f>J5</f>
        <v>2年度</v>
      </c>
      <c r="K36" s="794"/>
      <c r="L36" s="792"/>
      <c r="M36" s="793" t="str">
        <f>M5</f>
        <v>3年度</v>
      </c>
      <c r="N36" s="794"/>
      <c r="O36" s="2155" t="s">
        <v>348</v>
      </c>
      <c r="P36" s="2155" t="s">
        <v>349</v>
      </c>
    </row>
    <row r="37" spans="1:17" ht="15" customHeight="1" thickBot="1" x14ac:dyDescent="0.25">
      <c r="A37" s="2163"/>
      <c r="B37" s="2164"/>
      <c r="C37" s="2165"/>
      <c r="D37" s="2167"/>
      <c r="E37" s="2169"/>
      <c r="F37" s="795" t="s">
        <v>291</v>
      </c>
      <c r="G37" s="796" t="s">
        <v>360</v>
      </c>
      <c r="H37" s="797" t="s">
        <v>289</v>
      </c>
      <c r="I37" s="795" t="s">
        <v>291</v>
      </c>
      <c r="J37" s="796" t="s">
        <v>360</v>
      </c>
      <c r="K37" s="797" t="s">
        <v>289</v>
      </c>
      <c r="L37" s="795" t="s">
        <v>291</v>
      </c>
      <c r="M37" s="796" t="s">
        <v>360</v>
      </c>
      <c r="N37" s="797" t="s">
        <v>289</v>
      </c>
      <c r="O37" s="2156"/>
      <c r="P37" s="2156"/>
    </row>
    <row r="38" spans="1:17" ht="13.5" customHeight="1" thickTop="1" x14ac:dyDescent="0.2">
      <c r="A38" s="2149"/>
      <c r="B38" s="2150"/>
      <c r="C38" s="2151"/>
      <c r="D38" s="283"/>
      <c r="E38" s="284"/>
      <c r="F38" s="283"/>
      <c r="G38" s="285"/>
      <c r="H38" s="458" t="str">
        <f t="shared" ref="H38:H46" si="9">IF(SUM(F38:G38)=0,"-",IF(F38&gt;G38,"ERROR",F38/G38))</f>
        <v>-</v>
      </c>
      <c r="I38" s="283"/>
      <c r="J38" s="285"/>
      <c r="K38" s="458" t="str">
        <f t="shared" ref="K38:K46" si="10">IF(SUM(I38:J38)=0,"-",IF(I38&gt;J38,"ERROR",I38/J38))</f>
        <v>-</v>
      </c>
      <c r="L38" s="283"/>
      <c r="M38" s="285"/>
      <c r="N38" s="458" t="str">
        <f t="shared" ref="N38:N46" si="11">IF(SUM(L38:M38)=0,"-",IF(L38&gt;M38,"ERROR",L38/M38))</f>
        <v>-</v>
      </c>
      <c r="O38" s="459" t="str">
        <f>IF(SUM(H38,K38,N38)=0,"-",ROUND(SUM(H38,K38,N38)/(3-COUNTIF(H38:N38,"-")),3))</f>
        <v>-</v>
      </c>
      <c r="P38" s="293">
        <f>IF(O38="-",0,ROUND(D38*O38,0))</f>
        <v>0</v>
      </c>
    </row>
    <row r="39" spans="1:17" ht="13.5" customHeight="1" x14ac:dyDescent="0.2">
      <c r="A39" s="2152"/>
      <c r="B39" s="2153"/>
      <c r="C39" s="2154"/>
      <c r="D39" s="271"/>
      <c r="E39" s="286"/>
      <c r="F39" s="271"/>
      <c r="G39" s="272"/>
      <c r="H39" s="453" t="str">
        <f t="shared" si="9"/>
        <v>-</v>
      </c>
      <c r="I39" s="271"/>
      <c r="J39" s="272"/>
      <c r="K39" s="453" t="str">
        <f t="shared" si="10"/>
        <v>-</v>
      </c>
      <c r="L39" s="271"/>
      <c r="M39" s="272"/>
      <c r="N39" s="453" t="str">
        <f t="shared" si="11"/>
        <v>-</v>
      </c>
      <c r="O39" s="456" t="str">
        <f t="shared" ref="O39:O46" si="12">IF(SUM(H39,K39,N39)=0,"-",ROUND(SUM(H39,K39,N39)/(3-COUNTIF(H39:N39,"-")),3))</f>
        <v>-</v>
      </c>
      <c r="P39" s="290">
        <f t="shared" ref="P39:P46" si="13">IF(O39="-",0,ROUND(D39*O39,0))</f>
        <v>0</v>
      </c>
    </row>
    <row r="40" spans="1:17" ht="13.5" customHeight="1" x14ac:dyDescent="0.2">
      <c r="A40" s="2152"/>
      <c r="B40" s="2153"/>
      <c r="C40" s="2154"/>
      <c r="D40" s="271"/>
      <c r="E40" s="286"/>
      <c r="F40" s="271"/>
      <c r="G40" s="272"/>
      <c r="H40" s="453" t="str">
        <f t="shared" si="9"/>
        <v>-</v>
      </c>
      <c r="I40" s="271"/>
      <c r="J40" s="272"/>
      <c r="K40" s="453" t="str">
        <f t="shared" si="10"/>
        <v>-</v>
      </c>
      <c r="L40" s="271"/>
      <c r="M40" s="272"/>
      <c r="N40" s="453" t="str">
        <f t="shared" si="11"/>
        <v>-</v>
      </c>
      <c r="O40" s="456" t="str">
        <f t="shared" si="12"/>
        <v>-</v>
      </c>
      <c r="P40" s="290">
        <f t="shared" si="13"/>
        <v>0</v>
      </c>
    </row>
    <row r="41" spans="1:17" ht="13.5" customHeight="1" x14ac:dyDescent="0.2">
      <c r="A41" s="2152"/>
      <c r="B41" s="2153"/>
      <c r="C41" s="2154"/>
      <c r="D41" s="271"/>
      <c r="E41" s="286"/>
      <c r="F41" s="271"/>
      <c r="G41" s="272"/>
      <c r="H41" s="453" t="str">
        <f t="shared" si="9"/>
        <v>-</v>
      </c>
      <c r="I41" s="271"/>
      <c r="J41" s="272"/>
      <c r="K41" s="453" t="str">
        <f t="shared" si="10"/>
        <v>-</v>
      </c>
      <c r="L41" s="271"/>
      <c r="M41" s="272"/>
      <c r="N41" s="453" t="str">
        <f t="shared" si="11"/>
        <v>-</v>
      </c>
      <c r="O41" s="456" t="str">
        <f t="shared" si="12"/>
        <v>-</v>
      </c>
      <c r="P41" s="290">
        <f t="shared" si="13"/>
        <v>0</v>
      </c>
    </row>
    <row r="42" spans="1:17" ht="13.5" customHeight="1" x14ac:dyDescent="0.2">
      <c r="A42" s="2152"/>
      <c r="B42" s="2153"/>
      <c r="C42" s="2154"/>
      <c r="D42" s="271"/>
      <c r="E42" s="286"/>
      <c r="F42" s="271"/>
      <c r="G42" s="272"/>
      <c r="H42" s="453" t="str">
        <f t="shared" si="9"/>
        <v>-</v>
      </c>
      <c r="I42" s="271"/>
      <c r="J42" s="272"/>
      <c r="K42" s="453" t="str">
        <f t="shared" si="10"/>
        <v>-</v>
      </c>
      <c r="L42" s="271"/>
      <c r="M42" s="272"/>
      <c r="N42" s="453" t="str">
        <f t="shared" si="11"/>
        <v>-</v>
      </c>
      <c r="O42" s="456" t="str">
        <f t="shared" si="12"/>
        <v>-</v>
      </c>
      <c r="P42" s="290">
        <f t="shared" si="13"/>
        <v>0</v>
      </c>
    </row>
    <row r="43" spans="1:17" ht="13.5" customHeight="1" x14ac:dyDescent="0.2">
      <c r="A43" s="2152"/>
      <c r="B43" s="2153"/>
      <c r="C43" s="2154"/>
      <c r="D43" s="271"/>
      <c r="E43" s="286"/>
      <c r="F43" s="271"/>
      <c r="G43" s="272"/>
      <c r="H43" s="453" t="str">
        <f t="shared" si="9"/>
        <v>-</v>
      </c>
      <c r="I43" s="271"/>
      <c r="J43" s="272"/>
      <c r="K43" s="453" t="str">
        <f t="shared" si="10"/>
        <v>-</v>
      </c>
      <c r="L43" s="271"/>
      <c r="M43" s="272"/>
      <c r="N43" s="453" t="str">
        <f t="shared" si="11"/>
        <v>-</v>
      </c>
      <c r="O43" s="456" t="str">
        <f t="shared" si="12"/>
        <v>-</v>
      </c>
      <c r="P43" s="290">
        <f t="shared" si="13"/>
        <v>0</v>
      </c>
    </row>
    <row r="44" spans="1:17" ht="13.5" customHeight="1" x14ac:dyDescent="0.2">
      <c r="A44" s="2152"/>
      <c r="B44" s="2153"/>
      <c r="C44" s="2154"/>
      <c r="D44" s="271"/>
      <c r="E44" s="286"/>
      <c r="F44" s="271"/>
      <c r="G44" s="272"/>
      <c r="H44" s="453" t="str">
        <f t="shared" si="9"/>
        <v>-</v>
      </c>
      <c r="I44" s="271"/>
      <c r="J44" s="272"/>
      <c r="K44" s="453" t="str">
        <f t="shared" si="10"/>
        <v>-</v>
      </c>
      <c r="L44" s="271"/>
      <c r="M44" s="272"/>
      <c r="N44" s="453" t="str">
        <f t="shared" si="11"/>
        <v>-</v>
      </c>
      <c r="O44" s="456" t="str">
        <f t="shared" si="12"/>
        <v>-</v>
      </c>
      <c r="P44" s="290">
        <f t="shared" si="13"/>
        <v>0</v>
      </c>
    </row>
    <row r="45" spans="1:17" ht="13.5" customHeight="1" x14ac:dyDescent="0.2">
      <c r="A45" s="2152"/>
      <c r="B45" s="2153"/>
      <c r="C45" s="2154"/>
      <c r="D45" s="271"/>
      <c r="E45" s="286"/>
      <c r="F45" s="271"/>
      <c r="G45" s="272"/>
      <c r="H45" s="453" t="str">
        <f t="shared" si="9"/>
        <v>-</v>
      </c>
      <c r="I45" s="271"/>
      <c r="J45" s="272"/>
      <c r="K45" s="453" t="str">
        <f t="shared" si="10"/>
        <v>-</v>
      </c>
      <c r="L45" s="271"/>
      <c r="M45" s="272"/>
      <c r="N45" s="453" t="str">
        <f t="shared" si="11"/>
        <v>-</v>
      </c>
      <c r="O45" s="456" t="str">
        <f t="shared" si="12"/>
        <v>-</v>
      </c>
      <c r="P45" s="290">
        <f t="shared" si="13"/>
        <v>0</v>
      </c>
    </row>
    <row r="46" spans="1:17" ht="13.5" customHeight="1" thickBot="1" x14ac:dyDescent="0.25">
      <c r="A46" s="2146"/>
      <c r="B46" s="2147"/>
      <c r="C46" s="2148"/>
      <c r="D46" s="277"/>
      <c r="E46" s="287"/>
      <c r="F46" s="277"/>
      <c r="G46" s="278"/>
      <c r="H46" s="454" t="str">
        <f t="shared" si="9"/>
        <v>-</v>
      </c>
      <c r="I46" s="277"/>
      <c r="J46" s="278"/>
      <c r="K46" s="454" t="str">
        <f t="shared" si="10"/>
        <v>-</v>
      </c>
      <c r="L46" s="277"/>
      <c r="M46" s="278"/>
      <c r="N46" s="454" t="str">
        <f t="shared" si="11"/>
        <v>-</v>
      </c>
      <c r="O46" s="457" t="str">
        <f t="shared" si="12"/>
        <v>-</v>
      </c>
      <c r="P46" s="294">
        <f t="shared" si="13"/>
        <v>0</v>
      </c>
    </row>
    <row r="47" spans="1:17" ht="13.5" customHeight="1" thickBot="1" x14ac:dyDescent="0.25">
      <c r="A47" s="259"/>
      <c r="B47" s="259"/>
      <c r="C47" s="259"/>
      <c r="D47" s="259"/>
      <c r="E47" s="259"/>
      <c r="F47" s="259"/>
      <c r="G47" s="259"/>
      <c r="H47" s="259"/>
      <c r="I47" s="259"/>
      <c r="J47" s="259"/>
      <c r="K47" s="259"/>
      <c r="L47" s="259"/>
      <c r="M47" s="259"/>
      <c r="N47" s="259"/>
      <c r="O47" s="799" t="s">
        <v>292</v>
      </c>
      <c r="P47" s="288">
        <f>SUM(P38:P46)</f>
        <v>0</v>
      </c>
    </row>
    <row r="49" spans="3:12" ht="15" customHeight="1" x14ac:dyDescent="0.2">
      <c r="C49" s="302" t="s">
        <v>385</v>
      </c>
      <c r="L49" s="302" t="s">
        <v>386</v>
      </c>
    </row>
    <row r="50" spans="3:12" ht="15" customHeight="1" x14ac:dyDescent="0.2">
      <c r="C50" s="302" t="s">
        <v>382</v>
      </c>
      <c r="D50" s="303"/>
      <c r="E50" s="303"/>
      <c r="F50" s="303"/>
      <c r="G50" s="303"/>
      <c r="L50" s="302" t="s">
        <v>388</v>
      </c>
    </row>
    <row r="51" spans="3:12" ht="15" customHeight="1" x14ac:dyDescent="0.2">
      <c r="C51" s="302" t="s">
        <v>383</v>
      </c>
      <c r="D51" s="303"/>
      <c r="E51" s="303"/>
      <c r="F51" s="303"/>
      <c r="G51" s="303"/>
      <c r="L51" s="302" t="s">
        <v>387</v>
      </c>
    </row>
    <row r="52" spans="3:12" ht="15" customHeight="1" x14ac:dyDescent="0.2">
      <c r="C52" s="302" t="s">
        <v>384</v>
      </c>
      <c r="D52" s="303"/>
      <c r="E52" s="303"/>
      <c r="F52" s="303"/>
      <c r="G52" s="303"/>
      <c r="L52" s="302" t="s">
        <v>389</v>
      </c>
    </row>
    <row r="53" spans="3:12" ht="15" customHeight="1" x14ac:dyDescent="0.2">
      <c r="C53" s="302" t="s">
        <v>3246</v>
      </c>
      <c r="D53" s="303"/>
      <c r="E53" s="303"/>
      <c r="F53" s="303"/>
      <c r="G53" s="303"/>
      <c r="L53" s="302" t="s">
        <v>3247</v>
      </c>
    </row>
    <row r="54" spans="3:12" ht="15" customHeight="1" x14ac:dyDescent="0.2">
      <c r="C54" s="303"/>
      <c r="D54" s="303"/>
      <c r="E54" s="303"/>
      <c r="F54" s="303"/>
      <c r="G54" s="303"/>
    </row>
  </sheetData>
  <sheetProtection algorithmName="SHA-512" hashValue="T9+U2nrDEM7CdHD1ZrBU7q/NbiB26dRse9YtpgwaC1lInuxizaVxoxKsfVkvS1teNBfF9H1M4wQJmYUM7RcaQQ==" saltValue="NBeCnmwAQdHBPbg8F/lCZQ==" spinCount="100000" sheet="1" objects="1" scenarios="1"/>
  <mergeCells count="61">
    <mergeCell ref="G26:I26"/>
    <mergeCell ref="M26:Q26"/>
    <mergeCell ref="M23:Q23"/>
    <mergeCell ref="B24:F24"/>
    <mergeCell ref="G24:I24"/>
    <mergeCell ref="M24:Q24"/>
    <mergeCell ref="B25:F25"/>
    <mergeCell ref="G25:I25"/>
    <mergeCell ref="M25:Q25"/>
    <mergeCell ref="P1:Q1"/>
    <mergeCell ref="B27:F27"/>
    <mergeCell ref="G27:I27"/>
    <mergeCell ref="M27:Q27"/>
    <mergeCell ref="P5:P6"/>
    <mergeCell ref="Q5:Q6"/>
    <mergeCell ref="M20:Q20"/>
    <mergeCell ref="B21:F21"/>
    <mergeCell ref="G21:I21"/>
    <mergeCell ref="M21:Q21"/>
    <mergeCell ref="O5:O6"/>
    <mergeCell ref="G20:I20"/>
    <mergeCell ref="G22:I22"/>
    <mergeCell ref="M22:Q22"/>
    <mergeCell ref="B23:F23"/>
    <mergeCell ref="G23:I23"/>
    <mergeCell ref="A5:A6"/>
    <mergeCell ref="B5:B6"/>
    <mergeCell ref="C5:C6"/>
    <mergeCell ref="D5:D6"/>
    <mergeCell ref="B28:F28"/>
    <mergeCell ref="B20:F20"/>
    <mergeCell ref="B22:F22"/>
    <mergeCell ref="B26:F26"/>
    <mergeCell ref="G31:I31"/>
    <mergeCell ref="M28:Q28"/>
    <mergeCell ref="B29:F29"/>
    <mergeCell ref="G29:I29"/>
    <mergeCell ref="M29:Q29"/>
    <mergeCell ref="M30:Q30"/>
    <mergeCell ref="G28:I28"/>
    <mergeCell ref="M31:Q31"/>
    <mergeCell ref="B30:F30"/>
    <mergeCell ref="G30:I30"/>
    <mergeCell ref="B31:F31"/>
    <mergeCell ref="O36:O37"/>
    <mergeCell ref="P36:P37"/>
    <mergeCell ref="B32:F32"/>
    <mergeCell ref="M32:Q32"/>
    <mergeCell ref="A36:C37"/>
    <mergeCell ref="D36:D37"/>
    <mergeCell ref="E36:E37"/>
    <mergeCell ref="G32:I32"/>
    <mergeCell ref="A46:C46"/>
    <mergeCell ref="A38:C38"/>
    <mergeCell ref="A39:C39"/>
    <mergeCell ref="A40:C40"/>
    <mergeCell ref="A41:C41"/>
    <mergeCell ref="A42:C42"/>
    <mergeCell ref="A43:C43"/>
    <mergeCell ref="A44:C44"/>
    <mergeCell ref="A45:C45"/>
  </mergeCells>
  <phoneticPr fontId="2"/>
  <dataValidations count="1">
    <dataValidation type="list" allowBlank="1" showInputMessage="1" showErrorMessage="1" sqref="E38:E46 B7:B16" xr:uid="{00000000-0002-0000-1800-000000000000}">
      <formula1>"イ,ロ,ハ,ニ"</formula1>
    </dataValidation>
  </dataValidations>
  <pageMargins left="0.47244094488188981" right="0.39370078740157483" top="0.70866141732283472" bottom="0.55118110236220474" header="0.51181102362204722" footer="0.51181102362204722"/>
  <pageSetup paperSize="9" scale="86"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rgb="FFFFC000"/>
    <pageSetUpPr fitToPage="1"/>
  </sheetPr>
  <dimension ref="A1:M23"/>
  <sheetViews>
    <sheetView view="pageBreakPreview" zoomScaleNormal="100" zoomScaleSheetLayoutView="100" workbookViewId="0">
      <selection activeCell="L16" sqref="L16"/>
    </sheetView>
  </sheetViews>
  <sheetFormatPr defaultColWidth="9" defaultRowHeight="15" customHeight="1" x14ac:dyDescent="0.2"/>
  <cols>
    <col min="1" max="3" width="12.44140625" style="805" customWidth="1"/>
    <col min="4" max="10" width="10.6640625" style="805" customWidth="1"/>
    <col min="11" max="11" width="2.21875" style="805" bestFit="1" customWidth="1"/>
    <col min="12" max="12" width="15.44140625" style="805" customWidth="1"/>
    <col min="13" max="13" width="12.33203125" style="805" customWidth="1"/>
    <col min="14" max="16384" width="9" style="805"/>
  </cols>
  <sheetData>
    <row r="1" spans="1:13" ht="15" customHeight="1" thickBot="1" x14ac:dyDescent="0.25">
      <c r="J1" s="2190" t="s">
        <v>1256</v>
      </c>
      <c r="K1" s="2191"/>
      <c r="L1" s="2140" t="str">
        <f>IF(総括表①!$D$10="-",総括表①!$C$10,総括表①!$C$10&amp;総括表①!$D$10)</f>
        <v/>
      </c>
      <c r="M1" s="2141"/>
    </row>
    <row r="2" spans="1:13" ht="15" customHeight="1" x14ac:dyDescent="0.2">
      <c r="F2" s="1194" t="str">
        <f>総括表①!E3</f>
        <v>Ver.03.00</v>
      </c>
    </row>
    <row r="4" spans="1:13" ht="22.5" customHeight="1" x14ac:dyDescent="0.15">
      <c r="A4" s="259" t="s">
        <v>287</v>
      </c>
      <c r="M4" s="806" t="s">
        <v>288</v>
      </c>
    </row>
    <row r="5" spans="1:13" ht="15" customHeight="1" x14ac:dyDescent="0.2">
      <c r="A5" s="807" t="str">
        <f>'４⑨Ａ'!G5</f>
        <v>元年度</v>
      </c>
      <c r="B5" s="460"/>
      <c r="C5" s="460"/>
      <c r="D5" s="460"/>
      <c r="E5" s="460"/>
      <c r="F5" s="460"/>
      <c r="G5" s="460"/>
      <c r="H5" s="460"/>
      <c r="I5" s="808"/>
      <c r="J5" s="809"/>
      <c r="K5" s="2203" t="s">
        <v>294</v>
      </c>
      <c r="L5" s="2205" t="s">
        <v>357</v>
      </c>
      <c r="M5" s="810"/>
    </row>
    <row r="6" spans="1:13" ht="15" customHeight="1" x14ac:dyDescent="0.2">
      <c r="A6" s="2192" t="s">
        <v>351</v>
      </c>
      <c r="B6" s="2192" t="s">
        <v>352</v>
      </c>
      <c r="C6" s="2192" t="s">
        <v>353</v>
      </c>
      <c r="D6" s="811" t="s">
        <v>359</v>
      </c>
      <c r="E6" s="812"/>
      <c r="F6" s="812"/>
      <c r="G6" s="812"/>
      <c r="H6" s="2194" t="s">
        <v>354</v>
      </c>
      <c r="I6" s="2194" t="s">
        <v>355</v>
      </c>
      <c r="J6" s="813" t="s">
        <v>356</v>
      </c>
      <c r="K6" s="2204"/>
      <c r="L6" s="2206"/>
      <c r="M6" s="814" t="s">
        <v>358</v>
      </c>
    </row>
    <row r="7" spans="1:13" ht="15" customHeight="1" x14ac:dyDescent="0.2">
      <c r="A7" s="2193"/>
      <c r="B7" s="2193"/>
      <c r="C7" s="2193"/>
      <c r="D7" s="815" t="s">
        <v>299</v>
      </c>
      <c r="E7" s="816" t="s">
        <v>297</v>
      </c>
      <c r="F7" s="816" t="s">
        <v>298</v>
      </c>
      <c r="G7" s="817" t="s">
        <v>300</v>
      </c>
      <c r="H7" s="2193"/>
      <c r="I7" s="2193"/>
      <c r="J7" s="818"/>
      <c r="K7" s="2204"/>
      <c r="L7" s="2206"/>
      <c r="M7" s="818"/>
    </row>
    <row r="8" spans="1:13" ht="45" customHeight="1" x14ac:dyDescent="0.2">
      <c r="A8" s="418"/>
      <c r="B8" s="419"/>
      <c r="C8" s="419"/>
      <c r="D8" s="420"/>
      <c r="E8" s="421"/>
      <c r="F8" s="421"/>
      <c r="G8" s="422"/>
      <c r="H8" s="1172">
        <f>(B8-C8)+SUM(D8:G8)</f>
        <v>0</v>
      </c>
      <c r="I8" s="1173" t="str">
        <f>IF(H8=0,"-",IF(A8/H8&gt;1,1,A8/H8))</f>
        <v>-</v>
      </c>
      <c r="J8" s="2195"/>
      <c r="K8" s="819" t="s">
        <v>299</v>
      </c>
      <c r="L8" s="423"/>
      <c r="M8" s="2195"/>
    </row>
    <row r="9" spans="1:13" ht="15" customHeight="1" x14ac:dyDescent="0.2">
      <c r="A9" s="807" t="str">
        <f>'４⑨Ａ'!J5</f>
        <v>2年度</v>
      </c>
      <c r="B9" s="460"/>
      <c r="C9" s="460"/>
      <c r="D9" s="460"/>
      <c r="E9" s="460"/>
      <c r="F9" s="460"/>
      <c r="G9" s="460"/>
      <c r="H9" s="460"/>
      <c r="I9" s="808"/>
      <c r="J9" s="2196"/>
      <c r="K9" s="2198" t="s">
        <v>297</v>
      </c>
      <c r="L9" s="2200"/>
      <c r="M9" s="2196"/>
    </row>
    <row r="10" spans="1:13" ht="15" customHeight="1" x14ac:dyDescent="0.2">
      <c r="A10" s="2192" t="s">
        <v>351</v>
      </c>
      <c r="B10" s="2192" t="s">
        <v>352</v>
      </c>
      <c r="C10" s="2192" t="s">
        <v>353</v>
      </c>
      <c r="D10" s="811" t="s">
        <v>359</v>
      </c>
      <c r="E10" s="812"/>
      <c r="F10" s="812"/>
      <c r="G10" s="812"/>
      <c r="H10" s="2194" t="s">
        <v>354</v>
      </c>
      <c r="I10" s="2194" t="s">
        <v>355</v>
      </c>
      <c r="J10" s="2196"/>
      <c r="K10" s="2198"/>
      <c r="L10" s="2200"/>
      <c r="M10" s="2196"/>
    </row>
    <row r="11" spans="1:13" ht="15" customHeight="1" x14ac:dyDescent="0.2">
      <c r="A11" s="2193"/>
      <c r="B11" s="2193"/>
      <c r="C11" s="2193"/>
      <c r="D11" s="815" t="s">
        <v>299</v>
      </c>
      <c r="E11" s="816" t="s">
        <v>297</v>
      </c>
      <c r="F11" s="816" t="s">
        <v>298</v>
      </c>
      <c r="G11" s="817" t="s">
        <v>300</v>
      </c>
      <c r="H11" s="2193"/>
      <c r="I11" s="2193"/>
      <c r="J11" s="2196"/>
      <c r="K11" s="2198"/>
      <c r="L11" s="2200"/>
      <c r="M11" s="2196"/>
    </row>
    <row r="12" spans="1:13" ht="45" customHeight="1" x14ac:dyDescent="0.2">
      <c r="A12" s="418"/>
      <c r="B12" s="419"/>
      <c r="C12" s="419"/>
      <c r="D12" s="420"/>
      <c r="E12" s="421"/>
      <c r="F12" s="421"/>
      <c r="G12" s="422"/>
      <c r="H12" s="1172">
        <f>(B12-C12)+SUM(D12:G12)</f>
        <v>0</v>
      </c>
      <c r="I12" s="1173" t="str">
        <f>IF(H12=0,"-",IF(A12/H12&gt;1,1,A12/H12))</f>
        <v>-</v>
      </c>
      <c r="J12" s="2196"/>
      <c r="K12" s="268" t="s">
        <v>298</v>
      </c>
      <c r="L12" s="424"/>
      <c r="M12" s="2196"/>
    </row>
    <row r="13" spans="1:13" ht="15" customHeight="1" x14ac:dyDescent="0.2">
      <c r="A13" s="807" t="str">
        <f>'４⑨Ａ'!M5</f>
        <v>3年度</v>
      </c>
      <c r="B13" s="460"/>
      <c r="C13" s="460"/>
      <c r="D13" s="460"/>
      <c r="E13" s="460"/>
      <c r="F13" s="460"/>
      <c r="G13" s="460"/>
      <c r="H13" s="460"/>
      <c r="I13" s="808"/>
      <c r="J13" s="2196"/>
      <c r="K13" s="2198" t="s">
        <v>300</v>
      </c>
      <c r="L13" s="2200"/>
      <c r="M13" s="2196"/>
    </row>
    <row r="14" spans="1:13" ht="15" customHeight="1" x14ac:dyDescent="0.2">
      <c r="A14" s="2192" t="s">
        <v>351</v>
      </c>
      <c r="B14" s="2192" t="s">
        <v>352</v>
      </c>
      <c r="C14" s="2192" t="s">
        <v>353</v>
      </c>
      <c r="D14" s="811" t="s">
        <v>359</v>
      </c>
      <c r="E14" s="812"/>
      <c r="F14" s="812"/>
      <c r="G14" s="812"/>
      <c r="H14" s="2194" t="s">
        <v>354</v>
      </c>
      <c r="I14" s="2194" t="s">
        <v>355</v>
      </c>
      <c r="J14" s="2196"/>
      <c r="K14" s="2198"/>
      <c r="L14" s="2200"/>
      <c r="M14" s="2196"/>
    </row>
    <row r="15" spans="1:13" ht="15" customHeight="1" thickBot="1" x14ac:dyDescent="0.25">
      <c r="A15" s="2193"/>
      <c r="B15" s="2193"/>
      <c r="C15" s="2193"/>
      <c r="D15" s="815" t="s">
        <v>299</v>
      </c>
      <c r="E15" s="816" t="s">
        <v>297</v>
      </c>
      <c r="F15" s="816" t="s">
        <v>298</v>
      </c>
      <c r="G15" s="817" t="s">
        <v>300</v>
      </c>
      <c r="H15" s="2193"/>
      <c r="I15" s="2193"/>
      <c r="J15" s="2197"/>
      <c r="K15" s="2199"/>
      <c r="L15" s="2201"/>
      <c r="M15" s="2202"/>
    </row>
    <row r="16" spans="1:13" ht="45" customHeight="1" thickBot="1" x14ac:dyDescent="0.25">
      <c r="A16" s="418"/>
      <c r="B16" s="419"/>
      <c r="C16" s="419"/>
      <c r="D16" s="420"/>
      <c r="E16" s="421"/>
      <c r="F16" s="421"/>
      <c r="G16" s="422"/>
      <c r="H16" s="1172">
        <f>(B16-C16)+SUM(D16:G16)</f>
        <v>0</v>
      </c>
      <c r="I16" s="1173" t="str">
        <f>IF(H16=0,"-",IF(A16/H16&gt;1,1,A16/H16))</f>
        <v>-</v>
      </c>
      <c r="J16" s="1174" t="str">
        <f>IF(SUM(I8,I12,I16)=0,"-",ROUND(SUM(I8,I12,I16)/(3-COUNTIF(H8:H16,0)),3))</f>
        <v>-</v>
      </c>
      <c r="K16" s="820" t="s">
        <v>290</v>
      </c>
      <c r="L16" s="1175">
        <f>SUM(L8:L15)</f>
        <v>0</v>
      </c>
      <c r="M16" s="1176">
        <f>IF(J16="-",0,ROUND(L16*J16,0))</f>
        <v>0</v>
      </c>
    </row>
    <row r="17" spans="2:13" ht="15" customHeight="1" x14ac:dyDescent="0.2">
      <c r="L17" s="821" t="s">
        <v>442</v>
      </c>
      <c r="M17" s="822" t="str">
        <f>IF(M16=0,"",IF(総括表④!$H$18=0,"-",ROUND(M16/総括表④!$H$18*100,1)))</f>
        <v/>
      </c>
    </row>
    <row r="19" spans="2:13" ht="15" customHeight="1" x14ac:dyDescent="0.2">
      <c r="B19" s="302" t="s">
        <v>385</v>
      </c>
      <c r="I19" s="302" t="s">
        <v>386</v>
      </c>
    </row>
    <row r="20" spans="2:13" ht="15" customHeight="1" x14ac:dyDescent="0.2">
      <c r="B20" s="302" t="s">
        <v>382</v>
      </c>
      <c r="I20" s="302" t="s">
        <v>388</v>
      </c>
    </row>
    <row r="21" spans="2:13" ht="15" customHeight="1" x14ac:dyDescent="0.2">
      <c r="B21" s="302" t="s">
        <v>383</v>
      </c>
      <c r="I21" s="302" t="s">
        <v>387</v>
      </c>
    </row>
    <row r="22" spans="2:13" ht="15" customHeight="1" x14ac:dyDescent="0.2">
      <c r="B22" s="302" t="s">
        <v>384</v>
      </c>
      <c r="I22" s="302" t="s">
        <v>389</v>
      </c>
    </row>
    <row r="23" spans="2:13" ht="15" customHeight="1" x14ac:dyDescent="0.2">
      <c r="B23" s="302" t="s">
        <v>3246</v>
      </c>
      <c r="I23" s="302" t="s">
        <v>3247</v>
      </c>
    </row>
  </sheetData>
  <sheetProtection algorithmName="SHA-512" hashValue="XTvuSpXOPQf2QvwE+C9Y4kFArM6Y4nb2SxExRBc0mJzPWI22kpcI6wemzzlTUZw0Dw7wVKcatQxOm27RS0szKw==" saltValue="zB5QAbKchkVvc8jjmWw5qQ==" spinCount="100000" sheet="1" objects="1" scenarios="1"/>
  <mergeCells count="25">
    <mergeCell ref="K5:K7"/>
    <mergeCell ref="L5:L7"/>
    <mergeCell ref="K9:K11"/>
    <mergeCell ref="L9:L11"/>
    <mergeCell ref="I10:I11"/>
    <mergeCell ref="J8:J15"/>
    <mergeCell ref="K13:K15"/>
    <mergeCell ref="L13:L15"/>
    <mergeCell ref="M8:M15"/>
    <mergeCell ref="L1:M1"/>
    <mergeCell ref="J1:K1"/>
    <mergeCell ref="A14:A15"/>
    <mergeCell ref="B14:B15"/>
    <mergeCell ref="C14:C15"/>
    <mergeCell ref="H14:H15"/>
    <mergeCell ref="I14:I15"/>
    <mergeCell ref="A10:A11"/>
    <mergeCell ref="B10:B11"/>
    <mergeCell ref="C10:C11"/>
    <mergeCell ref="A6:A7"/>
    <mergeCell ref="B6:B7"/>
    <mergeCell ref="C6:C7"/>
    <mergeCell ref="H6:H7"/>
    <mergeCell ref="I6:I7"/>
    <mergeCell ref="H10:H11"/>
  </mergeCells>
  <phoneticPr fontId="2"/>
  <pageMargins left="0.47244094488188981" right="0.39370078740157483" top="0.70866141732283472" bottom="0.55118110236220474" header="0.51181102362204722" footer="0.51181102362204722"/>
  <pageSetup paperSize="9" scale="9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rgb="FFFFC000"/>
    <pageSetUpPr fitToPage="1"/>
  </sheetPr>
  <dimension ref="A1:V45"/>
  <sheetViews>
    <sheetView view="pageBreakPreview" zoomScaleNormal="100" zoomScaleSheetLayoutView="100" workbookViewId="0">
      <selection activeCell="G13" sqref="G13"/>
    </sheetView>
  </sheetViews>
  <sheetFormatPr defaultColWidth="9" defaultRowHeight="15" customHeight="1" x14ac:dyDescent="0.2"/>
  <cols>
    <col min="1" max="1" width="24" style="302" customWidth="1"/>
    <col min="2" max="2" width="2.21875" style="302" bestFit="1" customWidth="1"/>
    <col min="3" max="3" width="9" style="302"/>
    <col min="4" max="4" width="9.21875" style="302" bestFit="1" customWidth="1"/>
    <col min="5" max="16384" width="9" style="302"/>
  </cols>
  <sheetData>
    <row r="1" spans="1:22" ht="15" customHeight="1" thickBot="1" x14ac:dyDescent="0.25">
      <c r="N1" s="790" t="s">
        <v>1256</v>
      </c>
      <c r="O1" s="2140" t="str">
        <f>IF(総括表①!$D$10="-",総括表①!$C$10,総括表①!$C$10&amp;総括表①!$D$10)</f>
        <v/>
      </c>
      <c r="P1" s="2141"/>
      <c r="Q1" s="1364"/>
      <c r="R1" s="1364"/>
    </row>
    <row r="2" spans="1:22" ht="15" customHeight="1" x14ac:dyDescent="0.2">
      <c r="G2" s="1195" t="str">
        <f>総括表①!E3</f>
        <v>Ver.03.00</v>
      </c>
    </row>
    <row r="3" spans="1:22" ht="6.75" customHeight="1" x14ac:dyDescent="0.2"/>
    <row r="4" spans="1:22" ht="13.5" customHeight="1" x14ac:dyDescent="0.2"/>
    <row r="5" spans="1:22" ht="13.5" customHeight="1" x14ac:dyDescent="0.2">
      <c r="A5" s="1372" t="s">
        <v>4357</v>
      </c>
      <c r="B5" s="1373"/>
      <c r="C5" s="1374" t="s">
        <v>288</v>
      </c>
    </row>
    <row r="6" spans="1:22" ht="13.5" customHeight="1" x14ac:dyDescent="0.2">
      <c r="A6" s="2217" t="s">
        <v>4360</v>
      </c>
      <c r="B6" s="2217"/>
      <c r="C6" s="2217"/>
    </row>
    <row r="7" spans="1:22" ht="31.5" customHeight="1" x14ac:dyDescent="0.2">
      <c r="A7" s="2218"/>
      <c r="B7" s="2219"/>
      <c r="C7" s="2220"/>
    </row>
    <row r="8" spans="1:22" ht="6" customHeight="1" x14ac:dyDescent="0.2"/>
    <row r="9" spans="1:22" ht="13.5" customHeight="1" x14ac:dyDescent="0.2"/>
    <row r="10" spans="1:22" ht="15" customHeight="1" x14ac:dyDescent="0.2">
      <c r="A10" s="259" t="s">
        <v>4354</v>
      </c>
      <c r="P10" s="791" t="s">
        <v>288</v>
      </c>
      <c r="Q10" s="791"/>
      <c r="R10" s="791"/>
    </row>
    <row r="11" spans="1:22" ht="15" customHeight="1" x14ac:dyDescent="0.2">
      <c r="A11" s="2173" t="s">
        <v>433</v>
      </c>
      <c r="B11" s="2175" t="s">
        <v>294</v>
      </c>
      <c r="C11" s="2177" t="s">
        <v>335</v>
      </c>
      <c r="D11" s="2179" t="s">
        <v>336</v>
      </c>
      <c r="E11" s="792"/>
      <c r="F11" s="793" t="str">
        <f>'４⑨Ｂ'!A5</f>
        <v>元年度</v>
      </c>
      <c r="G11" s="794"/>
      <c r="H11" s="792"/>
      <c r="I11" s="793" t="str">
        <f>'４⑨Ｂ'!A9</f>
        <v>2年度</v>
      </c>
      <c r="J11" s="794"/>
      <c r="K11" s="792"/>
      <c r="L11" s="793" t="str">
        <f>'４⑨Ｂ'!A13</f>
        <v>3年度</v>
      </c>
      <c r="M11" s="794"/>
      <c r="N11" s="2155" t="s">
        <v>337</v>
      </c>
      <c r="O11" s="2155" t="s">
        <v>338</v>
      </c>
      <c r="P11" s="2155" t="s">
        <v>339</v>
      </c>
      <c r="Q11" s="1365"/>
      <c r="R11" s="1365"/>
    </row>
    <row r="12" spans="1:22" ht="15" customHeight="1" thickBot="1" x14ac:dyDescent="0.25">
      <c r="A12" s="2174"/>
      <c r="B12" s="2176"/>
      <c r="C12" s="2178"/>
      <c r="D12" s="2180"/>
      <c r="E12" s="795" t="s">
        <v>291</v>
      </c>
      <c r="F12" s="796" t="s">
        <v>360</v>
      </c>
      <c r="G12" s="797" t="s">
        <v>289</v>
      </c>
      <c r="H12" s="795" t="s">
        <v>291</v>
      </c>
      <c r="I12" s="796" t="s">
        <v>360</v>
      </c>
      <c r="J12" s="797" t="s">
        <v>289</v>
      </c>
      <c r="K12" s="795" t="s">
        <v>291</v>
      </c>
      <c r="L12" s="796" t="s">
        <v>360</v>
      </c>
      <c r="M12" s="797" t="s">
        <v>289</v>
      </c>
      <c r="N12" s="2156"/>
      <c r="O12" s="2156"/>
      <c r="P12" s="2156"/>
      <c r="Q12" s="813"/>
      <c r="R12" s="813"/>
      <c r="S12" s="260" t="s">
        <v>47</v>
      </c>
      <c r="V12" s="260" t="s">
        <v>441</v>
      </c>
    </row>
    <row r="13" spans="1:22" ht="22.5" customHeight="1" thickTop="1" x14ac:dyDescent="0.2">
      <c r="A13" s="2230"/>
      <c r="B13" s="2231"/>
      <c r="C13" s="2226"/>
      <c r="D13" s="2228"/>
      <c r="E13" s="283"/>
      <c r="F13" s="285"/>
      <c r="G13" s="458" t="str">
        <f>IF(SUM(E13:F13)=0,"-",IF(E13&gt;F13,"ERROR",E13/F13))</f>
        <v>-</v>
      </c>
      <c r="H13" s="283"/>
      <c r="I13" s="285"/>
      <c r="J13" s="458" t="str">
        <f>IF(SUM(H13:I13)=0,"-",IF(H13&gt;I13,"ERROR",H13/I13))</f>
        <v>-</v>
      </c>
      <c r="K13" s="283"/>
      <c r="L13" s="285"/>
      <c r="M13" s="458" t="str">
        <f>IF(SUM(K13:L13)=0,"-",IF(K13&gt;L13,"ERROR",K13/L13))</f>
        <v>-</v>
      </c>
      <c r="N13" s="459" t="str">
        <f>IF(SUM(G13,J13,M13)=0,"-",ROUND(SUM(G13,J13,M13)/(3-COUNTIF(G13:M13,"-")),3))</f>
        <v>-</v>
      </c>
      <c r="O13" s="293">
        <f>IF(N13="-",0,ROUND(C13*N13,0))</f>
        <v>0</v>
      </c>
      <c r="P13" s="334"/>
      <c r="Q13" s="800"/>
      <c r="R13" s="800"/>
      <c r="S13" s="260" t="str">
        <f>IF(P13&gt;O13,"！充当見込額が上限額を超えています。","")</f>
        <v/>
      </c>
      <c r="V13" s="260" t="str">
        <f>IF(AND(D13&gt;0,P13&gt;0)=TRUE,"！(3)と(6)の両方に数値が入ることはありません。","")</f>
        <v/>
      </c>
    </row>
    <row r="14" spans="1:22" ht="22.5" customHeight="1" x14ac:dyDescent="0.2">
      <c r="A14" s="2210"/>
      <c r="B14" s="2212"/>
      <c r="C14" s="2227"/>
      <c r="D14" s="2229"/>
      <c r="E14" s="798" t="s">
        <v>434</v>
      </c>
      <c r="F14" s="2223"/>
      <c r="G14" s="2224"/>
      <c r="H14" s="2224"/>
      <c r="I14" s="2224"/>
      <c r="J14" s="2224"/>
      <c r="K14" s="2224"/>
      <c r="L14" s="2224"/>
      <c r="M14" s="2224"/>
      <c r="N14" s="2224"/>
      <c r="O14" s="2224"/>
      <c r="P14" s="2225"/>
      <c r="Q14" s="1366"/>
      <c r="R14" s="1366"/>
      <c r="S14" s="260" t="str">
        <f t="shared" ref="S14:S26" si="0">IF(P14&gt;O14,"！充当見込額が上限額を超えています。","")</f>
        <v/>
      </c>
    </row>
    <row r="15" spans="1:22" ht="9.9" customHeight="1" x14ac:dyDescent="0.2">
      <c r="A15" s="332"/>
      <c r="B15" s="333"/>
      <c r="C15" s="460"/>
      <c r="D15" s="460"/>
      <c r="E15" s="335"/>
      <c r="F15" s="335"/>
      <c r="G15" s="335"/>
      <c r="H15" s="335"/>
      <c r="I15" s="335"/>
      <c r="J15" s="335"/>
      <c r="K15" s="335"/>
      <c r="L15" s="335"/>
      <c r="M15" s="335"/>
      <c r="N15" s="335"/>
      <c r="O15" s="335"/>
      <c r="P15" s="335"/>
      <c r="Q15" s="1366"/>
      <c r="R15" s="1366"/>
      <c r="S15" s="260"/>
    </row>
    <row r="16" spans="1:22" ht="22.5" customHeight="1" x14ac:dyDescent="0.2">
      <c r="A16" s="2209"/>
      <c r="B16" s="2211"/>
      <c r="C16" s="2232"/>
      <c r="D16" s="2233"/>
      <c r="E16" s="265"/>
      <c r="F16" s="266"/>
      <c r="G16" s="452" t="str">
        <f>IF(SUM(E16:F16)=0,"-",IF(E16&gt;F16,"ERROR",E16/F16))</f>
        <v>-</v>
      </c>
      <c r="H16" s="265"/>
      <c r="I16" s="266"/>
      <c r="J16" s="452" t="str">
        <f>IF(SUM(H16:I16)=0,"-",IF(H16&gt;I16,"ERROR",H16/I16))</f>
        <v>-</v>
      </c>
      <c r="K16" s="265"/>
      <c r="L16" s="266"/>
      <c r="M16" s="452" t="str">
        <f>IF(SUM(K16:L16)=0,"-",IF(K16&gt;L16,"ERROR",K16/L16))</f>
        <v>-</v>
      </c>
      <c r="N16" s="455" t="str">
        <f>IF(SUM(G16,J16,M16)=0,"-",ROUND(SUM(G16,J16,M16)/(3-COUNTIF(G16:M16,"-")),3))</f>
        <v>-</v>
      </c>
      <c r="O16" s="289">
        <f>IF(N16="-",0,ROUND(C16*N16,0))</f>
        <v>0</v>
      </c>
      <c r="P16" s="264"/>
      <c r="Q16" s="800"/>
      <c r="R16" s="800"/>
      <c r="S16" s="260" t="str">
        <f t="shared" si="0"/>
        <v/>
      </c>
      <c r="V16" s="260" t="str">
        <f>IF(AND(D16&gt;0,P16&gt;0)=TRUE,"！(3)と(6)の両方に数値が入ることはありません。","")</f>
        <v/>
      </c>
    </row>
    <row r="17" spans="1:22" ht="22.5" customHeight="1" x14ac:dyDescent="0.2">
      <c r="A17" s="2210"/>
      <c r="B17" s="2212"/>
      <c r="C17" s="2227"/>
      <c r="D17" s="2229"/>
      <c r="E17" s="798" t="s">
        <v>434</v>
      </c>
      <c r="F17" s="2223"/>
      <c r="G17" s="2224"/>
      <c r="H17" s="2224"/>
      <c r="I17" s="2224"/>
      <c r="J17" s="2224"/>
      <c r="K17" s="2224"/>
      <c r="L17" s="2224"/>
      <c r="M17" s="2224"/>
      <c r="N17" s="2224"/>
      <c r="O17" s="2224"/>
      <c r="P17" s="2225"/>
      <c r="Q17" s="1366"/>
      <c r="R17" s="1366"/>
      <c r="S17" s="260" t="str">
        <f>IF(P17&gt;O17,"！充当見込額が上限額を超えています。","")</f>
        <v/>
      </c>
    </row>
    <row r="18" spans="1:22" ht="9.9" customHeight="1" x14ac:dyDescent="0.2">
      <c r="A18" s="332"/>
      <c r="B18" s="333"/>
      <c r="C18" s="460"/>
      <c r="D18" s="460"/>
      <c r="E18" s="335"/>
      <c r="F18" s="335"/>
      <c r="G18" s="335"/>
      <c r="H18" s="335"/>
      <c r="I18" s="335"/>
      <c r="J18" s="335"/>
      <c r="K18" s="335"/>
      <c r="L18" s="335"/>
      <c r="M18" s="335"/>
      <c r="N18" s="335"/>
      <c r="O18" s="335"/>
      <c r="P18" s="335"/>
      <c r="Q18" s="1366"/>
      <c r="R18" s="1366"/>
      <c r="S18" s="260"/>
    </row>
    <row r="19" spans="1:22" ht="22.5" customHeight="1" x14ac:dyDescent="0.2">
      <c r="A19" s="2209"/>
      <c r="B19" s="2211"/>
      <c r="C19" s="2232"/>
      <c r="D19" s="2233"/>
      <c r="E19" s="265"/>
      <c r="F19" s="266"/>
      <c r="G19" s="452" t="str">
        <f>IF(SUM(E19:F19)=0,"-",IF(E19&gt;F19,"ERROR",E19/F19))</f>
        <v>-</v>
      </c>
      <c r="H19" s="265"/>
      <c r="I19" s="266"/>
      <c r="J19" s="452" t="str">
        <f>IF(SUM(H19:I19)=0,"-",IF(H19&gt;I19,"ERROR",H19/I19))</f>
        <v>-</v>
      </c>
      <c r="K19" s="265"/>
      <c r="L19" s="266"/>
      <c r="M19" s="452" t="str">
        <f>IF(SUM(K19:L19)=0,"-",IF(K19&gt;L19,"ERROR",K19/L19))</f>
        <v>-</v>
      </c>
      <c r="N19" s="455" t="str">
        <f>IF(SUM(G19,J19,M19)=0,"-",ROUND(SUM(G19,J19,M19)/(3-COUNTIF(G19:M19,"-")),3))</f>
        <v>-</v>
      </c>
      <c r="O19" s="289">
        <f>IF(N19="-",0,ROUND(C19*N19,0))</f>
        <v>0</v>
      </c>
      <c r="P19" s="264"/>
      <c r="Q19" s="800"/>
      <c r="R19" s="800"/>
      <c r="S19" s="260" t="str">
        <f>IF(P19&gt;O19,"！充当見込額が上限額を超えています。","")</f>
        <v/>
      </c>
      <c r="V19" s="260" t="str">
        <f>IF(AND(D19&gt;0,P19&gt;0)=TRUE,"！(3)と(6)の両方に数値が入ることはありません。","")</f>
        <v/>
      </c>
    </row>
    <row r="20" spans="1:22" ht="22.5" customHeight="1" x14ac:dyDescent="0.2">
      <c r="A20" s="2210"/>
      <c r="B20" s="2212"/>
      <c r="C20" s="2227"/>
      <c r="D20" s="2229"/>
      <c r="E20" s="798" t="s">
        <v>434</v>
      </c>
      <c r="F20" s="2223"/>
      <c r="G20" s="2224"/>
      <c r="H20" s="2224"/>
      <c r="I20" s="2224"/>
      <c r="J20" s="2224"/>
      <c r="K20" s="2224"/>
      <c r="L20" s="2224"/>
      <c r="M20" s="2224"/>
      <c r="N20" s="2224"/>
      <c r="O20" s="2224"/>
      <c r="P20" s="2225"/>
      <c r="Q20" s="1366"/>
      <c r="R20" s="1366"/>
      <c r="S20" s="260" t="str">
        <f t="shared" si="0"/>
        <v/>
      </c>
    </row>
    <row r="21" spans="1:22" ht="9.9" customHeight="1" x14ac:dyDescent="0.2">
      <c r="A21" s="332"/>
      <c r="B21" s="333"/>
      <c r="C21" s="460"/>
      <c r="D21" s="460"/>
      <c r="E21" s="335"/>
      <c r="F21" s="335"/>
      <c r="G21" s="335"/>
      <c r="H21" s="335"/>
      <c r="I21" s="335"/>
      <c r="J21" s="335"/>
      <c r="K21" s="335"/>
      <c r="L21" s="335"/>
      <c r="M21" s="335"/>
      <c r="N21" s="335"/>
      <c r="O21" s="335"/>
      <c r="P21" s="335"/>
      <c r="Q21" s="1366"/>
      <c r="R21" s="1366"/>
      <c r="S21" s="260"/>
    </row>
    <row r="22" spans="1:22" ht="22.5" customHeight="1" x14ac:dyDescent="0.2">
      <c r="A22" s="2209"/>
      <c r="B22" s="2211"/>
      <c r="C22" s="2232"/>
      <c r="D22" s="2233"/>
      <c r="E22" s="265"/>
      <c r="F22" s="266"/>
      <c r="G22" s="452" t="str">
        <f>IF(SUM(E22:F22)=0,"-",IF(E22&gt;F22,"ERROR",E22/F22))</f>
        <v>-</v>
      </c>
      <c r="H22" s="265"/>
      <c r="I22" s="266"/>
      <c r="J22" s="452" t="str">
        <f>IF(SUM(H22:I22)=0,"-",IF(H22&gt;I22,"ERROR",H22/I22))</f>
        <v>-</v>
      </c>
      <c r="K22" s="265"/>
      <c r="L22" s="266"/>
      <c r="M22" s="452" t="str">
        <f>IF(SUM(K22:L22)=0,"-",IF(K22&gt;L22,"ERROR",K22/L22))</f>
        <v>-</v>
      </c>
      <c r="N22" s="455" t="str">
        <f>IF(SUM(G22,J22,M22)=0,"-",ROUND(SUM(G22,J22,M22)/(3-COUNTIF(G22:M22,"-")),3))</f>
        <v>-</v>
      </c>
      <c r="O22" s="289">
        <f>IF(N22="-",0,ROUND(C22*N22,0))</f>
        <v>0</v>
      </c>
      <c r="P22" s="264"/>
      <c r="Q22" s="800"/>
      <c r="R22" s="800"/>
      <c r="S22" s="260" t="str">
        <f t="shared" si="0"/>
        <v/>
      </c>
      <c r="V22" s="260" t="str">
        <f>IF(AND(D22&gt;0,P22&gt;0)=TRUE,"！(3)と(6)の両方に数値が入ることはありません。","")</f>
        <v/>
      </c>
    </row>
    <row r="23" spans="1:22" ht="22.5" customHeight="1" x14ac:dyDescent="0.2">
      <c r="A23" s="2210"/>
      <c r="B23" s="2212"/>
      <c r="C23" s="2227"/>
      <c r="D23" s="2229"/>
      <c r="E23" s="798" t="s">
        <v>434</v>
      </c>
      <c r="F23" s="2223"/>
      <c r="G23" s="2224"/>
      <c r="H23" s="2224"/>
      <c r="I23" s="2224"/>
      <c r="J23" s="2224"/>
      <c r="K23" s="2224"/>
      <c r="L23" s="2224"/>
      <c r="M23" s="2224"/>
      <c r="N23" s="2224"/>
      <c r="O23" s="2224"/>
      <c r="P23" s="2225"/>
      <c r="Q23" s="1366"/>
      <c r="R23" s="1366"/>
      <c r="S23" s="260" t="str">
        <f>IF(P23&gt;O23,"！充当見込額が上限額を超えています。","")</f>
        <v/>
      </c>
    </row>
    <row r="24" spans="1:22" ht="9.9" customHeight="1" x14ac:dyDescent="0.2">
      <c r="A24" s="332"/>
      <c r="B24" s="333"/>
      <c r="C24" s="460"/>
      <c r="D24" s="460"/>
      <c r="E24" s="335"/>
      <c r="F24" s="335"/>
      <c r="G24" s="335"/>
      <c r="H24" s="335"/>
      <c r="I24" s="335"/>
      <c r="J24" s="335"/>
      <c r="K24" s="335"/>
      <c r="L24" s="335"/>
      <c r="M24" s="335"/>
      <c r="N24" s="335"/>
      <c r="O24" s="335"/>
      <c r="P24" s="335"/>
      <c r="Q24" s="1366"/>
      <c r="R24" s="1366"/>
      <c r="S24" s="260"/>
    </row>
    <row r="25" spans="1:22" ht="22.5" customHeight="1" x14ac:dyDescent="0.2">
      <c r="A25" s="2209"/>
      <c r="B25" s="2211"/>
      <c r="C25" s="2232"/>
      <c r="D25" s="2233"/>
      <c r="E25" s="265"/>
      <c r="F25" s="266"/>
      <c r="G25" s="452" t="str">
        <f>IF(SUM(E25:F25)=0,"-",IF(E25&gt;F25,"ERROR",E25/F25))</f>
        <v>-</v>
      </c>
      <c r="H25" s="265"/>
      <c r="I25" s="266"/>
      <c r="J25" s="452" t="str">
        <f>IF(SUM(H25:I25)=0,"-",IF(H25&gt;I25,"ERROR",H25/I25))</f>
        <v>-</v>
      </c>
      <c r="K25" s="265"/>
      <c r="L25" s="266"/>
      <c r="M25" s="452" t="str">
        <f>IF(SUM(K25:L25)=0,"-",IF(K25&gt;L25,"ERROR",K25/L25))</f>
        <v>-</v>
      </c>
      <c r="N25" s="455" t="str">
        <f>IF(SUM(G25,J25,M25)=0,"-",ROUND(SUM(G25,J25,M25)/(3-COUNTIF(G25:M25,"-")),3))</f>
        <v>-</v>
      </c>
      <c r="O25" s="289">
        <f>IF(N25="-",0,ROUND(C25*N25,0))</f>
        <v>0</v>
      </c>
      <c r="P25" s="264"/>
      <c r="Q25" s="1366"/>
      <c r="R25" s="1366"/>
      <c r="S25" s="260" t="str">
        <f t="shared" si="0"/>
        <v/>
      </c>
      <c r="V25" s="260" t="str">
        <f>IF(AND(D25&gt;0,P25&gt;0)=TRUE,"！(3)と(6)の両方に数値が入ることはありません。","")</f>
        <v/>
      </c>
    </row>
    <row r="26" spans="1:22" ht="22.5" customHeight="1" thickBot="1" x14ac:dyDescent="0.25">
      <c r="A26" s="2210"/>
      <c r="B26" s="2212"/>
      <c r="C26" s="2227"/>
      <c r="D26" s="2229"/>
      <c r="E26" s="798" t="s">
        <v>434</v>
      </c>
      <c r="F26" s="2223"/>
      <c r="G26" s="2224"/>
      <c r="H26" s="2224"/>
      <c r="I26" s="2224"/>
      <c r="J26" s="2224"/>
      <c r="K26" s="2224"/>
      <c r="L26" s="2224"/>
      <c r="M26" s="2224"/>
      <c r="N26" s="2224"/>
      <c r="O26" s="2224"/>
      <c r="P26" s="2225"/>
      <c r="Q26" s="1366"/>
      <c r="R26" s="1366"/>
      <c r="S26" s="260" t="str">
        <f t="shared" si="0"/>
        <v/>
      </c>
    </row>
    <row r="27" spans="1:22" ht="22.5" customHeight="1" thickBot="1" x14ac:dyDescent="0.25">
      <c r="A27" s="259"/>
      <c r="B27" s="259"/>
      <c r="C27" s="799" t="s">
        <v>292</v>
      </c>
      <c r="D27" s="336">
        <f>D13+D16+D19+D22+D25</f>
        <v>0</v>
      </c>
      <c r="E27" s="259"/>
      <c r="F27" s="259"/>
      <c r="G27" s="259"/>
      <c r="H27" s="259"/>
      <c r="I27" s="259"/>
      <c r="J27" s="259"/>
      <c r="K27" s="259"/>
      <c r="L27" s="259"/>
      <c r="M27" s="259"/>
      <c r="N27" s="259"/>
      <c r="O27" s="799" t="s">
        <v>292</v>
      </c>
      <c r="P27" s="336">
        <f>P13+P16+P19+P22+P25</f>
        <v>0</v>
      </c>
      <c r="Q27" s="1366"/>
      <c r="R27" s="1366"/>
    </row>
    <row r="28" spans="1:22" ht="15" customHeight="1" x14ac:dyDescent="0.2">
      <c r="A28" s="259"/>
      <c r="B28" s="259"/>
      <c r="C28" s="799"/>
      <c r="D28" s="800"/>
      <c r="E28" s="259"/>
      <c r="F28" s="259"/>
      <c r="G28" s="259"/>
      <c r="H28" s="259"/>
      <c r="I28" s="259"/>
      <c r="J28" s="259"/>
      <c r="K28" s="259"/>
      <c r="L28" s="259"/>
      <c r="M28" s="259"/>
      <c r="N28" s="259"/>
      <c r="O28" s="799"/>
      <c r="P28" s="800"/>
      <c r="Q28" s="1366"/>
      <c r="R28" s="1366"/>
    </row>
    <row r="29" spans="1:22" ht="15" customHeight="1" x14ac:dyDescent="0.2">
      <c r="A29" s="259"/>
      <c r="B29" s="259"/>
      <c r="C29" s="799"/>
      <c r="D29" s="800"/>
      <c r="E29" s="259"/>
      <c r="F29" s="259"/>
      <c r="G29" s="259"/>
      <c r="H29" s="259"/>
      <c r="I29" s="259"/>
      <c r="J29" s="259"/>
      <c r="K29" s="259"/>
      <c r="L29" s="259"/>
      <c r="M29" s="259"/>
      <c r="N29" s="259"/>
      <c r="O29" s="799"/>
      <c r="P29" s="800"/>
      <c r="Q29" s="1366"/>
      <c r="R29" s="1366"/>
    </row>
    <row r="30" spans="1:22" ht="15" customHeight="1" thickBot="1" x14ac:dyDescent="0.25">
      <c r="A30" s="259"/>
      <c r="B30" s="801"/>
      <c r="C30" s="801" t="s">
        <v>440</v>
      </c>
      <c r="E30" s="259"/>
      <c r="F30" s="259"/>
      <c r="G30" s="259"/>
      <c r="H30" s="259"/>
      <c r="I30" s="799"/>
      <c r="J30" s="800"/>
      <c r="P30" s="791" t="s">
        <v>288</v>
      </c>
      <c r="Q30" s="791"/>
      <c r="R30" s="791"/>
    </row>
    <row r="31" spans="1:22" ht="39.9" customHeight="1" x14ac:dyDescent="0.2">
      <c r="A31" s="259"/>
      <c r="B31" s="259"/>
      <c r="C31" s="2213" t="s">
        <v>435</v>
      </c>
      <c r="D31" s="2214"/>
      <c r="E31" s="2213" t="s">
        <v>437</v>
      </c>
      <c r="F31" s="2214"/>
      <c r="G31" s="2213" t="s">
        <v>438</v>
      </c>
      <c r="H31" s="2214"/>
      <c r="I31" s="2213" t="s">
        <v>436</v>
      </c>
      <c r="J31" s="2214"/>
      <c r="K31" s="2213" t="s">
        <v>1372</v>
      </c>
      <c r="L31" s="2214"/>
      <c r="M31" s="2236" t="s">
        <v>4356</v>
      </c>
      <c r="N31" s="2237"/>
      <c r="O31" s="2213" t="s">
        <v>4355</v>
      </c>
      <c r="P31" s="2238"/>
      <c r="Q31" s="2221" t="s">
        <v>439</v>
      </c>
      <c r="R31" s="2222"/>
      <c r="S31" s="813"/>
      <c r="T31" s="813"/>
    </row>
    <row r="32" spans="1:22" ht="22.5" customHeight="1" thickBot="1" x14ac:dyDescent="0.25">
      <c r="A32" s="259"/>
      <c r="B32" s="259"/>
      <c r="C32" s="2215">
        <f>'４⑨Ａ'!D17+'４⑨Ａ'!Q17</f>
        <v>0</v>
      </c>
      <c r="D32" s="2216"/>
      <c r="E32" s="2215">
        <f>'４⑨Ａ'!L33</f>
        <v>0</v>
      </c>
      <c r="F32" s="2216"/>
      <c r="G32" s="2215">
        <f>'４⑨Ａ'!P47</f>
        <v>0</v>
      </c>
      <c r="H32" s="2216"/>
      <c r="I32" s="2215">
        <f>'４⑨Ｂ'!M16</f>
        <v>0</v>
      </c>
      <c r="J32" s="2216"/>
      <c r="K32" s="2215">
        <f>'４⑥Ｂ・C'!M6</f>
        <v>0</v>
      </c>
      <c r="L32" s="2216"/>
      <c r="M32" s="2234">
        <f>A7</f>
        <v>0</v>
      </c>
      <c r="N32" s="2235"/>
      <c r="O32" s="2215">
        <f>D27+P27</f>
        <v>0</v>
      </c>
      <c r="P32" s="2239"/>
      <c r="Q32" s="2207">
        <f>SUM(C32:P32)</f>
        <v>0</v>
      </c>
      <c r="R32" s="2208"/>
      <c r="S32" s="1367"/>
      <c r="T32" s="1367"/>
    </row>
    <row r="33" spans="1:18" ht="15" customHeight="1" x14ac:dyDescent="0.2">
      <c r="A33" s="259"/>
      <c r="B33" s="802" t="s">
        <v>442</v>
      </c>
      <c r="C33" s="803"/>
      <c r="D33" s="804" t="str">
        <f>IF(C32=0,"",IF(総括表④!$H$18=0,"-",ROUND(C32/総括表④!$H$18*100,1)))</f>
        <v/>
      </c>
      <c r="E33" s="337"/>
      <c r="F33" s="804" t="str">
        <f>IF(E32=0,"",IF(総括表④!$H$18=0,"-",ROUND(E32/総括表④!$H$18*100,1)))</f>
        <v/>
      </c>
      <c r="G33" s="337"/>
      <c r="H33" s="804" t="str">
        <f>IF(G32=0,"",IF(総括表④!$H$18=0,"-",ROUND(G32/総括表④!$H$18*100,1)))</f>
        <v/>
      </c>
      <c r="I33" s="337"/>
      <c r="J33" s="804" t="str">
        <f>IF(I32=0,"",IF(総括表④!$H$18=0,"-",ROUND(I32/総括表④!$H$18*100,1)))</f>
        <v/>
      </c>
      <c r="L33" s="804" t="str">
        <f>IF(K32=0,"",IF(総括表④!$H$18=0,"-",ROUND(K32/総括表④!$H$18*100,1)))</f>
        <v/>
      </c>
      <c r="M33" s="337"/>
      <c r="N33" s="804" t="str">
        <f>IF(O32=0,"",IF(総括表④!$H$18=0,"-",ROUND(O32/総括表④!$H$18*100,1)))</f>
        <v/>
      </c>
      <c r="O33" s="337"/>
      <c r="P33" s="804" t="str">
        <f>IF(Q32=0,"",IF(総括表④!$H$18=0,"-",ROUND(Q32/総括表④!$H$18*100,1)))</f>
        <v/>
      </c>
      <c r="Q33" s="804"/>
      <c r="R33" s="804"/>
    </row>
    <row r="34" spans="1:18" ht="15" customHeight="1" x14ac:dyDescent="0.2">
      <c r="A34" s="259"/>
      <c r="B34" s="259"/>
      <c r="C34" s="799"/>
      <c r="D34" s="800"/>
      <c r="E34" s="259"/>
      <c r="F34" s="259"/>
      <c r="G34" s="259"/>
      <c r="H34" s="259"/>
      <c r="I34" s="259"/>
      <c r="J34" s="259"/>
      <c r="L34" s="259"/>
      <c r="M34" s="259"/>
      <c r="N34" s="259"/>
      <c r="O34" s="799"/>
      <c r="P34" s="800"/>
      <c r="Q34" s="800"/>
      <c r="R34" s="800"/>
    </row>
    <row r="35" spans="1:18" ht="15" customHeight="1" x14ac:dyDescent="0.2">
      <c r="A35" s="259"/>
      <c r="B35" s="259"/>
      <c r="C35" s="799"/>
      <c r="D35" s="800"/>
      <c r="H35" s="259"/>
      <c r="I35" s="259"/>
      <c r="J35" s="259"/>
      <c r="K35" s="259"/>
      <c r="L35" s="259"/>
      <c r="M35" s="259"/>
      <c r="N35" s="259"/>
      <c r="O35" s="799"/>
      <c r="P35" s="800"/>
      <c r="Q35" s="800"/>
      <c r="R35" s="800"/>
    </row>
    <row r="36" spans="1:18" ht="15" customHeight="1" x14ac:dyDescent="0.2">
      <c r="A36" s="259"/>
      <c r="B36" s="259"/>
      <c r="C36" s="799"/>
      <c r="D36" s="800"/>
      <c r="H36" s="259"/>
      <c r="I36" s="259"/>
      <c r="J36" s="259"/>
      <c r="K36" s="259"/>
      <c r="L36" s="259"/>
      <c r="M36" s="259"/>
      <c r="N36" s="259"/>
      <c r="O36" s="799"/>
      <c r="P36" s="800"/>
      <c r="Q36" s="800"/>
      <c r="R36" s="800"/>
    </row>
    <row r="37" spans="1:18" ht="15" customHeight="1" x14ac:dyDescent="0.2">
      <c r="A37" s="259"/>
      <c r="B37" s="259"/>
      <c r="C37" s="799"/>
      <c r="D37" s="800"/>
      <c r="H37" s="259"/>
      <c r="I37" s="259"/>
      <c r="J37" s="259"/>
      <c r="K37" s="259"/>
      <c r="L37" s="259"/>
      <c r="M37" s="259"/>
      <c r="N37" s="259"/>
      <c r="O37" s="799"/>
      <c r="P37" s="800"/>
      <c r="Q37" s="800"/>
      <c r="R37" s="800"/>
    </row>
    <row r="38" spans="1:18" ht="15" customHeight="1" x14ac:dyDescent="0.2">
      <c r="A38" s="259"/>
      <c r="B38" s="259"/>
      <c r="C38" s="259"/>
      <c r="D38" s="259"/>
      <c r="E38" s="259"/>
      <c r="F38" s="259"/>
      <c r="G38" s="259"/>
      <c r="H38" s="259"/>
      <c r="I38" s="259"/>
      <c r="J38" s="259"/>
      <c r="K38" s="259"/>
      <c r="L38" s="259"/>
      <c r="M38" s="259"/>
      <c r="N38" s="259"/>
      <c r="O38" s="259"/>
      <c r="P38" s="259"/>
      <c r="Q38" s="259"/>
      <c r="R38" s="259"/>
    </row>
    <row r="40" spans="1:18" ht="15" customHeight="1" x14ac:dyDescent="0.2">
      <c r="C40" s="302" t="s">
        <v>385</v>
      </c>
      <c r="K40" s="302" t="s">
        <v>386</v>
      </c>
    </row>
    <row r="41" spans="1:18" ht="15" customHeight="1" x14ac:dyDescent="0.2">
      <c r="C41" s="302" t="s">
        <v>382</v>
      </c>
      <c r="D41" s="303"/>
      <c r="E41" s="303"/>
      <c r="F41" s="303"/>
      <c r="K41" s="302" t="s">
        <v>388</v>
      </c>
    </row>
    <row r="42" spans="1:18" ht="15" customHeight="1" x14ac:dyDescent="0.2">
      <c r="C42" s="302" t="s">
        <v>383</v>
      </c>
      <c r="D42" s="303"/>
      <c r="E42" s="303"/>
      <c r="F42" s="303"/>
      <c r="K42" s="302" t="s">
        <v>387</v>
      </c>
    </row>
    <row r="43" spans="1:18" ht="15" customHeight="1" x14ac:dyDescent="0.2">
      <c r="C43" s="302" t="s">
        <v>384</v>
      </c>
      <c r="D43" s="303"/>
      <c r="E43" s="303"/>
      <c r="F43" s="303"/>
      <c r="K43" s="302" t="s">
        <v>389</v>
      </c>
    </row>
    <row r="44" spans="1:18" ht="15" customHeight="1" x14ac:dyDescent="0.2">
      <c r="C44" s="302" t="s">
        <v>3246</v>
      </c>
      <c r="D44" s="303"/>
      <c r="E44" s="303"/>
      <c r="F44" s="303"/>
      <c r="K44" s="302" t="s">
        <v>3247</v>
      </c>
    </row>
    <row r="45" spans="1:18" ht="15" customHeight="1" x14ac:dyDescent="0.2">
      <c r="C45" s="303"/>
      <c r="D45" s="303"/>
      <c r="E45" s="303"/>
      <c r="F45" s="303"/>
    </row>
  </sheetData>
  <sheetProtection algorithmName="SHA-512" hashValue="PSMMfF5wLB37ajia7+IcGKplvkJOsvOD+W/03CJS7VRqJTTFYVoNHCW74pPckNjNMTE35+6cKzYawfRdegWWxA==" saltValue="Ai1QsodzUqwQR9UFbLlapg==" spinCount="100000" sheet="1" objects="1" scenarios="1"/>
  <mergeCells count="51">
    <mergeCell ref="O31:P31"/>
    <mergeCell ref="O32:P32"/>
    <mergeCell ref="K32:L32"/>
    <mergeCell ref="G32:H32"/>
    <mergeCell ref="G31:H31"/>
    <mergeCell ref="M32:N32"/>
    <mergeCell ref="B22:B23"/>
    <mergeCell ref="C22:C23"/>
    <mergeCell ref="D22:D23"/>
    <mergeCell ref="C32:D32"/>
    <mergeCell ref="C31:D31"/>
    <mergeCell ref="E32:F32"/>
    <mergeCell ref="D25:D26"/>
    <mergeCell ref="K31:L31"/>
    <mergeCell ref="M31:N31"/>
    <mergeCell ref="F26:P26"/>
    <mergeCell ref="C13:C14"/>
    <mergeCell ref="D13:D14"/>
    <mergeCell ref="A19:A20"/>
    <mergeCell ref="B19:B20"/>
    <mergeCell ref="A22:A23"/>
    <mergeCell ref="A13:A14"/>
    <mergeCell ref="B13:B14"/>
    <mergeCell ref="B25:B26"/>
    <mergeCell ref="C25:C26"/>
    <mergeCell ref="C16:C17"/>
    <mergeCell ref="D16:D17"/>
    <mergeCell ref="D19:D20"/>
    <mergeCell ref="C19:C20"/>
    <mergeCell ref="O1:P1"/>
    <mergeCell ref="A6:C6"/>
    <mergeCell ref="A7:C7"/>
    <mergeCell ref="N11:N12"/>
    <mergeCell ref="P11:P12"/>
    <mergeCell ref="O11:O12"/>
    <mergeCell ref="Q32:R32"/>
    <mergeCell ref="A11:A12"/>
    <mergeCell ref="B11:B12"/>
    <mergeCell ref="C11:C12"/>
    <mergeCell ref="D11:D12"/>
    <mergeCell ref="A16:A17"/>
    <mergeCell ref="B16:B17"/>
    <mergeCell ref="E31:F31"/>
    <mergeCell ref="I31:J31"/>
    <mergeCell ref="I32:J32"/>
    <mergeCell ref="Q31:R31"/>
    <mergeCell ref="F14:P14"/>
    <mergeCell ref="F17:P17"/>
    <mergeCell ref="F20:P20"/>
    <mergeCell ref="F23:P23"/>
    <mergeCell ref="A25:A26"/>
  </mergeCells>
  <phoneticPr fontId="2"/>
  <dataValidations count="1">
    <dataValidation type="list" allowBlank="1" showInputMessage="1" showErrorMessage="1" sqref="B13:B19 B24:B25 B21:B22" xr:uid="{00000000-0002-0000-1A00-000000000000}">
      <formula1>"イ,ロ,ハ,ニ"</formula1>
    </dataValidation>
  </dataValidations>
  <pageMargins left="0.47244094488188981" right="0.39370078740157483" top="0.70866141732283472" bottom="0.55118110236220474"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B2:V22"/>
  <sheetViews>
    <sheetView tabSelected="1" view="pageBreakPreview" zoomScaleNormal="100" zoomScaleSheetLayoutView="100" workbookViewId="0">
      <selection activeCell="D10" sqref="D10"/>
    </sheetView>
  </sheetViews>
  <sheetFormatPr defaultColWidth="9" defaultRowHeight="13.5" customHeight="1" x14ac:dyDescent="0.2"/>
  <cols>
    <col min="1" max="1" width="9" style="10"/>
    <col min="2" max="8" width="17.6640625" style="10" customWidth="1"/>
    <col min="9" max="9" width="3.77734375" style="10" customWidth="1"/>
    <col min="10" max="10" width="17.44140625" style="10" customWidth="1"/>
    <col min="11" max="21" width="9" style="10"/>
    <col min="22" max="22" width="40.88671875" style="10" hidden="1" customWidth="1"/>
    <col min="23" max="16384" width="9" style="10"/>
  </cols>
  <sheetData>
    <row r="2" spans="2:22" ht="13.5" customHeight="1" x14ac:dyDescent="0.2">
      <c r="J2" s="10" t="s">
        <v>1316</v>
      </c>
      <c r="V2" s="1196" t="s">
        <v>4359</v>
      </c>
    </row>
    <row r="3" spans="2:22" ht="13.5" customHeight="1" x14ac:dyDescent="0.2">
      <c r="E3" s="1183" t="s">
        <v>4358</v>
      </c>
      <c r="F3" s="1183"/>
      <c r="J3" s="722" t="s">
        <v>1311</v>
      </c>
      <c r="V3" s="1196">
        <v>2</v>
      </c>
    </row>
    <row r="4" spans="2:22" ht="13.5" customHeight="1" x14ac:dyDescent="0.2">
      <c r="J4" s="722" t="s">
        <v>1312</v>
      </c>
      <c r="V4" s="1196">
        <v>3</v>
      </c>
    </row>
    <row r="5" spans="2:22" ht="13.5" customHeight="1" x14ac:dyDescent="0.2">
      <c r="J5" s="722" t="s">
        <v>1313</v>
      </c>
    </row>
    <row r="6" spans="2:22" ht="13.5" customHeight="1" x14ac:dyDescent="0.2">
      <c r="J6" s="722" t="s">
        <v>1314</v>
      </c>
      <c r="V6" s="10" t="str">
        <f>"総括表①　健全化判断比率の状況　（令和"&amp;V4&amp;"年度決算）"</f>
        <v>総括表①　健全化判断比率の状況　（令和3年度決算）</v>
      </c>
    </row>
    <row r="7" spans="2:22" ht="13.5" customHeight="1" x14ac:dyDescent="0.2">
      <c r="J7" s="722" t="s">
        <v>1315</v>
      </c>
    </row>
    <row r="8" spans="2:22" ht="13.5" customHeight="1" x14ac:dyDescent="0.2">
      <c r="H8" s="708" t="s">
        <v>49</v>
      </c>
    </row>
    <row r="9" spans="2:22" ht="60" customHeight="1" thickBot="1" x14ac:dyDescent="0.25">
      <c r="B9" s="709" t="s">
        <v>48</v>
      </c>
      <c r="C9" s="710" t="s">
        <v>3</v>
      </c>
      <c r="D9" s="711" t="s">
        <v>4</v>
      </c>
      <c r="E9" s="712" t="s">
        <v>13</v>
      </c>
      <c r="F9" s="710" t="s">
        <v>14</v>
      </c>
      <c r="G9" s="713" t="s">
        <v>261</v>
      </c>
      <c r="H9" s="714" t="s">
        <v>15</v>
      </c>
    </row>
    <row r="10" spans="2:22" ht="60" customHeight="1" thickTop="1" x14ac:dyDescent="0.2">
      <c r="B10" s="1177"/>
      <c r="C10" s="341" t="str">
        <f>IF(B10="","",VLOOKUP(B10,コード!A2:C1789,2,FALSE))</f>
        <v/>
      </c>
      <c r="D10" s="342" t="str">
        <f>IF(B10="","",VLOOKUP(B10,コード!A2:C1789,3,FALSE))</f>
        <v/>
      </c>
      <c r="E10" s="1" t="str">
        <f>IF(総括表②!E23&lt;0,"-",総括表②!E23)</f>
        <v>-</v>
      </c>
      <c r="F10" s="2" t="str">
        <f>IF(総括表②!J45&lt;=0,"-",総括表②!J45)</f>
        <v>-</v>
      </c>
      <c r="G10" s="505" t="str">
        <f>総括表③!N14</f>
        <v>-</v>
      </c>
      <c r="H10" s="9" t="str">
        <f>総括表④!L16</f>
        <v>-</v>
      </c>
    </row>
    <row r="11" spans="2:22" ht="30.75" customHeight="1" x14ac:dyDescent="0.2">
      <c r="B11" s="1196" t="s">
        <v>1310</v>
      </c>
      <c r="C11" s="728" t="s">
        <v>1311</v>
      </c>
    </row>
    <row r="12" spans="2:22" ht="13.5" customHeight="1" x14ac:dyDescent="0.2">
      <c r="C12" s="1197" t="s">
        <v>3257</v>
      </c>
    </row>
    <row r="13" spans="2:22" ht="13.5" customHeight="1" x14ac:dyDescent="0.2">
      <c r="H13" s="708" t="s">
        <v>49</v>
      </c>
    </row>
    <row r="14" spans="2:22" ht="39.9" customHeight="1" thickBot="1" x14ac:dyDescent="0.2">
      <c r="B14" s="715" t="s">
        <v>285</v>
      </c>
      <c r="C14" s="716" t="s">
        <v>286</v>
      </c>
      <c r="D14" s="717" t="s">
        <v>283</v>
      </c>
      <c r="E14" s="3" t="str">
        <f>IF(B15="","-",IF(E15=5,3.75,IF(B15&gt;=50000000,((B15*100)/(40*B15)+20)/2,IF(B15&gt;=20000000,((B15+100000000)*100/(120*B15)+20)/2,IF(B15&gt;=5000000,((B15+10000000)*100/(30*B15)+20)/2,(B15*100/(10*B15)+20)/2)))))</f>
        <v>-</v>
      </c>
      <c r="F14" s="4" t="str">
        <f>IF(E14="-","-",E14+5)</f>
        <v>-</v>
      </c>
      <c r="G14" s="5" t="str">
        <f>IF(AND(C10="",D10="")=TRUE,"-",25)</f>
        <v>-</v>
      </c>
      <c r="H14" s="5" t="str">
        <f>IF(AND(C10="",D10="")=TRUE,"-",IF(E15=5,400,IF(OR(D10="札幌市",D10="仙台市",D10="さいたま市",D10="千葉市",D10="横浜市",D10="川崎市",D10="相模原市",D10="新潟市",D10="静岡市",D10="浜松市",D10="名古屋市",D10="京都市",D10="大阪市",D10="堺市",D10="神戸市",D10="岡山市",D10="広島市",D10="北九州市",D10="福岡市",D10="熊本市")=TRUE,400,350)))</f>
        <v>-</v>
      </c>
    </row>
    <row r="15" spans="2:22" ht="39.9" customHeight="1" thickTop="1" x14ac:dyDescent="0.2">
      <c r="B15" s="11"/>
      <c r="C15" s="658">
        <f>総括表③!F16</f>
        <v>0</v>
      </c>
      <c r="D15" s="718" t="s">
        <v>284</v>
      </c>
      <c r="E15" s="6" t="str">
        <f>IF(AND(C10="",D10="")=TRUE,"-",IF(D10&lt;&gt;"-",20,5))</f>
        <v>-</v>
      </c>
      <c r="F15" s="7" t="str">
        <f>IF(E15="-","-",E15+10)</f>
        <v>-</v>
      </c>
      <c r="G15" s="8" t="str">
        <f>IF(AND(C10="",D10="")=TRUE,"-",35)</f>
        <v>-</v>
      </c>
      <c r="H15" s="719"/>
    </row>
    <row r="16" spans="2:22" ht="13.5" customHeight="1" x14ac:dyDescent="0.2">
      <c r="B16" s="720" t="str">
        <f>IF(C15&gt;B15,"！臨財債発行可能額を再度確認してください。","")</f>
        <v/>
      </c>
    </row>
    <row r="22" spans="8:8" ht="13.5" customHeight="1" x14ac:dyDescent="0.2">
      <c r="H22" s="721"/>
    </row>
  </sheetData>
  <sheetProtection algorithmName="SHA-512" hashValue="GfQFx971Ie0WhVpX37JEhpDuo6YaI9Cem8SxTq0IJ6w4ZAHosjZLZbCrcb9EDGEZEydGOiFSEx+f4zJGnH5CfQ==" saltValue="/fJtWPZNruEl7acwTsOgQw==" spinCount="100000" sheet="1" objects="1" scenarios="1"/>
  <phoneticPr fontId="2"/>
  <dataValidations count="1">
    <dataValidation type="list" allowBlank="1" showInputMessage="1" showErrorMessage="1" sqref="C11" xr:uid="{00000000-0002-0000-0200-000000000000}">
      <formula1>$J$3:$J$7</formula1>
    </dataValidation>
  </dataValidations>
  <pageMargins left="0.47244094488188981" right="0.39370078740157483" top="0.70866141732283472" bottom="0.5511811023622047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pageSetUpPr fitToPage="1"/>
  </sheetPr>
  <dimension ref="B1:M45"/>
  <sheetViews>
    <sheetView view="pageBreakPreview" zoomScaleNormal="100" zoomScaleSheetLayoutView="100" workbookViewId="0">
      <selection activeCell="J45" sqref="J45"/>
    </sheetView>
  </sheetViews>
  <sheetFormatPr defaultColWidth="9" defaultRowHeight="13.2" x14ac:dyDescent="0.2"/>
  <cols>
    <col min="1" max="1" width="3.21875" style="12" customWidth="1"/>
    <col min="2" max="3" width="3.6640625" style="12" customWidth="1"/>
    <col min="4" max="4" width="35.6640625" style="12" customWidth="1"/>
    <col min="5" max="5" width="16.6640625" style="12" customWidth="1"/>
    <col min="6" max="6" width="7.77734375" style="12" customWidth="1"/>
    <col min="7" max="8" width="3.6640625" style="12" customWidth="1"/>
    <col min="9" max="9" width="35.6640625" style="12" customWidth="1"/>
    <col min="10" max="10" width="16.6640625" style="12" customWidth="1"/>
    <col min="11" max="11" width="7.77734375" style="12" customWidth="1"/>
    <col min="12" max="12" width="9" style="12"/>
    <col min="13" max="13" width="56.21875" style="12" hidden="1" customWidth="1"/>
    <col min="14" max="16384" width="9" style="12"/>
  </cols>
  <sheetData>
    <row r="1" spans="2:13" ht="19.5" customHeight="1" thickBot="1" x14ac:dyDescent="0.2">
      <c r="E1" s="723" t="str">
        <f>総括表①!E3</f>
        <v>Ver.03.00</v>
      </c>
      <c r="I1" s="724" t="s">
        <v>1256</v>
      </c>
      <c r="J1" s="1384" t="str">
        <f>IF(総括表①!$D$10="-",総括表①!$C$10,総括表①!$C$10&amp;総括表①!$D$10)</f>
        <v/>
      </c>
      <c r="K1" s="1385"/>
      <c r="M1" s="12" t="str">
        <f>"総括表②　連結実質赤字比率等の状況　（令和"&amp;総括表①!V4&amp;"年度決算）"</f>
        <v>総括表②　連結実質赤字比率等の状況　（令和3年度決算）</v>
      </c>
    </row>
    <row r="2" spans="2:13" ht="6" customHeight="1" x14ac:dyDescent="0.2"/>
    <row r="3" spans="2:13" x14ac:dyDescent="0.15">
      <c r="J3" s="725" t="s">
        <v>2</v>
      </c>
    </row>
    <row r="4" spans="2:13" x14ac:dyDescent="0.2">
      <c r="B4" s="726" t="s">
        <v>276</v>
      </c>
      <c r="C4" s="727"/>
      <c r="D4" s="727"/>
      <c r="E4" s="728" t="s">
        <v>281</v>
      </c>
      <c r="F4" s="729" t="s">
        <v>362</v>
      </c>
      <c r="G4" s="726" t="s">
        <v>276</v>
      </c>
      <c r="H4" s="727"/>
      <c r="I4" s="727"/>
      <c r="J4" s="728" t="s">
        <v>282</v>
      </c>
      <c r="K4" s="729" t="s">
        <v>363</v>
      </c>
    </row>
    <row r="5" spans="2:13" x14ac:dyDescent="0.2">
      <c r="B5" s="730"/>
      <c r="C5" s="731"/>
      <c r="D5" s="732" t="s">
        <v>5</v>
      </c>
      <c r="E5" s="28">
        <f>IF('１①②'!N6="","",'１①②'!N6)</f>
        <v>0</v>
      </c>
      <c r="F5" s="733" t="str">
        <f>IF(OR(E5=0,E5="")=TRUE,"",ROUND(E5/$E$22*100,1))</f>
        <v/>
      </c>
      <c r="G5" s="734"/>
      <c r="H5" s="1389" t="s">
        <v>1265</v>
      </c>
      <c r="I5" s="13"/>
      <c r="J5" s="14"/>
      <c r="K5" s="735" t="str">
        <f t="shared" ref="K5:K44" si="0">IF(OR(J5=0,J5="")=TRUE,"",ROUND(J5/$J$44*100,1))</f>
        <v/>
      </c>
    </row>
    <row r="6" spans="2:13" x14ac:dyDescent="0.2">
      <c r="B6" s="736"/>
      <c r="C6" s="1375" t="s">
        <v>273</v>
      </c>
      <c r="D6" s="26" t="str">
        <f>IF('１①②'!C7="","",'１①②'!C7)</f>
        <v/>
      </c>
      <c r="E6" s="29" t="str">
        <f>IF(OR('１①②'!N7="",D6="")=TRUE,"",'１①②'!N7)</f>
        <v/>
      </c>
      <c r="F6" s="733" t="str">
        <f>IF(OR(E6=0,E6="")=TRUE,"",ROUND(E6/$E$22*100,1))</f>
        <v/>
      </c>
      <c r="G6" s="737"/>
      <c r="H6" s="1390"/>
      <c r="I6" s="15"/>
      <c r="J6" s="16"/>
      <c r="K6" s="735" t="str">
        <f t="shared" si="0"/>
        <v/>
      </c>
    </row>
    <row r="7" spans="2:13" x14ac:dyDescent="0.2">
      <c r="B7" s="736"/>
      <c r="C7" s="1376"/>
      <c r="D7" s="26" t="str">
        <f>IF('１①②'!C8="","",'１①②'!C8)</f>
        <v/>
      </c>
      <c r="E7" s="29" t="str">
        <f>IF(OR('１①②'!N8="",D7="")=TRUE,"",'１①②'!N8)</f>
        <v/>
      </c>
      <c r="F7" s="733" t="str">
        <f t="shared" ref="F7:F22" si="1">IF(OR(E7=0,E7="")=TRUE,"",ROUND(E7/$E$22*100,1))</f>
        <v/>
      </c>
      <c r="G7" s="737"/>
      <c r="H7" s="1390"/>
      <c r="I7" s="15"/>
      <c r="J7" s="16"/>
      <c r="K7" s="735" t="str">
        <f t="shared" si="0"/>
        <v/>
      </c>
    </row>
    <row r="8" spans="2:13" x14ac:dyDescent="0.2">
      <c r="B8" s="736" t="s">
        <v>262</v>
      </c>
      <c r="C8" s="1376"/>
      <c r="D8" s="26" t="str">
        <f>IF('１①②'!C9="","",'１①②'!C9)</f>
        <v/>
      </c>
      <c r="E8" s="29" t="str">
        <f>IF(OR('１①②'!N9="",D8="")=TRUE,"",'１①②'!N9)</f>
        <v/>
      </c>
      <c r="F8" s="733" t="str">
        <f t="shared" si="1"/>
        <v/>
      </c>
      <c r="G8" s="737"/>
      <c r="H8" s="1390"/>
      <c r="I8" s="15"/>
      <c r="J8" s="16"/>
      <c r="K8" s="735" t="str">
        <f t="shared" si="0"/>
        <v/>
      </c>
    </row>
    <row r="9" spans="2:13" x14ac:dyDescent="0.2">
      <c r="B9" s="736"/>
      <c r="C9" s="1376"/>
      <c r="D9" s="26" t="str">
        <f>IF('１①②'!C10="","",'１①②'!C10)</f>
        <v/>
      </c>
      <c r="E9" s="29" t="str">
        <f>IF(OR('１①②'!N10="",D9="")=TRUE,"",'１①②'!N10)</f>
        <v/>
      </c>
      <c r="F9" s="733" t="str">
        <f t="shared" si="1"/>
        <v/>
      </c>
      <c r="G9" s="737" t="s">
        <v>267</v>
      </c>
      <c r="H9" s="1390"/>
      <c r="I9" s="15"/>
      <c r="J9" s="16"/>
      <c r="K9" s="735" t="str">
        <f t="shared" si="0"/>
        <v/>
      </c>
    </row>
    <row r="10" spans="2:13" x14ac:dyDescent="0.2">
      <c r="B10" s="736" t="s">
        <v>263</v>
      </c>
      <c r="C10" s="1376"/>
      <c r="D10" s="26" t="str">
        <f>IF('１①②'!C11="","",'１①②'!C11)</f>
        <v/>
      </c>
      <c r="E10" s="29" t="str">
        <f>IF(OR('１①②'!N11="",D10="")=TRUE,"",'１①②'!N11)</f>
        <v/>
      </c>
      <c r="F10" s="733" t="str">
        <f t="shared" si="1"/>
        <v/>
      </c>
      <c r="G10" s="737"/>
      <c r="H10" s="1390"/>
      <c r="I10" s="15"/>
      <c r="J10" s="16"/>
      <c r="K10" s="735" t="str">
        <f t="shared" si="0"/>
        <v/>
      </c>
    </row>
    <row r="11" spans="2:13" x14ac:dyDescent="0.2">
      <c r="B11" s="736"/>
      <c r="C11" s="1376"/>
      <c r="D11" s="26" t="str">
        <f>IF('１①②'!C12="","",'１①②'!C12)</f>
        <v/>
      </c>
      <c r="E11" s="29" t="str">
        <f>IF(OR('１①②'!N12="",D11="")=TRUE,"",'１①②'!N12)</f>
        <v/>
      </c>
      <c r="F11" s="733" t="str">
        <f t="shared" si="1"/>
        <v/>
      </c>
      <c r="G11" s="737" t="s">
        <v>268</v>
      </c>
      <c r="H11" s="1390"/>
      <c r="I11" s="15"/>
      <c r="J11" s="16"/>
      <c r="K11" s="735" t="str">
        <f t="shared" si="0"/>
        <v/>
      </c>
    </row>
    <row r="12" spans="2:13" x14ac:dyDescent="0.2">
      <c r="B12" s="736" t="s">
        <v>264</v>
      </c>
      <c r="C12" s="1376"/>
      <c r="D12" s="26" t="str">
        <f>IF('１①②'!C13="","",'１①②'!C13)</f>
        <v/>
      </c>
      <c r="E12" s="29" t="str">
        <f>IF(OR('１①②'!N13="",D12="")=TRUE,"",'１①②'!N13)</f>
        <v/>
      </c>
      <c r="F12" s="733" t="str">
        <f t="shared" si="1"/>
        <v/>
      </c>
      <c r="G12" s="737"/>
      <c r="H12" s="1390"/>
      <c r="I12" s="15"/>
      <c r="J12" s="16"/>
      <c r="K12" s="735" t="str">
        <f t="shared" si="0"/>
        <v/>
      </c>
    </row>
    <row r="13" spans="2:13" x14ac:dyDescent="0.2">
      <c r="B13" s="736"/>
      <c r="C13" s="1376"/>
      <c r="D13" s="26" t="str">
        <f>IF('１①②'!C14="","",'１①②'!C14)</f>
        <v/>
      </c>
      <c r="E13" s="29" t="str">
        <f>IF(OR('１①②'!N14="",D13="")=TRUE,"",'１①②'!N14)</f>
        <v/>
      </c>
      <c r="F13" s="733" t="str">
        <f t="shared" si="1"/>
        <v/>
      </c>
      <c r="G13" s="737" t="s">
        <v>269</v>
      </c>
      <c r="H13" s="1390"/>
      <c r="I13" s="15"/>
      <c r="J13" s="16"/>
      <c r="K13" s="735" t="str">
        <f t="shared" si="0"/>
        <v/>
      </c>
    </row>
    <row r="14" spans="2:13" x14ac:dyDescent="0.2">
      <c r="B14" s="736" t="s">
        <v>265</v>
      </c>
      <c r="C14" s="1376"/>
      <c r="D14" s="26" t="str">
        <f>IF('１①②'!C15="","",'１①②'!C15)</f>
        <v/>
      </c>
      <c r="E14" s="29" t="str">
        <f>IF(OR('１①②'!N15="",D14="")=TRUE,"",'１①②'!N15)</f>
        <v/>
      </c>
      <c r="F14" s="733" t="str">
        <f>IF(OR(E14=0,E14="")=TRUE,"",ROUND(E14/$E$22*100,1))</f>
        <v/>
      </c>
      <c r="G14" s="737"/>
      <c r="H14" s="1390"/>
      <c r="I14" s="15"/>
      <c r="J14" s="16"/>
      <c r="K14" s="735" t="str">
        <f t="shared" si="0"/>
        <v/>
      </c>
    </row>
    <row r="15" spans="2:13" x14ac:dyDescent="0.2">
      <c r="B15" s="736"/>
      <c r="C15" s="1376"/>
      <c r="D15" s="26" t="str">
        <f>IF('１①②'!C16="","",'１①②'!C16)</f>
        <v/>
      </c>
      <c r="E15" s="29" t="str">
        <f>IF(OR('１①②'!N16="",D15="")=TRUE,"",'１①②'!N16)</f>
        <v/>
      </c>
      <c r="F15" s="733" t="str">
        <f t="shared" si="1"/>
        <v/>
      </c>
      <c r="G15" s="737" t="s">
        <v>270</v>
      </c>
      <c r="H15" s="1390"/>
      <c r="I15" s="15"/>
      <c r="J15" s="16"/>
      <c r="K15" s="735" t="str">
        <f t="shared" si="0"/>
        <v/>
      </c>
    </row>
    <row r="16" spans="2:13" x14ac:dyDescent="0.2">
      <c r="B16" s="736" t="s">
        <v>266</v>
      </c>
      <c r="C16" s="1376"/>
      <c r="D16" s="26" t="str">
        <f>IF('１①②'!C17="","",'１①②'!C17)</f>
        <v/>
      </c>
      <c r="E16" s="29" t="str">
        <f>IF(OR('１①②'!N17="",D16="")=TRUE,"",'１①②'!N17)</f>
        <v/>
      </c>
      <c r="F16" s="733" t="str">
        <f t="shared" si="1"/>
        <v/>
      </c>
      <c r="G16" s="737"/>
      <c r="H16" s="1390"/>
      <c r="I16" s="15"/>
      <c r="J16" s="16"/>
      <c r="K16" s="735" t="str">
        <f t="shared" si="0"/>
        <v/>
      </c>
    </row>
    <row r="17" spans="2:11" x14ac:dyDescent="0.2">
      <c r="B17" s="736"/>
      <c r="C17" s="1376"/>
      <c r="D17" s="26" t="str">
        <f>IF('１①②'!C18="","",'１①②'!C18)</f>
        <v/>
      </c>
      <c r="E17" s="29" t="str">
        <f>IF(OR('１①②'!N18="",D17="")=TRUE,"",'１①②'!N18)</f>
        <v/>
      </c>
      <c r="F17" s="733" t="str">
        <f t="shared" si="1"/>
        <v/>
      </c>
      <c r="G17" s="737" t="s">
        <v>271</v>
      </c>
      <c r="H17" s="1390"/>
      <c r="I17" s="15"/>
      <c r="J17" s="16"/>
      <c r="K17" s="735" t="str">
        <f t="shared" si="0"/>
        <v/>
      </c>
    </row>
    <row r="18" spans="2:11" x14ac:dyDescent="0.2">
      <c r="B18" s="736"/>
      <c r="C18" s="1376"/>
      <c r="D18" s="26" t="str">
        <f>IF('１①②'!C19="","",'１①②'!C19)</f>
        <v/>
      </c>
      <c r="E18" s="29" t="str">
        <f>IF(OR('１①②'!N19="",D18="")=TRUE,"",'１①②'!N19)</f>
        <v/>
      </c>
      <c r="F18" s="733" t="str">
        <f t="shared" si="1"/>
        <v/>
      </c>
      <c r="G18" s="737"/>
      <c r="H18" s="1390"/>
      <c r="I18" s="15"/>
      <c r="J18" s="18"/>
      <c r="K18" s="735" t="str">
        <f t="shared" si="0"/>
        <v/>
      </c>
    </row>
    <row r="19" spans="2:11" x14ac:dyDescent="0.2">
      <c r="B19" s="736"/>
      <c r="C19" s="1376"/>
      <c r="D19" s="26" t="str">
        <f>IF('１①②'!C20="","",'１①②'!C20)</f>
        <v/>
      </c>
      <c r="E19" s="29" t="str">
        <f>IF(OR('１①②'!N20="",D19="")=TRUE,"",'１①②'!N20)</f>
        <v/>
      </c>
      <c r="F19" s="733" t="str">
        <f t="shared" si="1"/>
        <v/>
      </c>
      <c r="G19" s="737"/>
      <c r="H19" s="1391"/>
      <c r="I19" s="15"/>
      <c r="J19" s="16"/>
      <c r="K19" s="735" t="str">
        <f t="shared" si="0"/>
        <v/>
      </c>
    </row>
    <row r="20" spans="2:11" x14ac:dyDescent="0.2">
      <c r="B20" s="738"/>
      <c r="C20" s="1377"/>
      <c r="D20" s="27" t="str">
        <f>IF('１①②'!C21="","",'１①②'!C21)</f>
        <v/>
      </c>
      <c r="E20" s="30" t="str">
        <f>IF(OR('１①②'!N21="",D20="")=TRUE,"",'１①②'!N21)</f>
        <v/>
      </c>
      <c r="F20" s="733" t="str">
        <f t="shared" si="1"/>
        <v/>
      </c>
      <c r="G20" s="737"/>
      <c r="H20" s="1386" t="s">
        <v>1264</v>
      </c>
      <c r="I20" s="15"/>
      <c r="J20" s="16"/>
      <c r="K20" s="735" t="str">
        <f t="shared" si="0"/>
        <v/>
      </c>
    </row>
    <row r="21" spans="2:11" x14ac:dyDescent="0.2">
      <c r="B21" s="739" t="s">
        <v>279</v>
      </c>
      <c r="C21" s="727"/>
      <c r="D21" s="727"/>
      <c r="E21" s="31">
        <f>SUM(E5:E20)</f>
        <v>0</v>
      </c>
      <c r="F21" s="735" t="str">
        <f t="shared" si="1"/>
        <v/>
      </c>
      <c r="G21" s="737"/>
      <c r="H21" s="1387"/>
      <c r="I21" s="15"/>
      <c r="J21" s="16"/>
      <c r="K21" s="735" t="str">
        <f t="shared" si="0"/>
        <v/>
      </c>
    </row>
    <row r="22" spans="2:11" x14ac:dyDescent="0.2">
      <c r="B22" s="739" t="s">
        <v>50</v>
      </c>
      <c r="C22" s="727"/>
      <c r="D22" s="727"/>
      <c r="E22" s="32">
        <f>総括表①!B15</f>
        <v>0</v>
      </c>
      <c r="F22" s="733" t="str">
        <f t="shared" si="1"/>
        <v/>
      </c>
      <c r="G22" s="737"/>
      <c r="H22" s="1387"/>
      <c r="I22" s="15"/>
      <c r="J22" s="16"/>
      <c r="K22" s="735" t="str">
        <f t="shared" si="0"/>
        <v/>
      </c>
    </row>
    <row r="23" spans="2:11" x14ac:dyDescent="0.2">
      <c r="B23" s="740" t="s">
        <v>280</v>
      </c>
      <c r="C23" s="741"/>
      <c r="D23" s="741"/>
      <c r="E23" s="33" t="str">
        <f>IF(E22=0,"-",ROUNDDOWN(E21*-1/E22*100,2))</f>
        <v>-</v>
      </c>
      <c r="F23" s="344" t="s">
        <v>1261</v>
      </c>
      <c r="G23" s="742"/>
      <c r="H23" s="1388"/>
      <c r="I23" s="17"/>
      <c r="J23" s="19"/>
      <c r="K23" s="735" t="str">
        <f t="shared" si="0"/>
        <v/>
      </c>
    </row>
    <row r="24" spans="2:11" x14ac:dyDescent="0.2">
      <c r="G24" s="730"/>
      <c r="H24" s="1389" t="s">
        <v>1265</v>
      </c>
      <c r="I24" s="20"/>
      <c r="J24" s="21"/>
      <c r="K24" s="735" t="str">
        <f t="shared" si="0"/>
        <v/>
      </c>
    </row>
    <row r="25" spans="2:11" x14ac:dyDescent="0.2">
      <c r="B25" s="726" t="s">
        <v>276</v>
      </c>
      <c r="C25" s="727"/>
      <c r="D25" s="727"/>
      <c r="E25" s="728" t="s">
        <v>281</v>
      </c>
      <c r="G25" s="736"/>
      <c r="H25" s="1390"/>
      <c r="I25" s="15"/>
      <c r="J25" s="16"/>
      <c r="K25" s="735" t="str">
        <f t="shared" si="0"/>
        <v/>
      </c>
    </row>
    <row r="26" spans="2:11" x14ac:dyDescent="0.2">
      <c r="B26" s="1378" t="s">
        <v>274</v>
      </c>
      <c r="C26" s="1379"/>
      <c r="D26" s="34" t="str">
        <f>IF('１①②'!C29="","",'１①②'!C29)</f>
        <v/>
      </c>
      <c r="E26" s="28" t="str">
        <f>IF(OR('１①②'!N29="",D26="")=TRUE,"",'１①②'!N29)</f>
        <v/>
      </c>
      <c r="F26" s="733" t="str">
        <f>IF(OR(E26=0,E26="")=TRUE,"",ROUND(E26/$J$44*100,1))</f>
        <v/>
      </c>
      <c r="G26" s="736"/>
      <c r="H26" s="1390"/>
      <c r="I26" s="15"/>
      <c r="J26" s="16"/>
      <c r="K26" s="735" t="str">
        <f t="shared" si="0"/>
        <v/>
      </c>
    </row>
    <row r="27" spans="2:11" x14ac:dyDescent="0.2">
      <c r="B27" s="1380"/>
      <c r="C27" s="1381"/>
      <c r="D27" s="35" t="str">
        <f>IF('１①②'!C30="","",'１①②'!C30)</f>
        <v/>
      </c>
      <c r="E27" s="29" t="str">
        <f>IF(OR('１①②'!N30="",D27="")=TRUE,"",'１①②'!N30)</f>
        <v/>
      </c>
      <c r="F27" s="733" t="str">
        <f t="shared" ref="F27:F38" si="2">IF(OR(E27=0,E27="")=TRUE,"",ROUND(E27/$J$44*100,1))</f>
        <v/>
      </c>
      <c r="G27" s="736"/>
      <c r="H27" s="1390"/>
      <c r="I27" s="15"/>
      <c r="J27" s="16"/>
      <c r="K27" s="735" t="str">
        <f t="shared" si="0"/>
        <v/>
      </c>
    </row>
    <row r="28" spans="2:11" x14ac:dyDescent="0.2">
      <c r="B28" s="1380"/>
      <c r="C28" s="1381"/>
      <c r="D28" s="35" t="str">
        <f>IF('１①②'!C31="","",'１①②'!C31)</f>
        <v/>
      </c>
      <c r="E28" s="29" t="str">
        <f>IF(OR('１①②'!N31="",D28="")=TRUE,"",'１①②'!N31)</f>
        <v/>
      </c>
      <c r="F28" s="733" t="str">
        <f t="shared" si="2"/>
        <v/>
      </c>
      <c r="G28" s="736" t="s">
        <v>267</v>
      </c>
      <c r="H28" s="1390"/>
      <c r="I28" s="15"/>
      <c r="J28" s="16"/>
      <c r="K28" s="735" t="str">
        <f t="shared" si="0"/>
        <v/>
      </c>
    </row>
    <row r="29" spans="2:11" x14ac:dyDescent="0.2">
      <c r="B29" s="1380"/>
      <c r="C29" s="1381"/>
      <c r="D29" s="35" t="str">
        <f>IF('１①②'!C32="","",'１①②'!C32)</f>
        <v/>
      </c>
      <c r="E29" s="29" t="str">
        <f>IF(OR('１①②'!N32="",D29="")=TRUE,"",'１①②'!N32)</f>
        <v/>
      </c>
      <c r="F29" s="733" t="str">
        <f t="shared" si="2"/>
        <v/>
      </c>
      <c r="G29" s="736"/>
      <c r="H29" s="1390"/>
      <c r="I29" s="15"/>
      <c r="J29" s="16"/>
      <c r="K29" s="735" t="str">
        <f t="shared" si="0"/>
        <v/>
      </c>
    </row>
    <row r="30" spans="2:11" x14ac:dyDescent="0.2">
      <c r="B30" s="1380"/>
      <c r="C30" s="1381"/>
      <c r="D30" s="35" t="str">
        <f>IF('１①②'!C33="","",'１①②'!C33)</f>
        <v/>
      </c>
      <c r="E30" s="29" t="str">
        <f>IF(OR('１①②'!N33="",D30="")=TRUE,"",'１①②'!N33)</f>
        <v/>
      </c>
      <c r="F30" s="733" t="str">
        <f t="shared" si="2"/>
        <v/>
      </c>
      <c r="G30" s="736" t="s">
        <v>272</v>
      </c>
      <c r="H30" s="1390"/>
      <c r="I30" s="15"/>
      <c r="J30" s="16"/>
      <c r="K30" s="735" t="str">
        <f t="shared" si="0"/>
        <v/>
      </c>
    </row>
    <row r="31" spans="2:11" x14ac:dyDescent="0.2">
      <c r="B31" s="1380"/>
      <c r="C31" s="1381"/>
      <c r="D31" s="35" t="str">
        <f>IF('１①②'!C34="","",'１①②'!C34)</f>
        <v/>
      </c>
      <c r="E31" s="29" t="str">
        <f>IF(OR('１①②'!N34="",D31="")=TRUE,"",'１①②'!N34)</f>
        <v/>
      </c>
      <c r="F31" s="733" t="str">
        <f t="shared" si="2"/>
        <v/>
      </c>
      <c r="G31" s="736"/>
      <c r="H31" s="1390"/>
      <c r="I31" s="15"/>
      <c r="J31" s="16"/>
      <c r="K31" s="735" t="str">
        <f t="shared" si="0"/>
        <v/>
      </c>
    </row>
    <row r="32" spans="2:11" x14ac:dyDescent="0.2">
      <c r="B32" s="1380"/>
      <c r="C32" s="1381"/>
      <c r="D32" s="35" t="str">
        <f>IF('１①②'!C35="","",'１①②'!C35)</f>
        <v/>
      </c>
      <c r="E32" s="29" t="str">
        <f>IF(OR('１①②'!N35="",D32="")=TRUE,"",'１①②'!N35)</f>
        <v/>
      </c>
      <c r="F32" s="733" t="str">
        <f t="shared" si="2"/>
        <v/>
      </c>
      <c r="G32" s="736" t="s">
        <v>268</v>
      </c>
      <c r="H32" s="1390"/>
      <c r="I32" s="15"/>
      <c r="J32" s="16"/>
      <c r="K32" s="735" t="str">
        <f t="shared" si="0"/>
        <v/>
      </c>
    </row>
    <row r="33" spans="2:11" x14ac:dyDescent="0.2">
      <c r="B33" s="1380"/>
      <c r="C33" s="1381"/>
      <c r="D33" s="35" t="str">
        <f>IF('１①②'!C36="","",'１①②'!C36)</f>
        <v/>
      </c>
      <c r="E33" s="29" t="str">
        <f>IF(OR('１①②'!N36="",D33="")=TRUE,"",'１①②'!N36)</f>
        <v/>
      </c>
      <c r="F33" s="733" t="str">
        <f t="shared" si="2"/>
        <v/>
      </c>
      <c r="G33" s="736"/>
      <c r="H33" s="1390"/>
      <c r="I33" s="15"/>
      <c r="J33" s="16"/>
      <c r="K33" s="735" t="str">
        <f t="shared" si="0"/>
        <v/>
      </c>
    </row>
    <row r="34" spans="2:11" x14ac:dyDescent="0.2">
      <c r="B34" s="1380"/>
      <c r="C34" s="1381"/>
      <c r="D34" s="35" t="str">
        <f>IF('１①②'!C37="","",'１①②'!C37)</f>
        <v/>
      </c>
      <c r="E34" s="29" t="str">
        <f>IF(OR('１①②'!N37="",D34="")=TRUE,"",'１①②'!N37)</f>
        <v/>
      </c>
      <c r="F34" s="733" t="str">
        <f t="shared" si="2"/>
        <v/>
      </c>
      <c r="G34" s="736" t="s">
        <v>269</v>
      </c>
      <c r="H34" s="1390"/>
      <c r="I34" s="15"/>
      <c r="J34" s="16"/>
      <c r="K34" s="735" t="str">
        <f t="shared" si="0"/>
        <v/>
      </c>
    </row>
    <row r="35" spans="2:11" x14ac:dyDescent="0.2">
      <c r="B35" s="1380"/>
      <c r="C35" s="1381"/>
      <c r="D35" s="35" t="str">
        <f>IF('１①②'!C38="","",'１①②'!C38)</f>
        <v/>
      </c>
      <c r="E35" s="29" t="str">
        <f>IF(OR('１①②'!N38="",D35="")=TRUE,"",'１①②'!N38)</f>
        <v/>
      </c>
      <c r="F35" s="733" t="str">
        <f t="shared" si="2"/>
        <v/>
      </c>
      <c r="G35" s="736"/>
      <c r="H35" s="1390"/>
      <c r="I35" s="15"/>
      <c r="J35" s="16"/>
      <c r="K35" s="735" t="str">
        <f t="shared" si="0"/>
        <v/>
      </c>
    </row>
    <row r="36" spans="2:11" x14ac:dyDescent="0.2">
      <c r="B36" s="1380"/>
      <c r="C36" s="1381"/>
      <c r="D36" s="35" t="str">
        <f>IF('１①②'!C39="","",'１①②'!C39)</f>
        <v/>
      </c>
      <c r="E36" s="29" t="str">
        <f>IF(OR('１①②'!N39="",D36="")=TRUE,"",'１①②'!N39)</f>
        <v/>
      </c>
      <c r="F36" s="733" t="str">
        <f t="shared" si="2"/>
        <v/>
      </c>
      <c r="G36" s="736" t="s">
        <v>270</v>
      </c>
      <c r="H36" s="1390"/>
      <c r="I36" s="15"/>
      <c r="J36" s="16"/>
      <c r="K36" s="735" t="str">
        <f t="shared" si="0"/>
        <v/>
      </c>
    </row>
    <row r="37" spans="2:11" x14ac:dyDescent="0.2">
      <c r="B37" s="1380"/>
      <c r="C37" s="1381"/>
      <c r="D37" s="35" t="str">
        <f>IF('１①②'!C40="","",'１①②'!C40)</f>
        <v/>
      </c>
      <c r="E37" s="29" t="str">
        <f>IF(OR('１①②'!N40="",D37="")=TRUE,"",'１①②'!N40)</f>
        <v/>
      </c>
      <c r="F37" s="733" t="str">
        <f t="shared" si="2"/>
        <v/>
      </c>
      <c r="G37" s="736"/>
      <c r="H37" s="1390"/>
      <c r="I37" s="15"/>
      <c r="J37" s="16"/>
      <c r="K37" s="735" t="str">
        <f t="shared" si="0"/>
        <v/>
      </c>
    </row>
    <row r="38" spans="2:11" x14ac:dyDescent="0.2">
      <c r="B38" s="1382"/>
      <c r="C38" s="1383"/>
      <c r="D38" s="36" t="str">
        <f>IF('１①②'!C41="","",'１①②'!C41)</f>
        <v/>
      </c>
      <c r="E38" s="30" t="str">
        <f>IF(OR('１①②'!N41="",D38="")=TRUE,"",'１①②'!N41)</f>
        <v/>
      </c>
      <c r="F38" s="733" t="str">
        <f t="shared" si="2"/>
        <v/>
      </c>
      <c r="G38" s="736" t="s">
        <v>271</v>
      </c>
      <c r="H38" s="1391"/>
      <c r="I38" s="15"/>
      <c r="J38" s="16"/>
      <c r="K38" s="735" t="str">
        <f t="shared" si="0"/>
        <v/>
      </c>
    </row>
    <row r="39" spans="2:11" x14ac:dyDescent="0.2">
      <c r="C39" s="22"/>
      <c r="D39" s="23"/>
      <c r="E39" s="24"/>
      <c r="G39" s="736"/>
      <c r="H39" s="1386" t="s">
        <v>1264</v>
      </c>
      <c r="I39" s="15"/>
      <c r="J39" s="16"/>
      <c r="K39" s="735" t="str">
        <f t="shared" si="0"/>
        <v/>
      </c>
    </row>
    <row r="40" spans="2:11" x14ac:dyDescent="0.2">
      <c r="C40" s="22"/>
      <c r="D40" s="25"/>
      <c r="E40" s="22"/>
      <c r="G40" s="736"/>
      <c r="H40" s="1387"/>
      <c r="I40" s="15"/>
      <c r="J40" s="16"/>
      <c r="K40" s="735" t="str">
        <f t="shared" si="0"/>
        <v/>
      </c>
    </row>
    <row r="41" spans="2:11" x14ac:dyDescent="0.2">
      <c r="C41" s="22"/>
      <c r="D41" s="25"/>
      <c r="E41" s="22"/>
      <c r="G41" s="736"/>
      <c r="H41" s="1387"/>
      <c r="I41" s="15"/>
      <c r="J41" s="16"/>
      <c r="K41" s="735" t="str">
        <f t="shared" si="0"/>
        <v/>
      </c>
    </row>
    <row r="42" spans="2:11" x14ac:dyDescent="0.2">
      <c r="B42" s="653" t="s">
        <v>296</v>
      </c>
      <c r="C42" s="22"/>
      <c r="D42" s="25"/>
      <c r="E42" s="22"/>
      <c r="G42" s="738"/>
      <c r="H42" s="1388"/>
      <c r="I42" s="15"/>
      <c r="J42" s="19"/>
      <c r="K42" s="735" t="str">
        <f t="shared" si="0"/>
        <v/>
      </c>
    </row>
    <row r="43" spans="2:11" x14ac:dyDescent="0.2">
      <c r="B43" s="653" t="s">
        <v>366</v>
      </c>
      <c r="C43" s="22"/>
      <c r="D43" s="25"/>
      <c r="E43" s="22"/>
      <c r="G43" s="739" t="s">
        <v>277</v>
      </c>
      <c r="H43" s="727"/>
      <c r="I43" s="727"/>
      <c r="J43" s="31">
        <f>SUM(E5:E20,E26:E38,J5:J42)</f>
        <v>0</v>
      </c>
      <c r="K43" s="735" t="str">
        <f t="shared" si="0"/>
        <v/>
      </c>
    </row>
    <row r="44" spans="2:11" x14ac:dyDescent="0.2">
      <c r="C44" s="22"/>
      <c r="D44" s="25"/>
      <c r="E44" s="22"/>
      <c r="G44" s="739" t="s">
        <v>275</v>
      </c>
      <c r="H44" s="727"/>
      <c r="I44" s="727"/>
      <c r="J44" s="31">
        <f>E22</f>
        <v>0</v>
      </c>
      <c r="K44" s="735" t="str">
        <f t="shared" si="0"/>
        <v/>
      </c>
    </row>
    <row r="45" spans="2:11" x14ac:dyDescent="0.2">
      <c r="G45" s="740" t="s">
        <v>278</v>
      </c>
      <c r="H45" s="741"/>
      <c r="I45" s="741"/>
      <c r="J45" s="33" t="str">
        <f>IF(J44=0,"-",ROUNDDOWN(J43*-1/J44*100,2))</f>
        <v>-</v>
      </c>
      <c r="K45" s="344" t="s">
        <v>1261</v>
      </c>
    </row>
  </sheetData>
  <sheetProtection algorithmName="SHA-512" hashValue="Bi1/JlgJW1qqLPESmmOYSGgVVxWIsLk6VcP8R9/Sz+yw7TBAQMfkPA4roWhoBaBzeVbzToF+N1vqMe1oivVfag==" saltValue="B9axGxvx/JghCDOjCKTKDQ==" spinCount="100000" sheet="1" objects="1" scenarios="1"/>
  <mergeCells count="7">
    <mergeCell ref="C6:C20"/>
    <mergeCell ref="B26:C38"/>
    <mergeCell ref="J1:K1"/>
    <mergeCell ref="H20:H23"/>
    <mergeCell ref="H39:H42"/>
    <mergeCell ref="H5:H19"/>
    <mergeCell ref="H24:H38"/>
  </mergeCells>
  <phoneticPr fontId="2"/>
  <pageMargins left="0.47244094488188981" right="0.39370078740157483" top="0.70866141732283472" bottom="0.55118110236220474" header="0.51181102362204722" footer="0.51181102362204722"/>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rgb="FFFFC000"/>
    <pageSetUpPr fitToPage="1"/>
  </sheetPr>
  <dimension ref="B1:AB23"/>
  <sheetViews>
    <sheetView showZeros="0" view="pageBreakPreview" zoomScale="75" zoomScaleNormal="100" zoomScaleSheetLayoutView="75" workbookViewId="0">
      <selection activeCell="I8" sqref="I8"/>
    </sheetView>
  </sheetViews>
  <sheetFormatPr defaultColWidth="9" defaultRowHeight="14.4" x14ac:dyDescent="0.2"/>
  <cols>
    <col min="1" max="2" width="0.21875" style="745" customWidth="1"/>
    <col min="3" max="3" width="14.77734375" style="745" customWidth="1"/>
    <col min="4" max="15" width="15.88671875" style="745" customWidth="1"/>
    <col min="16" max="16" width="14.88671875" style="745" customWidth="1"/>
    <col min="17" max="17" width="57.44140625" style="745" hidden="1" customWidth="1"/>
    <col min="18" max="18" width="14.88671875" style="745" customWidth="1"/>
    <col min="19" max="19" width="5.88671875" style="745" customWidth="1"/>
    <col min="20" max="22" width="14.88671875" style="745" customWidth="1"/>
    <col min="23" max="23" width="2.44140625" style="745" customWidth="1"/>
    <col min="24" max="24" width="10.44140625" style="745" customWidth="1"/>
    <col min="25" max="25" width="1.33203125" style="745" customWidth="1"/>
    <col min="26" max="16384" width="9" style="745"/>
  </cols>
  <sheetData>
    <row r="1" spans="2:25" ht="23.25" customHeight="1" thickBot="1" x14ac:dyDescent="0.25">
      <c r="B1" s="743"/>
      <c r="C1" s="744"/>
      <c r="D1" s="744"/>
      <c r="L1" s="746" t="s">
        <v>1279</v>
      </c>
      <c r="M1" s="1400" t="str">
        <f>IF(総括表①!$D$10="-",総括表①!$C$10,総括表①!$C$10&amp;総括表①!$D$10)</f>
        <v/>
      </c>
      <c r="N1" s="1401"/>
      <c r="O1" s="1337"/>
      <c r="Q1" s="745" t="str">
        <f>"総括表③　実質公債費比率の状況（令和"&amp;総括表①!V4&amp;"年度決算）"</f>
        <v>総括表③　実質公債費比率の状況（令和3年度決算）</v>
      </c>
    </row>
    <row r="2" spans="2:25" ht="19.5" customHeight="1" x14ac:dyDescent="0.2">
      <c r="B2" s="747"/>
      <c r="C2" s="748"/>
      <c r="G2" s="749" t="str">
        <f>総括表①!E3</f>
        <v>Ver.03.00</v>
      </c>
      <c r="K2" s="747"/>
      <c r="N2" s="750"/>
      <c r="O2" s="747"/>
      <c r="W2" s="751"/>
    </row>
    <row r="3" spans="2:25" ht="6.75" customHeight="1" x14ac:dyDescent="0.2">
      <c r="B3" s="747"/>
      <c r="C3" s="748"/>
      <c r="G3" s="747"/>
      <c r="H3" s="747"/>
      <c r="I3" s="747"/>
      <c r="J3" s="747"/>
      <c r="K3" s="747"/>
      <c r="L3" s="747"/>
      <c r="M3" s="752"/>
      <c r="W3" s="751"/>
    </row>
    <row r="4" spans="2:25" ht="6.75" customHeight="1" x14ac:dyDescent="0.2">
      <c r="B4" s="747"/>
      <c r="C4" s="748"/>
      <c r="G4" s="747"/>
      <c r="H4" s="747"/>
      <c r="I4" s="747"/>
      <c r="J4" s="747"/>
      <c r="K4" s="747"/>
      <c r="L4" s="747"/>
      <c r="M4" s="752"/>
      <c r="W4" s="751"/>
    </row>
    <row r="5" spans="2:25" ht="19.5" customHeight="1" thickBot="1" x14ac:dyDescent="0.25">
      <c r="B5" s="748"/>
      <c r="C5" s="748"/>
      <c r="L5" s="748"/>
      <c r="M5" s="747"/>
      <c r="N5" s="753" t="s">
        <v>2</v>
      </c>
      <c r="O5" s="753"/>
      <c r="W5" s="751"/>
    </row>
    <row r="6" spans="2:25" ht="19.5" customHeight="1" x14ac:dyDescent="0.2">
      <c r="C6" s="1395"/>
      <c r="D6" s="754" t="s">
        <v>3258</v>
      </c>
      <c r="E6" s="755" t="s">
        <v>3259</v>
      </c>
      <c r="F6" s="755" t="s">
        <v>3260</v>
      </c>
      <c r="G6" s="755" t="s">
        <v>3261</v>
      </c>
      <c r="H6" s="755" t="s">
        <v>3262</v>
      </c>
      <c r="I6" s="755" t="s">
        <v>3263</v>
      </c>
      <c r="J6" s="755" t="s">
        <v>3264</v>
      </c>
      <c r="K6" s="755" t="s">
        <v>3265</v>
      </c>
      <c r="L6" s="755" t="s">
        <v>3266</v>
      </c>
      <c r="M6" s="755" t="s">
        <v>3267</v>
      </c>
      <c r="N6" s="1338" t="s">
        <v>3268</v>
      </c>
      <c r="O6" s="1341"/>
    </row>
    <row r="7" spans="2:25" ht="156" customHeight="1" thickBot="1" x14ac:dyDescent="0.25">
      <c r="C7" s="1402"/>
      <c r="D7" s="757" t="s">
        <v>3240</v>
      </c>
      <c r="E7" s="758" t="s">
        <v>3236</v>
      </c>
      <c r="F7" s="758" t="s">
        <v>3237</v>
      </c>
      <c r="G7" s="758" t="s">
        <v>1301</v>
      </c>
      <c r="H7" s="758" t="s">
        <v>1302</v>
      </c>
      <c r="I7" s="758" t="s">
        <v>1303</v>
      </c>
      <c r="J7" s="758" t="s">
        <v>1304</v>
      </c>
      <c r="K7" s="758" t="s">
        <v>3238</v>
      </c>
      <c r="L7" s="758" t="s">
        <v>3347</v>
      </c>
      <c r="M7" s="758" t="s">
        <v>3346</v>
      </c>
      <c r="N7" s="1339" t="s">
        <v>3348</v>
      </c>
      <c r="O7" s="1342"/>
    </row>
    <row r="8" spans="2:25" ht="30" customHeight="1" thickTop="1" thickBot="1" x14ac:dyDescent="0.25">
      <c r="C8" s="760" t="str">
        <f>"令和"&amp;総括表①!V2&amp;"年度"</f>
        <v>令和元年度</v>
      </c>
      <c r="D8" s="690"/>
      <c r="E8" s="691"/>
      <c r="F8" s="691"/>
      <c r="G8" s="691"/>
      <c r="H8" s="691"/>
      <c r="I8" s="699">
        <f>SUM(D21:L21)</f>
        <v>0</v>
      </c>
      <c r="J8" s="691"/>
      <c r="K8" s="691"/>
      <c r="L8" s="691"/>
      <c r="M8" s="691"/>
      <c r="N8" s="1340"/>
      <c r="O8" s="1343"/>
    </row>
    <row r="9" spans="2:25" ht="30" customHeight="1" thickBot="1" x14ac:dyDescent="0.25">
      <c r="C9" s="761" t="str">
        <f>"令和"&amp;総括表①!V3&amp;"年度"</f>
        <v>令和2年度</v>
      </c>
      <c r="D9" s="693"/>
      <c r="E9" s="691"/>
      <c r="F9" s="691"/>
      <c r="G9" s="691"/>
      <c r="H9" s="691"/>
      <c r="I9" s="699">
        <f>SUM(D22:L22)</f>
        <v>0</v>
      </c>
      <c r="J9" s="691"/>
      <c r="K9" s="691"/>
      <c r="L9" s="691"/>
      <c r="M9" s="691"/>
      <c r="N9" s="1340"/>
      <c r="O9" s="1343"/>
    </row>
    <row r="10" spans="2:25" ht="30" customHeight="1" thickBot="1" x14ac:dyDescent="0.25">
      <c r="C10" s="761" t="str">
        <f>"令和"&amp;総括表①!V4&amp;"年度"</f>
        <v>令和3年度</v>
      </c>
      <c r="D10" s="694"/>
      <c r="E10" s="691"/>
      <c r="F10" s="691"/>
      <c r="G10" s="691"/>
      <c r="H10" s="691"/>
      <c r="I10" s="699">
        <f>SUM(D23:L23)</f>
        <v>0</v>
      </c>
      <c r="J10" s="691"/>
      <c r="K10" s="691"/>
      <c r="L10" s="691"/>
      <c r="M10" s="691"/>
      <c r="N10" s="1340"/>
      <c r="O10" s="1343"/>
    </row>
    <row r="11" spans="2:25" ht="19.5" customHeight="1" thickBot="1" x14ac:dyDescent="0.25">
      <c r="C11" s="762"/>
      <c r="I11" s="746"/>
      <c r="J11" s="746"/>
      <c r="Y11" s="763"/>
    </row>
    <row r="12" spans="2:25" ht="19.5" customHeight="1" x14ac:dyDescent="0.2">
      <c r="C12" s="1395"/>
      <c r="D12" s="764" t="s">
        <v>3269</v>
      </c>
      <c r="E12" s="765" t="s">
        <v>3270</v>
      </c>
      <c r="F12" s="756" t="s">
        <v>3271</v>
      </c>
      <c r="G12" s="748"/>
      <c r="H12" s="766"/>
      <c r="I12" s="767" t="s">
        <v>3272</v>
      </c>
      <c r="J12" s="766"/>
      <c r="K12" s="1404"/>
      <c r="L12" s="1406" t="s">
        <v>1305</v>
      </c>
      <c r="M12" s="766"/>
      <c r="N12" s="1406" t="s">
        <v>1306</v>
      </c>
    </row>
    <row r="13" spans="2:25" ht="125.25" customHeight="1" thickBot="1" x14ac:dyDescent="0.25">
      <c r="C13" s="1403"/>
      <c r="D13" s="768" t="s">
        <v>3343</v>
      </c>
      <c r="E13" s="769" t="s">
        <v>3344</v>
      </c>
      <c r="F13" s="759" t="s">
        <v>3345</v>
      </c>
      <c r="G13" s="1335"/>
      <c r="H13" s="766"/>
      <c r="I13" s="770" t="s">
        <v>3251</v>
      </c>
      <c r="J13" s="766"/>
      <c r="K13" s="1405"/>
      <c r="L13" s="1407"/>
      <c r="M13" s="766"/>
      <c r="N13" s="1408"/>
    </row>
    <row r="14" spans="2:25" ht="30" customHeight="1" thickTop="1" thickBot="1" x14ac:dyDescent="0.25">
      <c r="C14" s="761" t="str">
        <f>$C$8</f>
        <v>令和元年度</v>
      </c>
      <c r="D14" s="700"/>
      <c r="E14" s="701"/>
      <c r="F14" s="692"/>
      <c r="G14" s="1336"/>
      <c r="I14" s="695"/>
      <c r="K14" s="771" t="str">
        <f>$C$8</f>
        <v>令和元年度</v>
      </c>
      <c r="L14" s="506" t="str">
        <f>IF((SUM(D14:F14)-SUM(L8:N8))=0,"-",((SUM(D8:J8)-SUM(K8:N8,I14))/(SUM(D14:F14)-SUM(L8:N8,I14)))*100)</f>
        <v>-</v>
      </c>
      <c r="N14" s="1392" t="str">
        <f>IF(OR(L14="-",L15="-",L16="-")=TRUE,"-",ROUNDDOWN((L14+L15+L16)/3,1))</f>
        <v>-</v>
      </c>
    </row>
    <row r="15" spans="2:25" ht="30" customHeight="1" thickBot="1" x14ac:dyDescent="0.25">
      <c r="C15" s="761" t="str">
        <f>$C$9</f>
        <v>令和2年度</v>
      </c>
      <c r="D15" s="700"/>
      <c r="E15" s="701"/>
      <c r="F15" s="692"/>
      <c r="G15" s="1336"/>
      <c r="I15" s="696"/>
      <c r="K15" s="771" t="str">
        <f>$C$9</f>
        <v>令和2年度</v>
      </c>
      <c r="L15" s="506" t="str">
        <f>IF((SUM(D15:F15)-SUM(L9:N9))=0,"-",((SUM(D9:J9)-SUM(K9:N9,I15))/(SUM(D15:F15)-SUM(L9:N9,I15)))*100)</f>
        <v>-</v>
      </c>
      <c r="N15" s="1393"/>
    </row>
    <row r="16" spans="2:25" ht="30" customHeight="1" thickBot="1" x14ac:dyDescent="0.25">
      <c r="C16" s="761" t="str">
        <f>$C$10</f>
        <v>令和3年度</v>
      </c>
      <c r="D16" s="700"/>
      <c r="E16" s="701"/>
      <c r="F16" s="692"/>
      <c r="G16" s="1336"/>
      <c r="I16" s="696"/>
      <c r="K16" s="771" t="str">
        <f>$C$10</f>
        <v>令和3年度</v>
      </c>
      <c r="L16" s="506" t="str">
        <f>IF((SUM(D16:F16)-SUM(L10:N10))=0,"-",((SUM(D10:J10)-SUM(K10:N10,I16))/(SUM(D16:F16)-SUM(L10:N10,I16)))*100)</f>
        <v>-</v>
      </c>
      <c r="N16" s="1394"/>
    </row>
    <row r="17" spans="3:28" ht="34.5" customHeight="1" x14ac:dyDescent="0.2">
      <c r="C17" s="772"/>
      <c r="D17" s="773"/>
      <c r="E17" s="773"/>
      <c r="F17" s="773"/>
      <c r="G17" s="773"/>
      <c r="H17" s="773"/>
      <c r="I17" s="773"/>
      <c r="J17" s="773"/>
      <c r="K17" s="773"/>
      <c r="L17" s="773"/>
      <c r="M17" s="773"/>
      <c r="N17" s="773"/>
      <c r="O17" s="773"/>
      <c r="P17" s="773"/>
      <c r="Q17" s="773"/>
      <c r="R17" s="773"/>
      <c r="T17" s="774"/>
    </row>
    <row r="18" spans="3:28" ht="19.5" customHeight="1" thickBot="1" x14ac:dyDescent="0.25">
      <c r="C18" s="762" t="s">
        <v>376</v>
      </c>
      <c r="D18" s="766"/>
      <c r="E18" s="766"/>
      <c r="F18" s="766"/>
      <c r="G18" s="766"/>
      <c r="H18" s="766"/>
      <c r="I18" s="766"/>
      <c r="J18" s="766"/>
      <c r="K18" s="753"/>
      <c r="L18" s="753"/>
      <c r="M18" s="746"/>
      <c r="AB18" s="763"/>
    </row>
    <row r="19" spans="3:28" ht="19.5" customHeight="1" x14ac:dyDescent="0.2">
      <c r="C19" s="1395"/>
      <c r="D19" s="1397" t="s">
        <v>3239</v>
      </c>
      <c r="E19" s="1398"/>
      <c r="F19" s="1398"/>
      <c r="G19" s="1398"/>
      <c r="H19" s="1398"/>
      <c r="I19" s="1398"/>
      <c r="J19" s="1398"/>
      <c r="K19" s="1398"/>
      <c r="L19" s="1399"/>
    </row>
    <row r="20" spans="3:28" ht="123" customHeight="1" thickBot="1" x14ac:dyDescent="0.25">
      <c r="C20" s="1396"/>
      <c r="D20" s="775" t="s">
        <v>1307</v>
      </c>
      <c r="E20" s="776" t="s">
        <v>1308</v>
      </c>
      <c r="F20" s="776" t="s">
        <v>1449</v>
      </c>
      <c r="G20" s="776" t="s">
        <v>1309</v>
      </c>
      <c r="H20" s="776" t="s">
        <v>1450</v>
      </c>
      <c r="I20" s="776" t="s">
        <v>1451</v>
      </c>
      <c r="J20" s="776" t="s">
        <v>1452</v>
      </c>
      <c r="K20" s="776" t="s">
        <v>1453</v>
      </c>
      <c r="L20" s="777" t="s">
        <v>3252</v>
      </c>
    </row>
    <row r="21" spans="3:28" ht="30" customHeight="1" thickTop="1" thickBot="1" x14ac:dyDescent="0.25">
      <c r="C21" s="761" t="str">
        <f>C8</f>
        <v>令和元年度</v>
      </c>
      <c r="D21" s="534"/>
      <c r="E21" s="532"/>
      <c r="F21" s="532"/>
      <c r="G21" s="532"/>
      <c r="H21" s="532"/>
      <c r="I21" s="532"/>
      <c r="J21" s="532"/>
      <c r="K21" s="532"/>
      <c r="L21" s="533"/>
      <c r="N21" s="763"/>
    </row>
    <row r="22" spans="3:28" ht="30" customHeight="1" thickBot="1" x14ac:dyDescent="0.25">
      <c r="C22" s="761" t="str">
        <f>C9</f>
        <v>令和2年度</v>
      </c>
      <c r="D22" s="534"/>
      <c r="E22" s="532"/>
      <c r="F22" s="532"/>
      <c r="G22" s="532"/>
      <c r="H22" s="532"/>
      <c r="I22" s="532"/>
      <c r="J22" s="532"/>
      <c r="K22" s="532"/>
      <c r="L22" s="533"/>
    </row>
    <row r="23" spans="3:28" ht="30" customHeight="1" thickBot="1" x14ac:dyDescent="0.25">
      <c r="C23" s="761" t="str">
        <f>C10</f>
        <v>令和3年度</v>
      </c>
      <c r="D23" s="534"/>
      <c r="E23" s="532"/>
      <c r="F23" s="532"/>
      <c r="G23" s="532"/>
      <c r="H23" s="532"/>
      <c r="I23" s="532"/>
      <c r="J23" s="532"/>
      <c r="K23" s="532"/>
      <c r="L23" s="533"/>
    </row>
  </sheetData>
  <sheetProtection algorithmName="SHA-512" hashValue="yh6nz+KELbTwy8IfZoX1Yy0EhmMvjvI/sq+FQelcDpCKLTBBKdHnSmkORVe7lhDVHKJMgJpnalGZAxWbefShVQ==" saltValue="eodSHkfbQaK3Eur4/Xp/4w==" spinCount="100000" sheet="1" objects="1" scenarios="1"/>
  <mergeCells count="9">
    <mergeCell ref="N14:N16"/>
    <mergeCell ref="C19:C20"/>
    <mergeCell ref="D19:L19"/>
    <mergeCell ref="M1:N1"/>
    <mergeCell ref="C6:C7"/>
    <mergeCell ref="C12:C13"/>
    <mergeCell ref="K12:K13"/>
    <mergeCell ref="L12:L13"/>
    <mergeCell ref="N12:N13"/>
  </mergeCells>
  <phoneticPr fontId="2"/>
  <pageMargins left="0.47244094488188981" right="0.39370078740157483" top="0.70866141732283472" bottom="0.55118110236220474" header="0.51181102362204722" footer="0.51181102362204722"/>
  <pageSetup paperSize="9"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C000"/>
    <pageSetUpPr fitToPage="1"/>
  </sheetPr>
  <dimension ref="A1:O19"/>
  <sheetViews>
    <sheetView view="pageBreakPreview" zoomScaleNormal="100" zoomScaleSheetLayoutView="100" workbookViewId="0">
      <selection activeCell="H15" sqref="H15:I15"/>
    </sheetView>
  </sheetViews>
  <sheetFormatPr defaultColWidth="9" defaultRowHeight="24.9" customHeight="1" x14ac:dyDescent="0.2"/>
  <cols>
    <col min="1" max="1" width="4.88671875" style="37" customWidth="1"/>
    <col min="2" max="13" width="12.6640625" style="37" customWidth="1"/>
    <col min="14" max="14" width="9" style="37"/>
    <col min="15" max="15" width="40.77734375" style="37" hidden="1" customWidth="1"/>
    <col min="16" max="16384" width="9" style="37"/>
  </cols>
  <sheetData>
    <row r="1" spans="1:15" ht="24.9" customHeight="1" thickBot="1" x14ac:dyDescent="0.2">
      <c r="F1" s="1184" t="str">
        <f>総括表①!E3</f>
        <v>Ver.03.00</v>
      </c>
      <c r="K1" s="778" t="s">
        <v>1257</v>
      </c>
      <c r="L1" s="1384" t="str">
        <f>IF(総括表①!$D$10="-",総括表①!$C$10,総括表①!$C$10&amp;総括表①!$D$10)</f>
        <v/>
      </c>
      <c r="M1" s="1385"/>
      <c r="O1" s="37" t="str">
        <f>"総括表④　将来負担比率の状況 （令和"&amp;総括表①!V4&amp;"年度決算）"</f>
        <v>総括表④　将来負担比率の状況 （令和3年度決算）</v>
      </c>
    </row>
    <row r="3" spans="1:15" ht="24.9" customHeight="1" x14ac:dyDescent="0.15">
      <c r="B3" s="653" t="s">
        <v>51</v>
      </c>
      <c r="M3" s="779" t="s">
        <v>2</v>
      </c>
    </row>
    <row r="4" spans="1:15" ht="24.9" customHeight="1" x14ac:dyDescent="0.2">
      <c r="B4" s="1419" t="s">
        <v>248</v>
      </c>
      <c r="C4" s="1427" t="s">
        <v>249</v>
      </c>
      <c r="D4" s="1428" t="s">
        <v>250</v>
      </c>
      <c r="E4" s="1428" t="s">
        <v>3241</v>
      </c>
      <c r="F4" s="1428" t="s">
        <v>251</v>
      </c>
      <c r="G4" s="1423" t="s">
        <v>3352</v>
      </c>
      <c r="H4" s="780"/>
      <c r="I4" s="780"/>
      <c r="J4" s="780"/>
      <c r="K4" s="781"/>
      <c r="L4" s="1428" t="s">
        <v>252</v>
      </c>
      <c r="M4" s="1425" t="s">
        <v>3242</v>
      </c>
    </row>
    <row r="5" spans="1:15" ht="24.9" customHeight="1" x14ac:dyDescent="0.2">
      <c r="B5" s="1420"/>
      <c r="C5" s="1424"/>
      <c r="D5" s="1422"/>
      <c r="E5" s="1422"/>
      <c r="F5" s="1422"/>
      <c r="G5" s="1424"/>
      <c r="H5" s="782" t="s">
        <v>246</v>
      </c>
      <c r="I5" s="1202" t="s">
        <v>3342</v>
      </c>
      <c r="J5" s="1345" t="s">
        <v>3349</v>
      </c>
      <c r="K5" s="1345" t="s">
        <v>3350</v>
      </c>
      <c r="L5" s="1422"/>
      <c r="M5" s="1426"/>
    </row>
    <row r="6" spans="1:15" ht="45" customHeight="1" x14ac:dyDescent="0.2">
      <c r="B6" s="295">
        <f>'１①②'!O22</f>
        <v>0</v>
      </c>
      <c r="C6" s="296">
        <f>'４①'!K87</f>
        <v>0</v>
      </c>
      <c r="D6" s="38"/>
      <c r="E6" s="296">
        <f>'４④'!M211</f>
        <v>0</v>
      </c>
      <c r="F6" s="297">
        <f>'４⑤A'!G6</f>
        <v>0</v>
      </c>
      <c r="G6" s="296">
        <f>SUM(H6:K6)</f>
        <v>0</v>
      </c>
      <c r="H6" s="296">
        <f>'４⑥Ａ'!W48</f>
        <v>0</v>
      </c>
      <c r="I6" s="296">
        <f>'４⑥Ｂ・C'!N9+'４⑥Ｄ'!E6</f>
        <v>0</v>
      </c>
      <c r="J6" s="296">
        <f>'４⑥C・E'!G29</f>
        <v>0</v>
      </c>
      <c r="K6" s="296">
        <f>'４⑥Ｆ'!B199+'４⑥G'!C40+'４⑥H'!B144</f>
        <v>0</v>
      </c>
      <c r="L6" s="296">
        <f>IF(総括表②!J43&gt;=0,0,総括表②!J43*-1)</f>
        <v>0</v>
      </c>
      <c r="M6" s="298">
        <f>'４⑦'!T614</f>
        <v>0</v>
      </c>
    </row>
    <row r="7" spans="1:15" ht="24.9" customHeight="1" x14ac:dyDescent="0.2">
      <c r="A7" s="783" t="s">
        <v>362</v>
      </c>
      <c r="B7" s="784" t="str">
        <f>IF(B6=0,"",IF($H$18=0,"-",ROUND(B6/$H$18*100,1)))</f>
        <v/>
      </c>
      <c r="C7" s="784" t="str">
        <f t="shared" ref="C7:M7" si="0">IF(C6=0,"",IF($H$18=0,"-",ROUND(C6/$H$18*100,1)))</f>
        <v/>
      </c>
      <c r="D7" s="784" t="str">
        <f t="shared" si="0"/>
        <v/>
      </c>
      <c r="E7" s="784" t="str">
        <f t="shared" si="0"/>
        <v/>
      </c>
      <c r="F7" s="784" t="str">
        <f t="shared" si="0"/>
        <v/>
      </c>
      <c r="G7" s="784" t="str">
        <f>IF(G6=0,"",IF($H$18=0,"-",ROUND(G6/$H$18*100,1)))</f>
        <v/>
      </c>
      <c r="H7" s="784" t="str">
        <f t="shared" si="0"/>
        <v/>
      </c>
      <c r="I7" s="784" t="str">
        <f t="shared" si="0"/>
        <v/>
      </c>
      <c r="J7" s="784"/>
      <c r="K7" s="784" t="str">
        <f>IF(K6=0,"",IF($H$18=0,"-",ROUND(K6/$H$18*100,1)))</f>
        <v/>
      </c>
      <c r="L7" s="784" t="str">
        <f t="shared" si="0"/>
        <v/>
      </c>
      <c r="M7" s="784" t="str">
        <f t="shared" si="0"/>
        <v/>
      </c>
    </row>
    <row r="8" spans="1:15" ht="24.9" customHeight="1" x14ac:dyDescent="0.15">
      <c r="B8" s="653" t="s">
        <v>308</v>
      </c>
      <c r="E8" s="779" t="s">
        <v>2</v>
      </c>
    </row>
    <row r="9" spans="1:15" ht="24.9" customHeight="1" x14ac:dyDescent="0.2">
      <c r="B9" s="1419" t="s">
        <v>247</v>
      </c>
      <c r="C9" s="1421" t="s">
        <v>307</v>
      </c>
      <c r="D9" s="785"/>
      <c r="E9" s="1425" t="s">
        <v>254</v>
      </c>
      <c r="F9" s="39"/>
      <c r="G9" s="40"/>
      <c r="H9" s="40"/>
      <c r="I9" s="40"/>
      <c r="J9" s="40"/>
      <c r="K9" s="40"/>
      <c r="L9" s="40"/>
      <c r="M9" s="40"/>
    </row>
    <row r="10" spans="1:15" ht="24.9" customHeight="1" x14ac:dyDescent="0.2">
      <c r="B10" s="1420"/>
      <c r="C10" s="1422"/>
      <c r="D10" s="782" t="s">
        <v>253</v>
      </c>
      <c r="E10" s="1426"/>
      <c r="F10" s="39"/>
      <c r="G10" s="40"/>
      <c r="H10" s="40"/>
      <c r="I10" s="40"/>
      <c r="J10" s="40"/>
      <c r="K10" s="40"/>
      <c r="L10" s="40"/>
      <c r="M10" s="40"/>
    </row>
    <row r="11" spans="1:15" ht="45" customHeight="1" x14ac:dyDescent="0.2">
      <c r="B11" s="295">
        <f>'４⑧'!L78</f>
        <v>0</v>
      </c>
      <c r="C11" s="296">
        <f>'４⑨Ｃ'!Q32</f>
        <v>0</v>
      </c>
      <c r="D11" s="296">
        <f>'４⑨Ｂ'!M16</f>
        <v>0</v>
      </c>
      <c r="E11" s="41"/>
      <c r="F11" s="39"/>
      <c r="G11" s="40"/>
      <c r="H11" s="40"/>
      <c r="I11" s="40"/>
      <c r="J11" s="40"/>
      <c r="K11" s="40"/>
      <c r="L11" s="40"/>
      <c r="M11" s="40"/>
    </row>
    <row r="12" spans="1:15" ht="24.9" customHeight="1" x14ac:dyDescent="0.2">
      <c r="A12" s="783" t="s">
        <v>362</v>
      </c>
      <c r="B12" s="784" t="str">
        <f>IF(B11=0,"",IF($H$18=0,"-",ROUND(B11/$H$18*100,1)))</f>
        <v/>
      </c>
      <c r="C12" s="784" t="str">
        <f>IF(C11=0,"",IF($H$18=0,"-",ROUND(C11/$H$18*100,1)))</f>
        <v/>
      </c>
      <c r="D12" s="784" t="str">
        <f>IF(D11=0,"",IF($H$18=0,"-",ROUND(D11/$H$18*100,1)))</f>
        <v/>
      </c>
      <c r="E12" s="784" t="str">
        <f>IF(E11=0,"",IF($H$18=0,"-",ROUND(E11/$H$18*100,1)))</f>
        <v/>
      </c>
    </row>
    <row r="14" spans="1:15" ht="24.9" customHeight="1" x14ac:dyDescent="0.2">
      <c r="B14" s="1417" t="s">
        <v>255</v>
      </c>
      <c r="C14" s="1418"/>
      <c r="E14" s="1417" t="s">
        <v>326</v>
      </c>
      <c r="F14" s="1418"/>
      <c r="H14" s="1417" t="s">
        <v>258</v>
      </c>
      <c r="I14" s="1418"/>
      <c r="J14" s="1331"/>
    </row>
    <row r="15" spans="1:15" ht="24.9" customHeight="1" x14ac:dyDescent="0.2">
      <c r="B15" s="1415">
        <f>SUM(B6:G6,L6:M6)</f>
        <v>0</v>
      </c>
      <c r="C15" s="1416"/>
      <c r="D15" s="786" t="str">
        <f>IF(B15=0,"",IF($H$18=0,"-",ROUND(B15/$H$18*100,1)))</f>
        <v/>
      </c>
      <c r="E15" s="1415">
        <f>SUM(B11:C11,E11)</f>
        <v>0</v>
      </c>
      <c r="F15" s="1416"/>
      <c r="G15" s="786" t="str">
        <f>IF(E15=0,"",IF($H$18=0,"-",ROUND(E15/$H$18*100,1)))</f>
        <v/>
      </c>
      <c r="H15" s="1415">
        <f>B15-E15</f>
        <v>0</v>
      </c>
      <c r="I15" s="1416"/>
      <c r="J15" s="1332"/>
      <c r="K15" s="787" t="str">
        <f>IF(H15=0,"",IF($H$18=0,"-",ROUND(H15/$H$18*100,1)))</f>
        <v/>
      </c>
      <c r="L15" s="1413" t="s">
        <v>260</v>
      </c>
      <c r="M15" s="1414"/>
    </row>
    <row r="16" spans="1:15" ht="24.9" customHeight="1" x14ac:dyDescent="0.2">
      <c r="L16" s="1411" t="str">
        <f>IF((B18+E18)=0,"-",IF(OR(H18&lt;0,H15&lt;0)=TRUE,"-",ROUNDDOWN(H15/H18*100,1)))</f>
        <v>-</v>
      </c>
      <c r="M16" s="1412"/>
    </row>
    <row r="17" spans="2:13" ht="24.9" customHeight="1" x14ac:dyDescent="0.2">
      <c r="B17" s="1417" t="s">
        <v>256</v>
      </c>
      <c r="C17" s="1418"/>
      <c r="E17" s="1417" t="s">
        <v>257</v>
      </c>
      <c r="F17" s="1418"/>
      <c r="H17" s="1417" t="s">
        <v>259</v>
      </c>
      <c r="I17" s="1418"/>
      <c r="J17" s="1331"/>
      <c r="M17" s="733" t="str">
        <f>IF(H15&lt;0,ROUNDDOWN(H15/H18*100,1),"")</f>
        <v/>
      </c>
    </row>
    <row r="18" spans="2:13" ht="24.9" customHeight="1" x14ac:dyDescent="0.2">
      <c r="B18" s="1409">
        <f>総括表①!B15</f>
        <v>0</v>
      </c>
      <c r="C18" s="1410"/>
      <c r="D18" s="786" t="str">
        <f>IF(B18=0,"",IF($H$18=0,"-",ROUND(B18/$H$18*100,1)))</f>
        <v/>
      </c>
      <c r="E18" s="1409">
        <f>SUM(総括表③!L10:N10,総括表③!I16)</f>
        <v>0</v>
      </c>
      <c r="F18" s="1410"/>
      <c r="G18" s="786" t="str">
        <f>IF(E18=0,"",IF($H$18=0,"-",ROUND(E18/$H$18*100,1)))</f>
        <v/>
      </c>
      <c r="H18" s="1409">
        <f>B18-E18</f>
        <v>0</v>
      </c>
      <c r="I18" s="1410"/>
      <c r="J18" s="1333"/>
      <c r="K18" s="788" t="str">
        <f>IF(H18=0,"",IF($H$18=0,"-",ROUND(H18/$H$18*100,1)))</f>
        <v/>
      </c>
    </row>
    <row r="19" spans="2:13" ht="24.9" customHeight="1" x14ac:dyDescent="0.2">
      <c r="E19" s="789" t="str">
        <f>IF(E18&lt;0,"！算入公債費等の額は、負の値にはなりません。","")</f>
        <v/>
      </c>
    </row>
  </sheetData>
  <sheetProtection algorithmName="SHA-512" hashValue="bjhe+96L+coWj3tyh1kZCU8s/7TgEKw8AqVSaAc3IGdGNnATyNox9RnlQ3IvkLDxdsVFgn4z/cDrIboO4TAGEA==" saltValue="ULyN2tGst56uwxRd+6TsUg==" spinCount="100000" sheet="1" objects="1" scenarios="1"/>
  <mergeCells count="26">
    <mergeCell ref="L1:M1"/>
    <mergeCell ref="M4:M5"/>
    <mergeCell ref="L4:L5"/>
    <mergeCell ref="H14:I14"/>
    <mergeCell ref="H17:I17"/>
    <mergeCell ref="B9:B10"/>
    <mergeCell ref="C9:C10"/>
    <mergeCell ref="G4:G5"/>
    <mergeCell ref="E9:E10"/>
    <mergeCell ref="B4:B5"/>
    <mergeCell ref="B14:C14"/>
    <mergeCell ref="B17:C17"/>
    <mergeCell ref="E14:F14"/>
    <mergeCell ref="B15:C15"/>
    <mergeCell ref="C4:C5"/>
    <mergeCell ref="D4:D5"/>
    <mergeCell ref="E4:E5"/>
    <mergeCell ref="F4:F5"/>
    <mergeCell ref="B18:C18"/>
    <mergeCell ref="L16:M16"/>
    <mergeCell ref="L15:M15"/>
    <mergeCell ref="H18:I18"/>
    <mergeCell ref="H15:I15"/>
    <mergeCell ref="E18:F18"/>
    <mergeCell ref="E15:F15"/>
    <mergeCell ref="E17:F17"/>
  </mergeCells>
  <phoneticPr fontId="2"/>
  <pageMargins left="0.47244094488188981" right="0.39370078740157483" top="0.70866141732283472" bottom="0.55118110236220474" header="0.51181102362204722" footer="0.51181102362204722"/>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C000"/>
    <pageSetUpPr fitToPage="1"/>
  </sheetPr>
  <dimension ref="B1:O56"/>
  <sheetViews>
    <sheetView view="pageBreakPreview" zoomScaleNormal="100" zoomScaleSheetLayoutView="100" workbookViewId="0">
      <selection activeCell="G39" sqref="G39"/>
    </sheetView>
  </sheetViews>
  <sheetFormatPr defaultColWidth="2.6640625" defaultRowHeight="13.5" customHeight="1" x14ac:dyDescent="0.2"/>
  <cols>
    <col min="1" max="2" width="2.6640625" style="42" customWidth="1"/>
    <col min="3" max="3" width="29.33203125" style="42" customWidth="1"/>
    <col min="4" max="15" width="10.6640625" style="42" customWidth="1"/>
    <col min="16" max="16384" width="2.6640625" style="42"/>
  </cols>
  <sheetData>
    <row r="1" spans="2:15" ht="13.5" customHeight="1" thickBot="1" x14ac:dyDescent="0.25">
      <c r="M1" s="1160" t="s">
        <v>1256</v>
      </c>
      <c r="N1" s="1384" t="str">
        <f>IF(総括表①!$D$10="-",総括表①!$C$10,総括表①!$C$10&amp;総括表①!$D$10)</f>
        <v/>
      </c>
      <c r="O1" s="1385"/>
    </row>
    <row r="2" spans="2:15" ht="13.5" customHeight="1" x14ac:dyDescent="0.2">
      <c r="E2" s="1185" t="str">
        <f>総括表①!E3</f>
        <v>Ver.03.00</v>
      </c>
    </row>
    <row r="3" spans="2:15" ht="13.5" customHeight="1" x14ac:dyDescent="0.2">
      <c r="O3" s="1134" t="s">
        <v>2</v>
      </c>
    </row>
    <row r="4" spans="2:15" ht="13.5" customHeight="1" x14ac:dyDescent="0.2">
      <c r="B4" s="1443" t="s">
        <v>23</v>
      </c>
      <c r="C4" s="1444"/>
      <c r="D4" s="1447" t="s">
        <v>16</v>
      </c>
      <c r="E4" s="1441" t="s">
        <v>17</v>
      </c>
      <c r="F4" s="1437" t="s">
        <v>41</v>
      </c>
      <c r="G4" s="1449" t="s">
        <v>26</v>
      </c>
      <c r="H4" s="1162"/>
      <c r="I4" s="1162"/>
      <c r="J4" s="1162"/>
      <c r="K4" s="1162"/>
      <c r="L4" s="1162"/>
      <c r="M4" s="1162"/>
      <c r="N4" s="1434" t="s">
        <v>27</v>
      </c>
      <c r="O4" s="1439" t="s">
        <v>28</v>
      </c>
    </row>
    <row r="5" spans="2:15" ht="30" customHeight="1" thickBot="1" x14ac:dyDescent="0.25">
      <c r="B5" s="1445"/>
      <c r="C5" s="1446"/>
      <c r="D5" s="1448"/>
      <c r="E5" s="1442"/>
      <c r="F5" s="1438"/>
      <c r="G5" s="1450"/>
      <c r="H5" s="605" t="s">
        <v>18</v>
      </c>
      <c r="I5" s="605" t="s">
        <v>19</v>
      </c>
      <c r="J5" s="605" t="s">
        <v>20</v>
      </c>
      <c r="K5" s="605" t="s">
        <v>21</v>
      </c>
      <c r="L5" s="605" t="s">
        <v>22</v>
      </c>
      <c r="M5" s="1163" t="s">
        <v>42</v>
      </c>
      <c r="N5" s="1435"/>
      <c r="O5" s="1440"/>
    </row>
    <row r="6" spans="2:15" ht="15" customHeight="1" thickTop="1" x14ac:dyDescent="0.2">
      <c r="B6" s="1164" t="s">
        <v>5</v>
      </c>
      <c r="C6" s="1165"/>
      <c r="D6" s="44"/>
      <c r="E6" s="45"/>
      <c r="F6" s="65">
        <f>D6-E6</f>
        <v>0</v>
      </c>
      <c r="G6" s="66">
        <f t="shared" ref="G6:G21" si="0">SUM(H6:L6)-M6</f>
        <v>0</v>
      </c>
      <c r="H6" s="45"/>
      <c r="I6" s="45"/>
      <c r="J6" s="45"/>
      <c r="K6" s="45"/>
      <c r="L6" s="45"/>
      <c r="M6" s="45"/>
      <c r="N6" s="74">
        <f t="shared" ref="N6:N21" si="1">F6-G6</f>
        <v>0</v>
      </c>
      <c r="O6" s="46"/>
    </row>
    <row r="7" spans="2:15" ht="15" customHeight="1" x14ac:dyDescent="0.2">
      <c r="B7" s="1451" t="s">
        <v>25</v>
      </c>
      <c r="C7" s="47"/>
      <c r="D7" s="48"/>
      <c r="E7" s="49"/>
      <c r="F7" s="67">
        <f t="shared" ref="F7:F21" si="2">D7-E7</f>
        <v>0</v>
      </c>
      <c r="G7" s="68">
        <f t="shared" si="0"/>
        <v>0</v>
      </c>
      <c r="H7" s="49"/>
      <c r="I7" s="49"/>
      <c r="J7" s="49"/>
      <c r="K7" s="49"/>
      <c r="L7" s="49"/>
      <c r="M7" s="49"/>
      <c r="N7" s="75">
        <f t="shared" si="1"/>
        <v>0</v>
      </c>
      <c r="O7" s="50"/>
    </row>
    <row r="8" spans="2:15" ht="15" customHeight="1" x14ac:dyDescent="0.2">
      <c r="B8" s="1452"/>
      <c r="C8" s="47"/>
      <c r="D8" s="48"/>
      <c r="E8" s="49"/>
      <c r="F8" s="67">
        <f t="shared" si="2"/>
        <v>0</v>
      </c>
      <c r="G8" s="68">
        <f t="shared" si="0"/>
        <v>0</v>
      </c>
      <c r="H8" s="49"/>
      <c r="I8" s="49"/>
      <c r="J8" s="49"/>
      <c r="K8" s="49"/>
      <c r="L8" s="49"/>
      <c r="M8" s="49"/>
      <c r="N8" s="75">
        <f t="shared" si="1"/>
        <v>0</v>
      </c>
      <c r="O8" s="50"/>
    </row>
    <row r="9" spans="2:15" ht="15" customHeight="1" x14ac:dyDescent="0.2">
      <c r="B9" s="1452"/>
      <c r="C9" s="47"/>
      <c r="D9" s="48"/>
      <c r="E9" s="49"/>
      <c r="F9" s="67">
        <f t="shared" si="2"/>
        <v>0</v>
      </c>
      <c r="G9" s="68">
        <f t="shared" si="0"/>
        <v>0</v>
      </c>
      <c r="H9" s="49"/>
      <c r="I9" s="49"/>
      <c r="J9" s="49"/>
      <c r="K9" s="49"/>
      <c r="L9" s="49"/>
      <c r="M9" s="49"/>
      <c r="N9" s="75">
        <f t="shared" si="1"/>
        <v>0</v>
      </c>
      <c r="O9" s="50"/>
    </row>
    <row r="10" spans="2:15" ht="15" customHeight="1" x14ac:dyDescent="0.2">
      <c r="B10" s="1452"/>
      <c r="C10" s="47"/>
      <c r="D10" s="48"/>
      <c r="E10" s="49"/>
      <c r="F10" s="67">
        <f t="shared" si="2"/>
        <v>0</v>
      </c>
      <c r="G10" s="68">
        <f t="shared" si="0"/>
        <v>0</v>
      </c>
      <c r="H10" s="49"/>
      <c r="I10" s="49"/>
      <c r="J10" s="49"/>
      <c r="K10" s="49"/>
      <c r="L10" s="49"/>
      <c r="M10" s="49"/>
      <c r="N10" s="75">
        <f t="shared" si="1"/>
        <v>0</v>
      </c>
      <c r="O10" s="50"/>
    </row>
    <row r="11" spans="2:15" ht="15" customHeight="1" x14ac:dyDescent="0.2">
      <c r="B11" s="1452"/>
      <c r="C11" s="47"/>
      <c r="D11" s="48"/>
      <c r="E11" s="49"/>
      <c r="F11" s="67">
        <f t="shared" si="2"/>
        <v>0</v>
      </c>
      <c r="G11" s="68">
        <f t="shared" si="0"/>
        <v>0</v>
      </c>
      <c r="H11" s="49"/>
      <c r="I11" s="49"/>
      <c r="J11" s="49"/>
      <c r="K11" s="49"/>
      <c r="L11" s="49"/>
      <c r="M11" s="49"/>
      <c r="N11" s="75">
        <f t="shared" si="1"/>
        <v>0</v>
      </c>
      <c r="O11" s="50"/>
    </row>
    <row r="12" spans="2:15" ht="15" customHeight="1" x14ac:dyDescent="0.2">
      <c r="B12" s="1452"/>
      <c r="C12" s="47"/>
      <c r="D12" s="48"/>
      <c r="E12" s="49"/>
      <c r="F12" s="67">
        <f t="shared" si="2"/>
        <v>0</v>
      </c>
      <c r="G12" s="68">
        <f t="shared" si="0"/>
        <v>0</v>
      </c>
      <c r="H12" s="49"/>
      <c r="I12" s="49"/>
      <c r="J12" s="49"/>
      <c r="K12" s="49"/>
      <c r="L12" s="49"/>
      <c r="M12" s="49"/>
      <c r="N12" s="75">
        <f t="shared" si="1"/>
        <v>0</v>
      </c>
      <c r="O12" s="50"/>
    </row>
    <row r="13" spans="2:15" ht="15" customHeight="1" x14ac:dyDescent="0.2">
      <c r="B13" s="1452"/>
      <c r="C13" s="47"/>
      <c r="D13" s="48"/>
      <c r="E13" s="49"/>
      <c r="F13" s="67">
        <f t="shared" si="2"/>
        <v>0</v>
      </c>
      <c r="G13" s="68">
        <f t="shared" si="0"/>
        <v>0</v>
      </c>
      <c r="H13" s="49"/>
      <c r="I13" s="49"/>
      <c r="J13" s="49"/>
      <c r="K13" s="49"/>
      <c r="L13" s="49"/>
      <c r="M13" s="49"/>
      <c r="N13" s="75">
        <f t="shared" si="1"/>
        <v>0</v>
      </c>
      <c r="O13" s="50"/>
    </row>
    <row r="14" spans="2:15" ht="15" customHeight="1" x14ac:dyDescent="0.2">
      <c r="B14" s="1452"/>
      <c r="C14" s="47"/>
      <c r="D14" s="48"/>
      <c r="E14" s="49"/>
      <c r="F14" s="67">
        <f t="shared" si="2"/>
        <v>0</v>
      </c>
      <c r="G14" s="68">
        <f t="shared" si="0"/>
        <v>0</v>
      </c>
      <c r="H14" s="49"/>
      <c r="I14" s="49"/>
      <c r="J14" s="49"/>
      <c r="K14" s="49"/>
      <c r="L14" s="49"/>
      <c r="M14" s="49"/>
      <c r="N14" s="75">
        <f t="shared" si="1"/>
        <v>0</v>
      </c>
      <c r="O14" s="50"/>
    </row>
    <row r="15" spans="2:15" ht="15" customHeight="1" x14ac:dyDescent="0.2">
      <c r="B15" s="1452"/>
      <c r="C15" s="47"/>
      <c r="D15" s="48"/>
      <c r="E15" s="49"/>
      <c r="F15" s="67">
        <f t="shared" si="2"/>
        <v>0</v>
      </c>
      <c r="G15" s="68">
        <f t="shared" si="0"/>
        <v>0</v>
      </c>
      <c r="H15" s="49"/>
      <c r="I15" s="49"/>
      <c r="J15" s="49"/>
      <c r="K15" s="49"/>
      <c r="L15" s="49"/>
      <c r="M15" s="49"/>
      <c r="N15" s="75">
        <f t="shared" si="1"/>
        <v>0</v>
      </c>
      <c r="O15" s="50"/>
    </row>
    <row r="16" spans="2:15" ht="15" customHeight="1" x14ac:dyDescent="0.2">
      <c r="B16" s="1452"/>
      <c r="C16" s="47"/>
      <c r="D16" s="48"/>
      <c r="E16" s="49"/>
      <c r="F16" s="67">
        <f t="shared" si="2"/>
        <v>0</v>
      </c>
      <c r="G16" s="68">
        <f t="shared" si="0"/>
        <v>0</v>
      </c>
      <c r="H16" s="49"/>
      <c r="I16" s="49"/>
      <c r="J16" s="49"/>
      <c r="K16" s="49"/>
      <c r="L16" s="49"/>
      <c r="M16" s="49"/>
      <c r="N16" s="75">
        <f t="shared" si="1"/>
        <v>0</v>
      </c>
      <c r="O16" s="50"/>
    </row>
    <row r="17" spans="2:15" ht="15" customHeight="1" x14ac:dyDescent="0.2">
      <c r="B17" s="1452"/>
      <c r="C17" s="47"/>
      <c r="D17" s="48"/>
      <c r="E17" s="49"/>
      <c r="F17" s="67">
        <f t="shared" si="2"/>
        <v>0</v>
      </c>
      <c r="G17" s="68">
        <f t="shared" si="0"/>
        <v>0</v>
      </c>
      <c r="H17" s="49"/>
      <c r="I17" s="49"/>
      <c r="J17" s="49"/>
      <c r="K17" s="49"/>
      <c r="L17" s="49"/>
      <c r="M17" s="49"/>
      <c r="N17" s="75">
        <f t="shared" si="1"/>
        <v>0</v>
      </c>
      <c r="O17" s="50"/>
    </row>
    <row r="18" spans="2:15" ht="15" customHeight="1" x14ac:dyDescent="0.2">
      <c r="B18" s="1452"/>
      <c r="C18" s="47"/>
      <c r="D18" s="48"/>
      <c r="E18" s="49"/>
      <c r="F18" s="67">
        <f t="shared" si="2"/>
        <v>0</v>
      </c>
      <c r="G18" s="68">
        <f t="shared" si="0"/>
        <v>0</v>
      </c>
      <c r="H18" s="49"/>
      <c r="I18" s="49"/>
      <c r="J18" s="49"/>
      <c r="K18" s="49"/>
      <c r="L18" s="49"/>
      <c r="M18" s="49"/>
      <c r="N18" s="75">
        <f t="shared" si="1"/>
        <v>0</v>
      </c>
      <c r="O18" s="50"/>
    </row>
    <row r="19" spans="2:15" ht="15" customHeight="1" x14ac:dyDescent="0.2">
      <c r="B19" s="1452"/>
      <c r="C19" s="47"/>
      <c r="D19" s="48"/>
      <c r="E19" s="49"/>
      <c r="F19" s="67">
        <f t="shared" si="2"/>
        <v>0</v>
      </c>
      <c r="G19" s="68">
        <f t="shared" si="0"/>
        <v>0</v>
      </c>
      <c r="H19" s="49"/>
      <c r="I19" s="49"/>
      <c r="J19" s="49"/>
      <c r="K19" s="49"/>
      <c r="L19" s="49"/>
      <c r="M19" s="49"/>
      <c r="N19" s="75">
        <f t="shared" si="1"/>
        <v>0</v>
      </c>
      <c r="O19" s="50"/>
    </row>
    <row r="20" spans="2:15" ht="15" customHeight="1" x14ac:dyDescent="0.2">
      <c r="B20" s="1452"/>
      <c r="C20" s="47"/>
      <c r="D20" s="48"/>
      <c r="E20" s="49"/>
      <c r="F20" s="67">
        <f t="shared" si="2"/>
        <v>0</v>
      </c>
      <c r="G20" s="68">
        <f t="shared" si="0"/>
        <v>0</v>
      </c>
      <c r="H20" s="49"/>
      <c r="I20" s="49"/>
      <c r="J20" s="49"/>
      <c r="K20" s="49"/>
      <c r="L20" s="49"/>
      <c r="M20" s="49"/>
      <c r="N20" s="75">
        <f t="shared" si="1"/>
        <v>0</v>
      </c>
      <c r="O20" s="50"/>
    </row>
    <row r="21" spans="2:15" ht="15" customHeight="1" thickBot="1" x14ac:dyDescent="0.25">
      <c r="B21" s="1453"/>
      <c r="C21" s="47"/>
      <c r="D21" s="52"/>
      <c r="E21" s="53"/>
      <c r="F21" s="69">
        <f t="shared" si="2"/>
        <v>0</v>
      </c>
      <c r="G21" s="70">
        <f t="shared" si="0"/>
        <v>0</v>
      </c>
      <c r="H21" s="53"/>
      <c r="I21" s="53"/>
      <c r="J21" s="53"/>
      <c r="K21" s="53"/>
      <c r="L21" s="53"/>
      <c r="M21" s="53"/>
      <c r="N21" s="76">
        <f t="shared" si="1"/>
        <v>0</v>
      </c>
      <c r="O21" s="54"/>
    </row>
    <row r="22" spans="2:15" ht="15" customHeight="1" thickBot="1" x14ac:dyDescent="0.25">
      <c r="B22" s="1413" t="s">
        <v>7</v>
      </c>
      <c r="C22" s="1429"/>
      <c r="D22" s="69">
        <f t="shared" ref="D22:O22" si="3">SUM(D6:D21)</f>
        <v>0</v>
      </c>
      <c r="E22" s="71">
        <f t="shared" si="3"/>
        <v>0</v>
      </c>
      <c r="F22" s="69">
        <f t="shared" si="3"/>
        <v>0</v>
      </c>
      <c r="G22" s="70">
        <f t="shared" si="3"/>
        <v>0</v>
      </c>
      <c r="H22" s="71">
        <f t="shared" si="3"/>
        <v>0</v>
      </c>
      <c r="I22" s="71">
        <f t="shared" si="3"/>
        <v>0</v>
      </c>
      <c r="J22" s="71">
        <f t="shared" si="3"/>
        <v>0</v>
      </c>
      <c r="K22" s="71">
        <f t="shared" si="3"/>
        <v>0</v>
      </c>
      <c r="L22" s="71">
        <f t="shared" si="3"/>
        <v>0</v>
      </c>
      <c r="M22" s="72">
        <f t="shared" si="3"/>
        <v>0</v>
      </c>
      <c r="N22" s="73">
        <f t="shared" si="3"/>
        <v>0</v>
      </c>
      <c r="O22" s="73">
        <f t="shared" si="3"/>
        <v>0</v>
      </c>
    </row>
    <row r="23" spans="2:15" ht="13.5" customHeight="1" x14ac:dyDescent="0.2">
      <c r="M23" s="345" t="s">
        <v>1262</v>
      </c>
      <c r="N23" s="1170" t="str">
        <f>IF(N22=0,"",IF(総括表②!$E$22=0,"-",ROUND(N22/総括表②!$E$22*100,1)))</f>
        <v/>
      </c>
      <c r="O23" s="1167" t="str">
        <f>IF(O22=0,"",IF(総括表④!$H$18=0,"-",ROUND(O22/総括表④!$H$18*100,2)))</f>
        <v/>
      </c>
    </row>
    <row r="26" spans="2:15" ht="13.5" customHeight="1" x14ac:dyDescent="0.2">
      <c r="N26" s="1134" t="s">
        <v>2</v>
      </c>
    </row>
    <row r="27" spans="2:15" ht="13.5" customHeight="1" x14ac:dyDescent="0.2">
      <c r="B27" s="1432" t="s">
        <v>6</v>
      </c>
      <c r="C27" s="1430" t="s">
        <v>0</v>
      </c>
      <c r="D27" s="1447" t="s">
        <v>16</v>
      </c>
      <c r="E27" s="1441" t="s">
        <v>17</v>
      </c>
      <c r="F27" s="1437" t="s">
        <v>41</v>
      </c>
      <c r="G27" s="1449" t="s">
        <v>26</v>
      </c>
      <c r="H27" s="1162"/>
      <c r="I27" s="1162"/>
      <c r="J27" s="1162"/>
      <c r="K27" s="1162"/>
      <c r="L27" s="1162"/>
      <c r="M27" s="1162"/>
      <c r="N27" s="1434" t="s">
        <v>27</v>
      </c>
      <c r="O27" s="1436"/>
    </row>
    <row r="28" spans="2:15" ht="30" customHeight="1" thickBot="1" x14ac:dyDescent="0.25">
      <c r="B28" s="1433"/>
      <c r="C28" s="1431"/>
      <c r="D28" s="1448"/>
      <c r="E28" s="1442"/>
      <c r="F28" s="1438"/>
      <c r="G28" s="1450"/>
      <c r="H28" s="605" t="s">
        <v>18</v>
      </c>
      <c r="I28" s="605" t="s">
        <v>19</v>
      </c>
      <c r="J28" s="605" t="s">
        <v>20</v>
      </c>
      <c r="K28" s="605" t="s">
        <v>21</v>
      </c>
      <c r="L28" s="605" t="s">
        <v>22</v>
      </c>
      <c r="M28" s="1163" t="s">
        <v>42</v>
      </c>
      <c r="N28" s="1435"/>
      <c r="O28" s="1435"/>
    </row>
    <row r="29" spans="2:15" ht="15" customHeight="1" thickTop="1" x14ac:dyDescent="0.2">
      <c r="B29" s="55"/>
      <c r="C29" s="56"/>
      <c r="D29" s="57"/>
      <c r="E29" s="58"/>
      <c r="F29" s="65">
        <f>D29-E29</f>
        <v>0</v>
      </c>
      <c r="G29" s="66">
        <f t="shared" ref="G29:G41" si="4">SUM(H29:L29)-M29</f>
        <v>0</v>
      </c>
      <c r="H29" s="58"/>
      <c r="I29" s="58"/>
      <c r="J29" s="58"/>
      <c r="K29" s="58"/>
      <c r="L29" s="58"/>
      <c r="M29" s="58"/>
      <c r="N29" s="65">
        <f t="shared" ref="N29:N41" si="5">F29-G29</f>
        <v>0</v>
      </c>
      <c r="O29" s="59"/>
    </row>
    <row r="30" spans="2:15" ht="15" customHeight="1" x14ac:dyDescent="0.2">
      <c r="B30" s="60"/>
      <c r="C30" s="47"/>
      <c r="D30" s="61"/>
      <c r="E30" s="62"/>
      <c r="F30" s="77">
        <f t="shared" ref="F30:F41" si="6">D30-E30</f>
        <v>0</v>
      </c>
      <c r="G30" s="78">
        <f t="shared" si="4"/>
        <v>0</v>
      </c>
      <c r="H30" s="62"/>
      <c r="I30" s="62"/>
      <c r="J30" s="62"/>
      <c r="K30" s="62"/>
      <c r="L30" s="62"/>
      <c r="M30" s="62"/>
      <c r="N30" s="77">
        <f t="shared" si="5"/>
        <v>0</v>
      </c>
      <c r="O30" s="59"/>
    </row>
    <row r="31" spans="2:15" ht="15" customHeight="1" x14ac:dyDescent="0.2">
      <c r="B31" s="60"/>
      <c r="C31" s="47"/>
      <c r="D31" s="61"/>
      <c r="E31" s="62"/>
      <c r="F31" s="77">
        <f t="shared" si="6"/>
        <v>0</v>
      </c>
      <c r="G31" s="78">
        <f t="shared" si="4"/>
        <v>0</v>
      </c>
      <c r="H31" s="62"/>
      <c r="I31" s="62"/>
      <c r="J31" s="62"/>
      <c r="K31" s="62"/>
      <c r="L31" s="62"/>
      <c r="M31" s="62"/>
      <c r="N31" s="77">
        <f t="shared" si="5"/>
        <v>0</v>
      </c>
      <c r="O31" s="59"/>
    </row>
    <row r="32" spans="2:15" ht="15" customHeight="1" x14ac:dyDescent="0.2">
      <c r="B32" s="60"/>
      <c r="C32" s="47"/>
      <c r="D32" s="61"/>
      <c r="E32" s="62"/>
      <c r="F32" s="77">
        <f t="shared" si="6"/>
        <v>0</v>
      </c>
      <c r="G32" s="78">
        <f t="shared" si="4"/>
        <v>0</v>
      </c>
      <c r="H32" s="62"/>
      <c r="I32" s="62"/>
      <c r="J32" s="62"/>
      <c r="K32" s="62"/>
      <c r="L32" s="62"/>
      <c r="M32" s="62"/>
      <c r="N32" s="77">
        <f t="shared" si="5"/>
        <v>0</v>
      </c>
      <c r="O32" s="59"/>
    </row>
    <row r="33" spans="2:15" ht="15" customHeight="1" x14ac:dyDescent="0.2">
      <c r="B33" s="60"/>
      <c r="C33" s="47"/>
      <c r="D33" s="61"/>
      <c r="E33" s="62"/>
      <c r="F33" s="77">
        <f t="shared" si="6"/>
        <v>0</v>
      </c>
      <c r="G33" s="78">
        <f t="shared" si="4"/>
        <v>0</v>
      </c>
      <c r="H33" s="62"/>
      <c r="I33" s="62"/>
      <c r="J33" s="62"/>
      <c r="K33" s="62"/>
      <c r="L33" s="62"/>
      <c r="M33" s="62"/>
      <c r="N33" s="77">
        <f t="shared" si="5"/>
        <v>0</v>
      </c>
      <c r="O33" s="59"/>
    </row>
    <row r="34" spans="2:15" ht="15" customHeight="1" x14ac:dyDescent="0.2">
      <c r="B34" s="60"/>
      <c r="C34" s="47"/>
      <c r="D34" s="61"/>
      <c r="E34" s="62"/>
      <c r="F34" s="77">
        <f t="shared" si="6"/>
        <v>0</v>
      </c>
      <c r="G34" s="78">
        <f t="shared" si="4"/>
        <v>0</v>
      </c>
      <c r="H34" s="62"/>
      <c r="I34" s="62"/>
      <c r="J34" s="62"/>
      <c r="K34" s="62"/>
      <c r="L34" s="62"/>
      <c r="M34" s="62"/>
      <c r="N34" s="77">
        <f t="shared" si="5"/>
        <v>0</v>
      </c>
      <c r="O34" s="59"/>
    </row>
    <row r="35" spans="2:15" ht="15" customHeight="1" x14ac:dyDescent="0.2">
      <c r="B35" s="60"/>
      <c r="C35" s="47"/>
      <c r="D35" s="61"/>
      <c r="E35" s="62"/>
      <c r="F35" s="77">
        <f t="shared" si="6"/>
        <v>0</v>
      </c>
      <c r="G35" s="78">
        <f t="shared" si="4"/>
        <v>0</v>
      </c>
      <c r="H35" s="62"/>
      <c r="I35" s="62"/>
      <c r="J35" s="62"/>
      <c r="K35" s="62"/>
      <c r="L35" s="62"/>
      <c r="M35" s="62"/>
      <c r="N35" s="77">
        <f t="shared" si="5"/>
        <v>0</v>
      </c>
      <c r="O35" s="59"/>
    </row>
    <row r="36" spans="2:15" ht="15" customHeight="1" x14ac:dyDescent="0.2">
      <c r="B36" s="60"/>
      <c r="C36" s="47"/>
      <c r="D36" s="61"/>
      <c r="E36" s="62"/>
      <c r="F36" s="77">
        <f t="shared" si="6"/>
        <v>0</v>
      </c>
      <c r="G36" s="78">
        <f t="shared" si="4"/>
        <v>0</v>
      </c>
      <c r="H36" s="62"/>
      <c r="I36" s="62"/>
      <c r="J36" s="62"/>
      <c r="K36" s="62"/>
      <c r="L36" s="62"/>
      <c r="M36" s="62"/>
      <c r="N36" s="77">
        <f t="shared" si="5"/>
        <v>0</v>
      </c>
      <c r="O36" s="59"/>
    </row>
    <row r="37" spans="2:15" ht="15" customHeight="1" x14ac:dyDescent="0.2">
      <c r="B37" s="60"/>
      <c r="C37" s="47"/>
      <c r="D37" s="61"/>
      <c r="E37" s="62"/>
      <c r="F37" s="77">
        <f t="shared" si="6"/>
        <v>0</v>
      </c>
      <c r="G37" s="78">
        <f t="shared" si="4"/>
        <v>0</v>
      </c>
      <c r="H37" s="62"/>
      <c r="I37" s="62"/>
      <c r="J37" s="62"/>
      <c r="K37" s="62"/>
      <c r="L37" s="62"/>
      <c r="M37" s="62"/>
      <c r="N37" s="77">
        <f t="shared" si="5"/>
        <v>0</v>
      </c>
      <c r="O37" s="59"/>
    </row>
    <row r="38" spans="2:15" ht="15" customHeight="1" x14ac:dyDescent="0.2">
      <c r="B38" s="60"/>
      <c r="C38" s="47"/>
      <c r="D38" s="61"/>
      <c r="E38" s="62"/>
      <c r="F38" s="77">
        <f t="shared" si="6"/>
        <v>0</v>
      </c>
      <c r="G38" s="78">
        <f t="shared" si="4"/>
        <v>0</v>
      </c>
      <c r="H38" s="62"/>
      <c r="I38" s="62"/>
      <c r="J38" s="62"/>
      <c r="K38" s="62"/>
      <c r="L38" s="62"/>
      <c r="M38" s="62"/>
      <c r="N38" s="77">
        <f t="shared" si="5"/>
        <v>0</v>
      </c>
      <c r="O38" s="59"/>
    </row>
    <row r="39" spans="2:15" ht="15" customHeight="1" x14ac:dyDescent="0.2">
      <c r="B39" s="60"/>
      <c r="C39" s="47"/>
      <c r="D39" s="61"/>
      <c r="E39" s="62"/>
      <c r="F39" s="77">
        <f t="shared" si="6"/>
        <v>0</v>
      </c>
      <c r="G39" s="78">
        <f t="shared" si="4"/>
        <v>0</v>
      </c>
      <c r="H39" s="62"/>
      <c r="I39" s="62"/>
      <c r="J39" s="62"/>
      <c r="K39" s="62"/>
      <c r="L39" s="62"/>
      <c r="M39" s="62"/>
      <c r="N39" s="77">
        <f t="shared" si="5"/>
        <v>0</v>
      </c>
      <c r="O39" s="59"/>
    </row>
    <row r="40" spans="2:15" ht="15" customHeight="1" x14ac:dyDescent="0.2">
      <c r="B40" s="60"/>
      <c r="C40" s="47"/>
      <c r="D40" s="61"/>
      <c r="E40" s="62"/>
      <c r="F40" s="77">
        <f t="shared" si="6"/>
        <v>0</v>
      </c>
      <c r="G40" s="78">
        <f t="shared" si="4"/>
        <v>0</v>
      </c>
      <c r="H40" s="62"/>
      <c r="I40" s="62"/>
      <c r="J40" s="62"/>
      <c r="K40" s="62"/>
      <c r="L40" s="62"/>
      <c r="M40" s="62"/>
      <c r="N40" s="77">
        <f t="shared" si="5"/>
        <v>0</v>
      </c>
      <c r="O40" s="59"/>
    </row>
    <row r="41" spans="2:15" ht="15" customHeight="1" thickBot="1" x14ac:dyDescent="0.2">
      <c r="B41" s="60"/>
      <c r="C41" s="51"/>
      <c r="D41" s="63"/>
      <c r="E41" s="64"/>
      <c r="F41" s="79">
        <f t="shared" si="6"/>
        <v>0</v>
      </c>
      <c r="G41" s="80">
        <f t="shared" si="4"/>
        <v>0</v>
      </c>
      <c r="H41" s="64"/>
      <c r="I41" s="64"/>
      <c r="J41" s="64"/>
      <c r="K41" s="64"/>
      <c r="L41" s="64"/>
      <c r="M41" s="64"/>
      <c r="N41" s="81">
        <f t="shared" si="5"/>
        <v>0</v>
      </c>
      <c r="O41" s="346" t="s">
        <v>1263</v>
      </c>
    </row>
    <row r="42" spans="2:15" ht="15" customHeight="1" thickBot="1" x14ac:dyDescent="0.25">
      <c r="B42" s="1413" t="s">
        <v>7</v>
      </c>
      <c r="C42" s="1429"/>
      <c r="D42" s="79">
        <f t="shared" ref="D42:N42" si="7">SUM(D29:D41)</f>
        <v>0</v>
      </c>
      <c r="E42" s="82">
        <f t="shared" si="7"/>
        <v>0</v>
      </c>
      <c r="F42" s="79">
        <f t="shared" si="7"/>
        <v>0</v>
      </c>
      <c r="G42" s="80">
        <f t="shared" si="7"/>
        <v>0</v>
      </c>
      <c r="H42" s="82">
        <f t="shared" si="7"/>
        <v>0</v>
      </c>
      <c r="I42" s="82">
        <f t="shared" si="7"/>
        <v>0</v>
      </c>
      <c r="J42" s="82">
        <f t="shared" si="7"/>
        <v>0</v>
      </c>
      <c r="K42" s="82">
        <f t="shared" si="7"/>
        <v>0</v>
      </c>
      <c r="L42" s="82">
        <f t="shared" si="7"/>
        <v>0</v>
      </c>
      <c r="M42" s="83">
        <f t="shared" si="7"/>
        <v>0</v>
      </c>
      <c r="N42" s="84">
        <f t="shared" si="7"/>
        <v>0</v>
      </c>
      <c r="O42" s="1171" t="str">
        <f>IF(N42=0,"",IF(総括表②!$E$22=0,"-",ROUND(N42/総括表②!$E$22*100,1)))</f>
        <v/>
      </c>
    </row>
    <row r="43" spans="2:15" ht="13.5" customHeight="1" x14ac:dyDescent="0.2">
      <c r="C43" s="299" t="s">
        <v>376</v>
      </c>
    </row>
    <row r="44" spans="2:15" ht="13.5" customHeight="1" x14ac:dyDescent="0.2">
      <c r="C44" s="300" t="s">
        <v>367</v>
      </c>
    </row>
    <row r="45" spans="2:15" ht="13.5" customHeight="1" x14ac:dyDescent="0.2">
      <c r="C45" s="300" t="s">
        <v>368</v>
      </c>
    </row>
    <row r="46" spans="2:15" ht="13.5" customHeight="1" x14ac:dyDescent="0.2">
      <c r="C46" s="300" t="s">
        <v>369</v>
      </c>
    </row>
    <row r="47" spans="2:15" ht="13.5" customHeight="1" x14ac:dyDescent="0.2">
      <c r="C47" s="300" t="s">
        <v>370</v>
      </c>
    </row>
    <row r="48" spans="2:15" ht="13.5" customHeight="1" x14ac:dyDescent="0.2">
      <c r="C48" s="300" t="s">
        <v>371</v>
      </c>
    </row>
    <row r="49" spans="3:3" ht="13.5" customHeight="1" x14ac:dyDescent="0.2">
      <c r="C49" s="300" t="s">
        <v>372</v>
      </c>
    </row>
    <row r="50" spans="3:3" ht="13.5" customHeight="1" x14ac:dyDescent="0.2">
      <c r="C50" s="300" t="s">
        <v>373</v>
      </c>
    </row>
    <row r="51" spans="3:3" ht="13.5" customHeight="1" x14ac:dyDescent="0.2">
      <c r="C51" s="300" t="s">
        <v>374</v>
      </c>
    </row>
    <row r="52" spans="3:3" ht="13.5" customHeight="1" x14ac:dyDescent="0.2">
      <c r="C52" s="300" t="s">
        <v>375</v>
      </c>
    </row>
    <row r="53" spans="3:3" ht="13.5" customHeight="1" x14ac:dyDescent="0.2">
      <c r="C53" s="300" t="s">
        <v>1972</v>
      </c>
    </row>
    <row r="54" spans="3:3" ht="13.5" customHeight="1" x14ac:dyDescent="0.2">
      <c r="C54" s="300" t="s">
        <v>1973</v>
      </c>
    </row>
    <row r="55" spans="3:3" ht="13.5" customHeight="1" x14ac:dyDescent="0.2">
      <c r="C55" s="300"/>
    </row>
    <row r="56" spans="3:3" ht="13.5" customHeight="1" x14ac:dyDescent="0.2">
      <c r="C56" s="300"/>
    </row>
  </sheetData>
  <sheetProtection algorithmName="SHA-512" hashValue="Oq/elYB79YWCeOdGktfjAKShitZpra6jR5kC+2C608sYXIgo54aPgfsYHvKC4il0A1KmtW/15yAhYqe6WcEDnw==" saltValue="gYsDPjuGPwZPk6r50MQKOw==" spinCount="100000" sheet="1" objects="1" scenarios="1"/>
  <mergeCells count="19">
    <mergeCell ref="G4:G5"/>
    <mergeCell ref="F4:F5"/>
    <mergeCell ref="B7:B21"/>
    <mergeCell ref="N1:O1"/>
    <mergeCell ref="B42:C42"/>
    <mergeCell ref="C27:C28"/>
    <mergeCell ref="B27:B28"/>
    <mergeCell ref="N27:N28"/>
    <mergeCell ref="O27:O28"/>
    <mergeCell ref="F27:F28"/>
    <mergeCell ref="O4:O5"/>
    <mergeCell ref="N4:N5"/>
    <mergeCell ref="E4:E5"/>
    <mergeCell ref="B4:C5"/>
    <mergeCell ref="D4:D5"/>
    <mergeCell ref="G27:G28"/>
    <mergeCell ref="D27:D28"/>
    <mergeCell ref="E27:E28"/>
    <mergeCell ref="B22:C22"/>
  </mergeCells>
  <phoneticPr fontId="2"/>
  <dataValidations count="1">
    <dataValidation type="list" allowBlank="1" showInputMessage="1" showErrorMessage="1" sqref="B29:B41" xr:uid="{00000000-0002-0000-0600-000000000000}">
      <formula1>"①,②,③,④,⑤,⑥,⑦,⑧,⑨,⑩,⑪"</formula1>
    </dataValidation>
  </dataValidations>
  <pageMargins left="0.47244094488188981" right="0.39370078740157483" top="0.70866141732283472" bottom="0.55118110236220474" header="0.51181102362204722" footer="0.51181102362204722"/>
  <pageSetup paperSize="9" scale="8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3">
    <tabColor theme="7"/>
  </sheetPr>
  <dimension ref="B1:O44"/>
  <sheetViews>
    <sheetView view="pageBreakPreview" zoomScaleNormal="100" zoomScaleSheetLayoutView="100" workbookViewId="0">
      <selection activeCell="C8" sqref="C8"/>
    </sheetView>
  </sheetViews>
  <sheetFormatPr defaultColWidth="2.6640625" defaultRowHeight="13.5" customHeight="1" x14ac:dyDescent="0.2"/>
  <cols>
    <col min="1" max="2" width="2.6640625" style="42" customWidth="1"/>
    <col min="3" max="3" width="29.33203125" style="42" customWidth="1"/>
    <col min="4" max="15" width="10.6640625" style="42" customWidth="1"/>
    <col min="16" max="16384" width="2.6640625" style="42"/>
  </cols>
  <sheetData>
    <row r="1" spans="2:15" ht="13.5" customHeight="1" thickBot="1" x14ac:dyDescent="0.25">
      <c r="M1" s="1160" t="s">
        <v>1256</v>
      </c>
      <c r="N1" s="1384" t="str">
        <f>IF(総括表①!$D$10="-",総括表①!$C$10,総括表①!$C$10&amp;総括表①!$D$10)</f>
        <v/>
      </c>
      <c r="O1" s="1385"/>
    </row>
    <row r="2" spans="2:15" ht="13.5" customHeight="1" x14ac:dyDescent="0.2">
      <c r="F2" s="1161" t="str">
        <f>総括表①!E3</f>
        <v>Ver.03.00</v>
      </c>
    </row>
    <row r="3" spans="2:15" ht="13.5" customHeight="1" x14ac:dyDescent="0.2">
      <c r="N3" s="1134" t="s">
        <v>2</v>
      </c>
    </row>
    <row r="4" spans="2:15" ht="13.5" customHeight="1" x14ac:dyDescent="0.2">
      <c r="B4" s="1443" t="s">
        <v>23</v>
      </c>
      <c r="C4" s="1444"/>
      <c r="D4" s="1447" t="s">
        <v>16</v>
      </c>
      <c r="E4" s="1441" t="s">
        <v>17</v>
      </c>
      <c r="F4" s="1437" t="s">
        <v>41</v>
      </c>
      <c r="G4" s="1449" t="s">
        <v>26</v>
      </c>
      <c r="H4" s="1162"/>
      <c r="I4" s="1162"/>
      <c r="J4" s="1162"/>
      <c r="K4" s="1162"/>
      <c r="L4" s="1162"/>
      <c r="M4" s="1162"/>
      <c r="N4" s="1439" t="s">
        <v>27</v>
      </c>
      <c r="O4" s="1454"/>
    </row>
    <row r="5" spans="2:15" ht="30" customHeight="1" thickBot="1" x14ac:dyDescent="0.25">
      <c r="B5" s="1445"/>
      <c r="C5" s="1446"/>
      <c r="D5" s="1448"/>
      <c r="E5" s="1442"/>
      <c r="F5" s="1438"/>
      <c r="G5" s="1450"/>
      <c r="H5" s="605" t="s">
        <v>18</v>
      </c>
      <c r="I5" s="605" t="s">
        <v>19</v>
      </c>
      <c r="J5" s="605" t="s">
        <v>20</v>
      </c>
      <c r="K5" s="605" t="s">
        <v>21</v>
      </c>
      <c r="L5" s="605" t="s">
        <v>22</v>
      </c>
      <c r="M5" s="1163" t="s">
        <v>42</v>
      </c>
      <c r="N5" s="1440"/>
      <c r="O5" s="1455"/>
    </row>
    <row r="6" spans="2:15" ht="15" customHeight="1" thickTop="1" x14ac:dyDescent="0.2">
      <c r="B6" s="1164" t="s">
        <v>5</v>
      </c>
      <c r="C6" s="1165"/>
      <c r="D6" s="44"/>
      <c r="E6" s="45"/>
      <c r="F6" s="65">
        <f>D6-E6</f>
        <v>0</v>
      </c>
      <c r="G6" s="66">
        <f t="shared" ref="G6:G21" si="0">SUM(H6:L6)-M6</f>
        <v>0</v>
      </c>
      <c r="H6" s="45"/>
      <c r="I6" s="45"/>
      <c r="J6" s="45"/>
      <c r="K6" s="45"/>
      <c r="L6" s="45"/>
      <c r="M6" s="45"/>
      <c r="N6" s="574">
        <f t="shared" ref="N6:N21" si="1">F6-G6</f>
        <v>0</v>
      </c>
      <c r="O6" s="1149"/>
    </row>
    <row r="7" spans="2:15" ht="15" customHeight="1" x14ac:dyDescent="0.2">
      <c r="B7" s="1451" t="s">
        <v>25</v>
      </c>
      <c r="C7" s="573" t="str">
        <f>IF('１①②'!C7="","",'１①②'!C7)</f>
        <v/>
      </c>
      <c r="D7" s="48"/>
      <c r="E7" s="49"/>
      <c r="F7" s="67">
        <f t="shared" ref="F7:F20" si="2">D7-E7</f>
        <v>0</v>
      </c>
      <c r="G7" s="68">
        <f t="shared" si="0"/>
        <v>0</v>
      </c>
      <c r="H7" s="49"/>
      <c r="I7" s="49"/>
      <c r="J7" s="49"/>
      <c r="K7" s="49"/>
      <c r="L7" s="49"/>
      <c r="M7" s="49"/>
      <c r="N7" s="258">
        <f t="shared" si="1"/>
        <v>0</v>
      </c>
      <c r="O7" s="1149"/>
    </row>
    <row r="8" spans="2:15" ht="15" customHeight="1" x14ac:dyDescent="0.2">
      <c r="B8" s="1452"/>
      <c r="C8" s="573" t="str">
        <f>IF('１①②'!C8="","",'１①②'!C8)</f>
        <v/>
      </c>
      <c r="D8" s="48"/>
      <c r="E8" s="49"/>
      <c r="F8" s="67">
        <f t="shared" si="2"/>
        <v>0</v>
      </c>
      <c r="G8" s="68">
        <f t="shared" si="0"/>
        <v>0</v>
      </c>
      <c r="H8" s="49"/>
      <c r="I8" s="49"/>
      <c r="J8" s="49"/>
      <c r="K8" s="49"/>
      <c r="L8" s="49"/>
      <c r="M8" s="49"/>
      <c r="N8" s="258">
        <f t="shared" si="1"/>
        <v>0</v>
      </c>
      <c r="O8" s="1149"/>
    </row>
    <row r="9" spans="2:15" ht="15" customHeight="1" x14ac:dyDescent="0.2">
      <c r="B9" s="1452"/>
      <c r="C9" s="573" t="str">
        <f>IF('１①②'!C9="","",'１①②'!C9)</f>
        <v/>
      </c>
      <c r="D9" s="48"/>
      <c r="E9" s="49"/>
      <c r="F9" s="67">
        <f t="shared" si="2"/>
        <v>0</v>
      </c>
      <c r="G9" s="68">
        <f t="shared" si="0"/>
        <v>0</v>
      </c>
      <c r="H9" s="49"/>
      <c r="I9" s="49"/>
      <c r="J9" s="49"/>
      <c r="K9" s="49"/>
      <c r="L9" s="49"/>
      <c r="M9" s="49"/>
      <c r="N9" s="258">
        <f t="shared" si="1"/>
        <v>0</v>
      </c>
      <c r="O9" s="1149"/>
    </row>
    <row r="10" spans="2:15" ht="15" customHeight="1" x14ac:dyDescent="0.2">
      <c r="B10" s="1452"/>
      <c r="C10" s="573" t="str">
        <f>IF('１①②'!C10="","",'１①②'!C10)</f>
        <v/>
      </c>
      <c r="D10" s="48"/>
      <c r="E10" s="49"/>
      <c r="F10" s="67">
        <f t="shared" si="2"/>
        <v>0</v>
      </c>
      <c r="G10" s="68">
        <f t="shared" si="0"/>
        <v>0</v>
      </c>
      <c r="H10" s="49"/>
      <c r="I10" s="49"/>
      <c r="J10" s="49"/>
      <c r="K10" s="49"/>
      <c r="L10" s="49"/>
      <c r="M10" s="49"/>
      <c r="N10" s="258">
        <f t="shared" si="1"/>
        <v>0</v>
      </c>
      <c r="O10" s="1149"/>
    </row>
    <row r="11" spans="2:15" ht="15" customHeight="1" x14ac:dyDescent="0.2">
      <c r="B11" s="1452"/>
      <c r="C11" s="573" t="str">
        <f>IF('１①②'!C11="","",'１①②'!C11)</f>
        <v/>
      </c>
      <c r="D11" s="48"/>
      <c r="E11" s="49"/>
      <c r="F11" s="67">
        <f t="shared" si="2"/>
        <v>0</v>
      </c>
      <c r="G11" s="68">
        <f t="shared" si="0"/>
        <v>0</v>
      </c>
      <c r="H11" s="49"/>
      <c r="I11" s="49"/>
      <c r="J11" s="49"/>
      <c r="K11" s="49"/>
      <c r="L11" s="49"/>
      <c r="M11" s="49"/>
      <c r="N11" s="258">
        <f t="shared" si="1"/>
        <v>0</v>
      </c>
      <c r="O11" s="1149"/>
    </row>
    <row r="12" spans="2:15" ht="15" customHeight="1" x14ac:dyDescent="0.2">
      <c r="B12" s="1452"/>
      <c r="C12" s="573" t="str">
        <f>IF('１①②'!C12="","",'１①②'!C12)</f>
        <v/>
      </c>
      <c r="D12" s="48"/>
      <c r="E12" s="49"/>
      <c r="F12" s="67">
        <f t="shared" si="2"/>
        <v>0</v>
      </c>
      <c r="G12" s="68">
        <f t="shared" si="0"/>
        <v>0</v>
      </c>
      <c r="H12" s="49"/>
      <c r="I12" s="49"/>
      <c r="J12" s="49"/>
      <c r="K12" s="49"/>
      <c r="L12" s="49"/>
      <c r="M12" s="49"/>
      <c r="N12" s="258">
        <f t="shared" si="1"/>
        <v>0</v>
      </c>
      <c r="O12" s="1149"/>
    </row>
    <row r="13" spans="2:15" ht="15" customHeight="1" x14ac:dyDescent="0.2">
      <c r="B13" s="1452"/>
      <c r="C13" s="573" t="str">
        <f>IF('１①②'!C13="","",'１①②'!C13)</f>
        <v/>
      </c>
      <c r="D13" s="48"/>
      <c r="E13" s="49"/>
      <c r="F13" s="67">
        <f>D13-E13</f>
        <v>0</v>
      </c>
      <c r="G13" s="68">
        <f t="shared" si="0"/>
        <v>0</v>
      </c>
      <c r="H13" s="49"/>
      <c r="I13" s="49"/>
      <c r="J13" s="49"/>
      <c r="K13" s="49"/>
      <c r="L13" s="49"/>
      <c r="M13" s="49"/>
      <c r="N13" s="258">
        <f t="shared" si="1"/>
        <v>0</v>
      </c>
      <c r="O13" s="1149"/>
    </row>
    <row r="14" spans="2:15" ht="15" customHeight="1" x14ac:dyDescent="0.2">
      <c r="B14" s="1452"/>
      <c r="C14" s="573" t="str">
        <f>IF('１①②'!C14="","",'１①②'!C14)</f>
        <v/>
      </c>
      <c r="D14" s="48"/>
      <c r="E14" s="49"/>
      <c r="F14" s="67">
        <f t="shared" si="2"/>
        <v>0</v>
      </c>
      <c r="G14" s="68">
        <f t="shared" si="0"/>
        <v>0</v>
      </c>
      <c r="H14" s="49"/>
      <c r="I14" s="49"/>
      <c r="J14" s="49"/>
      <c r="K14" s="49"/>
      <c r="L14" s="49"/>
      <c r="M14" s="49"/>
      <c r="N14" s="258">
        <f t="shared" si="1"/>
        <v>0</v>
      </c>
      <c r="O14" s="1149"/>
    </row>
    <row r="15" spans="2:15" ht="15" customHeight="1" x14ac:dyDescent="0.2">
      <c r="B15" s="1452"/>
      <c r="C15" s="573" t="str">
        <f>IF('１①②'!C15="","",'１①②'!C15)</f>
        <v/>
      </c>
      <c r="D15" s="48"/>
      <c r="E15" s="49"/>
      <c r="F15" s="67">
        <f t="shared" si="2"/>
        <v>0</v>
      </c>
      <c r="G15" s="68">
        <f t="shared" si="0"/>
        <v>0</v>
      </c>
      <c r="H15" s="49"/>
      <c r="I15" s="49"/>
      <c r="J15" s="49"/>
      <c r="K15" s="49"/>
      <c r="L15" s="49"/>
      <c r="M15" s="49"/>
      <c r="N15" s="258">
        <f t="shared" si="1"/>
        <v>0</v>
      </c>
      <c r="O15" s="1149"/>
    </row>
    <row r="16" spans="2:15" ht="15" customHeight="1" x14ac:dyDescent="0.2">
      <c r="B16" s="1452"/>
      <c r="C16" s="573" t="str">
        <f>IF('１①②'!C16="","",'１①②'!C16)</f>
        <v/>
      </c>
      <c r="D16" s="48"/>
      <c r="E16" s="49"/>
      <c r="F16" s="67">
        <f t="shared" si="2"/>
        <v>0</v>
      </c>
      <c r="G16" s="68">
        <f t="shared" si="0"/>
        <v>0</v>
      </c>
      <c r="H16" s="49"/>
      <c r="I16" s="49"/>
      <c r="J16" s="49"/>
      <c r="K16" s="49"/>
      <c r="L16" s="49"/>
      <c r="M16" s="49"/>
      <c r="N16" s="258">
        <f t="shared" si="1"/>
        <v>0</v>
      </c>
      <c r="O16" s="1149"/>
    </row>
    <row r="17" spans="2:15" ht="15" customHeight="1" x14ac:dyDescent="0.2">
      <c r="B17" s="1452"/>
      <c r="C17" s="573" t="str">
        <f>IF('１①②'!C17="","",'１①②'!C17)</f>
        <v/>
      </c>
      <c r="D17" s="48"/>
      <c r="E17" s="49"/>
      <c r="F17" s="67">
        <f t="shared" si="2"/>
        <v>0</v>
      </c>
      <c r="G17" s="68">
        <f t="shared" si="0"/>
        <v>0</v>
      </c>
      <c r="H17" s="49"/>
      <c r="I17" s="49"/>
      <c r="J17" s="49"/>
      <c r="K17" s="49"/>
      <c r="L17" s="49"/>
      <c r="M17" s="49"/>
      <c r="N17" s="258">
        <f t="shared" si="1"/>
        <v>0</v>
      </c>
      <c r="O17" s="1166" t="s">
        <v>50</v>
      </c>
    </row>
    <row r="18" spans="2:15" ht="15" customHeight="1" x14ac:dyDescent="0.2">
      <c r="B18" s="1452"/>
      <c r="C18" s="573" t="str">
        <f>IF('１①②'!C18="","",'１①②'!C18)</f>
        <v/>
      </c>
      <c r="D18" s="48"/>
      <c r="E18" s="49"/>
      <c r="F18" s="67">
        <f t="shared" si="2"/>
        <v>0</v>
      </c>
      <c r="G18" s="68">
        <f t="shared" si="0"/>
        <v>0</v>
      </c>
      <c r="H18" s="49"/>
      <c r="I18" s="49"/>
      <c r="J18" s="49"/>
      <c r="K18" s="49"/>
      <c r="L18" s="49"/>
      <c r="M18" s="49"/>
      <c r="N18" s="258">
        <f t="shared" si="1"/>
        <v>0</v>
      </c>
      <c r="O18" s="575">
        <f>総括表①!B15</f>
        <v>0</v>
      </c>
    </row>
    <row r="19" spans="2:15" ht="15" customHeight="1" thickBot="1" x14ac:dyDescent="0.25">
      <c r="B19" s="1452"/>
      <c r="C19" s="573" t="str">
        <f>IF('１①②'!C19="","",'１①②'!C19)</f>
        <v/>
      </c>
      <c r="D19" s="48"/>
      <c r="E19" s="49"/>
      <c r="F19" s="67">
        <f t="shared" si="2"/>
        <v>0</v>
      </c>
      <c r="G19" s="68">
        <f t="shared" si="0"/>
        <v>0</v>
      </c>
      <c r="H19" s="49"/>
      <c r="I19" s="49"/>
      <c r="J19" s="49"/>
      <c r="K19" s="49"/>
      <c r="L19" s="49"/>
      <c r="M19" s="49"/>
      <c r="N19" s="258">
        <f t="shared" si="1"/>
        <v>0</v>
      </c>
    </row>
    <row r="20" spans="2:15" ht="15" customHeight="1" x14ac:dyDescent="0.2">
      <c r="B20" s="1452"/>
      <c r="C20" s="573" t="str">
        <f>IF('１①②'!C20="","",'１①②'!C20)</f>
        <v/>
      </c>
      <c r="D20" s="48"/>
      <c r="E20" s="49"/>
      <c r="F20" s="67">
        <f t="shared" si="2"/>
        <v>0</v>
      </c>
      <c r="G20" s="68">
        <f t="shared" si="0"/>
        <v>0</v>
      </c>
      <c r="H20" s="49"/>
      <c r="I20" s="49"/>
      <c r="J20" s="49"/>
      <c r="K20" s="49"/>
      <c r="L20" s="49"/>
      <c r="M20" s="49"/>
      <c r="N20" s="75">
        <f t="shared" si="1"/>
        <v>0</v>
      </c>
      <c r="O20" s="1456" t="s">
        <v>1357</v>
      </c>
    </row>
    <row r="21" spans="2:15" ht="15" customHeight="1" x14ac:dyDescent="0.2">
      <c r="B21" s="1453"/>
      <c r="C21" s="573" t="str">
        <f>IF('１①②'!C21="","",'１①②'!C21)</f>
        <v/>
      </c>
      <c r="D21" s="52"/>
      <c r="E21" s="53"/>
      <c r="F21" s="69">
        <f>D21-E21</f>
        <v>0</v>
      </c>
      <c r="G21" s="70">
        <f t="shared" si="0"/>
        <v>0</v>
      </c>
      <c r="H21" s="53"/>
      <c r="I21" s="53"/>
      <c r="J21" s="53"/>
      <c r="K21" s="53"/>
      <c r="L21" s="53"/>
      <c r="M21" s="53"/>
      <c r="N21" s="76">
        <f t="shared" si="1"/>
        <v>0</v>
      </c>
      <c r="O21" s="1457"/>
    </row>
    <row r="22" spans="2:15" ht="15" customHeight="1" thickBot="1" x14ac:dyDescent="0.25">
      <c r="B22" s="1413" t="s">
        <v>7</v>
      </c>
      <c r="C22" s="1429"/>
      <c r="D22" s="69">
        <f t="shared" ref="D22:N22" si="3">SUM(D6:D21)</f>
        <v>0</v>
      </c>
      <c r="E22" s="71">
        <f t="shared" si="3"/>
        <v>0</v>
      </c>
      <c r="F22" s="69">
        <f t="shared" si="3"/>
        <v>0</v>
      </c>
      <c r="G22" s="70">
        <f t="shared" si="3"/>
        <v>0</v>
      </c>
      <c r="H22" s="71">
        <f t="shared" si="3"/>
        <v>0</v>
      </c>
      <c r="I22" s="71">
        <f t="shared" si="3"/>
        <v>0</v>
      </c>
      <c r="J22" s="71">
        <f t="shared" si="3"/>
        <v>0</v>
      </c>
      <c r="K22" s="71">
        <f t="shared" si="3"/>
        <v>0</v>
      </c>
      <c r="L22" s="71">
        <f t="shared" si="3"/>
        <v>0</v>
      </c>
      <c r="M22" s="72">
        <f t="shared" si="3"/>
        <v>0</v>
      </c>
      <c r="N22" s="247">
        <f t="shared" si="3"/>
        <v>0</v>
      </c>
      <c r="O22" s="576" t="str">
        <f>IF(O18=0,"-",ROUNDDOWN(N22*-1/O18*100,2))</f>
        <v>-</v>
      </c>
    </row>
    <row r="23" spans="2:15" ht="13.5" customHeight="1" x14ac:dyDescent="0.2">
      <c r="O23" s="1167"/>
    </row>
    <row r="24" spans="2:15" ht="13.5" customHeight="1" x14ac:dyDescent="0.2">
      <c r="L24" s="1168" t="str">
        <f>IF(N22&lt;&gt;'１①②'!N22,"! 実質収支額(11)が１①表と一致していません。","")</f>
        <v/>
      </c>
    </row>
    <row r="25" spans="2:15" ht="13.5" customHeight="1" x14ac:dyDescent="0.2">
      <c r="C25" s="1169" t="s">
        <v>1356</v>
      </c>
    </row>
    <row r="26" spans="2:15" ht="13.5" customHeight="1" x14ac:dyDescent="0.2">
      <c r="C26" s="1169"/>
    </row>
    <row r="27" spans="2:15" ht="13.5" customHeight="1" x14ac:dyDescent="0.2">
      <c r="C27" s="1169"/>
    </row>
    <row r="28" spans="2:15" ht="13.5" customHeight="1" x14ac:dyDescent="0.2">
      <c r="C28" s="1169"/>
    </row>
    <row r="29" spans="2:15" ht="13.5" customHeight="1" x14ac:dyDescent="0.2">
      <c r="C29" s="1169"/>
    </row>
    <row r="30" spans="2:15" ht="13.5" customHeight="1" x14ac:dyDescent="0.2">
      <c r="C30" s="1169"/>
    </row>
    <row r="31" spans="2:15" ht="13.5" customHeight="1" x14ac:dyDescent="0.2">
      <c r="C31" s="1169"/>
    </row>
    <row r="32" spans="2:15" ht="13.5" customHeight="1" x14ac:dyDescent="0.2">
      <c r="C32" s="1169"/>
    </row>
    <row r="33" spans="3:3" ht="13.5" customHeight="1" x14ac:dyDescent="0.2">
      <c r="C33" s="1169"/>
    </row>
    <row r="34" spans="3:3" ht="13.5" customHeight="1" x14ac:dyDescent="0.2">
      <c r="C34" s="1169"/>
    </row>
    <row r="35" spans="3:3" ht="13.5" customHeight="1" x14ac:dyDescent="0.2">
      <c r="C35" s="1169"/>
    </row>
    <row r="36" spans="3:3" ht="13.5" customHeight="1" x14ac:dyDescent="0.2">
      <c r="C36" s="1169"/>
    </row>
    <row r="37" spans="3:3" ht="13.5" customHeight="1" x14ac:dyDescent="0.2">
      <c r="C37" s="1169"/>
    </row>
    <row r="38" spans="3:3" ht="13.5" customHeight="1" x14ac:dyDescent="0.2">
      <c r="C38" s="1169"/>
    </row>
    <row r="39" spans="3:3" ht="13.5" customHeight="1" x14ac:dyDescent="0.2">
      <c r="C39" s="1169"/>
    </row>
    <row r="40" spans="3:3" ht="13.5" customHeight="1" x14ac:dyDescent="0.2">
      <c r="C40" s="1169"/>
    </row>
    <row r="41" spans="3:3" ht="13.5" customHeight="1" x14ac:dyDescent="0.2">
      <c r="C41" s="1169"/>
    </row>
    <row r="42" spans="3:3" ht="13.5" customHeight="1" x14ac:dyDescent="0.2">
      <c r="C42" s="1169"/>
    </row>
    <row r="43" spans="3:3" ht="13.5" customHeight="1" x14ac:dyDescent="0.2">
      <c r="C43" s="1169"/>
    </row>
    <row r="44" spans="3:3" ht="13.5" customHeight="1" x14ac:dyDescent="0.2">
      <c r="C44" s="1169"/>
    </row>
  </sheetData>
  <sheetProtection algorithmName="SHA-512" hashValue="zOiSQ6f3G1Xibs/P8abOiPl5nX9ASKfk920ZJdNCjT+9i37Iol2rONuviPj0jzsWwPge53upN21h2HTvcYQl0w==" saltValue="Q63+n5KMHZwDUwwaIs7JsA==" spinCount="100000" sheet="1" objects="1" scenarios="1"/>
  <mergeCells count="11">
    <mergeCell ref="B7:B21"/>
    <mergeCell ref="O20:O21"/>
    <mergeCell ref="B22:C22"/>
    <mergeCell ref="N1:O1"/>
    <mergeCell ref="B4:C5"/>
    <mergeCell ref="D4:D5"/>
    <mergeCell ref="E4:E5"/>
    <mergeCell ref="F4:F5"/>
    <mergeCell ref="G4:G5"/>
    <mergeCell ref="N4:N5"/>
    <mergeCell ref="O4:O5"/>
  </mergeCells>
  <phoneticPr fontId="2"/>
  <printOptions horizontalCentered="1"/>
  <pageMargins left="0.19685039370078741" right="0.19685039370078741" top="0.51181102362204722" bottom="0.74803149606299213" header="0.51181102362204722" footer="0.51181102362204722"/>
  <pageSetup paperSize="9" scale="8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filterMode="1">
    <tabColor rgb="FFFFC000"/>
  </sheetPr>
  <dimension ref="A1:O117"/>
  <sheetViews>
    <sheetView view="pageBreakPreview" zoomScaleNormal="100" zoomScaleSheetLayoutView="100" workbookViewId="0">
      <pane ySplit="6" topLeftCell="A7" activePane="bottomLeft" state="frozen"/>
      <selection pane="bottomLeft" activeCell="M9" sqref="M9"/>
    </sheetView>
  </sheetViews>
  <sheetFormatPr defaultColWidth="9" defaultRowHeight="10.8" x14ac:dyDescent="0.2"/>
  <cols>
    <col min="1" max="2" width="1.88671875" style="10" customWidth="1"/>
    <col min="3" max="3" width="4.88671875" style="10" customWidth="1"/>
    <col min="4" max="4" width="60.6640625" style="10" customWidth="1"/>
    <col min="5" max="9" width="2.6640625" style="10" customWidth="1"/>
    <col min="10" max="11" width="15.21875" style="10" customWidth="1"/>
    <col min="12" max="12" width="5.33203125" style="10" bestFit="1" customWidth="1"/>
    <col min="13" max="13" width="19.33203125" style="10" customWidth="1"/>
    <col min="14" max="14" width="5.6640625" style="10" customWidth="1"/>
    <col min="15" max="16384" width="9" style="10"/>
  </cols>
  <sheetData>
    <row r="1" spans="1:15" ht="9" customHeight="1" thickBot="1" x14ac:dyDescent="0.25"/>
    <row r="2" spans="1:15" ht="13.8" thickBot="1" x14ac:dyDescent="0.25">
      <c r="A2" s="489">
        <v>1</v>
      </c>
      <c r="B2" s="489"/>
      <c r="L2" s="343" t="s">
        <v>1256</v>
      </c>
      <c r="M2" s="1384" t="str">
        <f>IF(総括表①!$D$10="-",総括表①!$C$10,総括表①!$C$10&amp;総括表①!$D$10)</f>
        <v/>
      </c>
      <c r="N2" s="1385"/>
    </row>
    <row r="3" spans="1:15" ht="8.25" customHeight="1" x14ac:dyDescent="0.2">
      <c r="A3" s="489">
        <v>1</v>
      </c>
      <c r="B3" s="489"/>
      <c r="D3" s="1133" t="str">
        <f>総括表①!E3</f>
        <v>Ver.03.00</v>
      </c>
    </row>
    <row r="4" spans="1:15" ht="8.25" customHeight="1" x14ac:dyDescent="0.2">
      <c r="A4" s="489">
        <v>1</v>
      </c>
      <c r="B4" s="489"/>
    </row>
    <row r="5" spans="1:15" x14ac:dyDescent="0.2">
      <c r="A5" s="489">
        <v>1</v>
      </c>
      <c r="B5" s="489"/>
      <c r="K5" s="1134" t="s">
        <v>2</v>
      </c>
    </row>
    <row r="6" spans="1:15" ht="13.5" customHeight="1" thickBot="1" x14ac:dyDescent="0.25">
      <c r="A6" s="489">
        <v>1</v>
      </c>
      <c r="B6" s="1135"/>
      <c r="C6" s="1136" t="s">
        <v>423</v>
      </c>
      <c r="D6" s="1137" t="s">
        <v>424</v>
      </c>
      <c r="E6" s="1465" t="s">
        <v>425</v>
      </c>
      <c r="F6" s="1466"/>
      <c r="G6" s="1466"/>
      <c r="H6" s="1466"/>
      <c r="I6" s="1466"/>
      <c r="J6" s="1138" t="s">
        <v>426</v>
      </c>
      <c r="K6" s="1139" t="s">
        <v>427</v>
      </c>
      <c r="L6" s="1140" t="s">
        <v>364</v>
      </c>
      <c r="M6" s="1140"/>
      <c r="N6" s="1140" t="s">
        <v>364</v>
      </c>
      <c r="O6" s="85" t="s">
        <v>47</v>
      </c>
    </row>
    <row r="7" spans="1:15" ht="12.6" customHeight="1" thickTop="1" x14ac:dyDescent="0.2">
      <c r="A7" s="489">
        <v>1</v>
      </c>
      <c r="B7" s="1141" t="str">
        <f>IF(D7&lt;&gt;"",1,"")</f>
        <v/>
      </c>
      <c r="C7" s="490"/>
      <c r="D7" s="86"/>
      <c r="E7" s="426" t="s">
        <v>1290</v>
      </c>
      <c r="F7" s="87"/>
      <c r="G7" s="87" t="s">
        <v>46</v>
      </c>
      <c r="H7" s="1142" t="s">
        <v>4353</v>
      </c>
      <c r="I7" s="87"/>
      <c r="J7" s="88"/>
      <c r="K7" s="89"/>
      <c r="L7" s="1143" t="str">
        <f>IF(OR($K$87=0,K7="")=TRUE,"",ROUND(K7/$K$87*100,1))</f>
        <v/>
      </c>
      <c r="M7" s="1467" t="s">
        <v>428</v>
      </c>
      <c r="N7" s="1144"/>
      <c r="O7" s="85" t="str">
        <f>IF(J7&lt;K7,"！支出予定額が限度額を超えています。","")</f>
        <v/>
      </c>
    </row>
    <row r="8" spans="1:15" ht="12.6" customHeight="1" x14ac:dyDescent="0.2">
      <c r="A8" s="489">
        <v>1</v>
      </c>
      <c r="B8" s="1145" t="str">
        <f>IF(D8&lt;&gt;"",B7+1,"")</f>
        <v/>
      </c>
      <c r="C8" s="491"/>
      <c r="D8" s="90"/>
      <c r="E8" s="427" t="s">
        <v>1290</v>
      </c>
      <c r="F8" s="91"/>
      <c r="G8" s="91" t="s">
        <v>45</v>
      </c>
      <c r="H8" s="1146" t="s">
        <v>4353</v>
      </c>
      <c r="I8" s="91"/>
      <c r="J8" s="92"/>
      <c r="K8" s="93"/>
      <c r="L8" s="1143" t="str">
        <f t="shared" ref="L8:L71" si="0">IF(OR($K$87=0,K8="")=TRUE,"",ROUND(K8/$K$87*100,1))</f>
        <v/>
      </c>
      <c r="M8" s="1468"/>
      <c r="N8" s="1144"/>
      <c r="O8" s="85" t="str">
        <f t="shared" ref="O8:O15" si="1">IF(J8&lt;K8,"！支出予定額が限度額を超えています。","")</f>
        <v/>
      </c>
    </row>
    <row r="9" spans="1:15" ht="12.6" customHeight="1" x14ac:dyDescent="0.2">
      <c r="A9" s="489">
        <v>1</v>
      </c>
      <c r="B9" s="1145" t="str">
        <f t="shared" ref="B9:B72" si="2">IF(D9&lt;&gt;"",B8+1,"")</f>
        <v/>
      </c>
      <c r="C9" s="491"/>
      <c r="D9" s="90"/>
      <c r="E9" s="427" t="s">
        <v>1290</v>
      </c>
      <c r="F9" s="91"/>
      <c r="G9" s="91" t="s">
        <v>45</v>
      </c>
      <c r="H9" s="1146" t="s">
        <v>4353</v>
      </c>
      <c r="I9" s="91"/>
      <c r="J9" s="92"/>
      <c r="K9" s="93"/>
      <c r="L9" s="1143" t="str">
        <f t="shared" si="0"/>
        <v/>
      </c>
      <c r="M9" s="331">
        <f>SUMIF($C$7:$C$86,"①",$K$7:$K$86)</f>
        <v>0</v>
      </c>
      <c r="N9" s="1143" t="str">
        <f>IF(M9=0,"",ROUND(M9/$K$87*100,1))</f>
        <v/>
      </c>
      <c r="O9" s="85" t="str">
        <f t="shared" si="1"/>
        <v/>
      </c>
    </row>
    <row r="10" spans="1:15" ht="12.6" customHeight="1" x14ac:dyDescent="0.2">
      <c r="A10" s="489">
        <v>1</v>
      </c>
      <c r="B10" s="1145" t="str">
        <f t="shared" si="2"/>
        <v/>
      </c>
      <c r="C10" s="491"/>
      <c r="D10" s="90"/>
      <c r="E10" s="427" t="s">
        <v>1290</v>
      </c>
      <c r="F10" s="91"/>
      <c r="G10" s="91" t="s">
        <v>45</v>
      </c>
      <c r="H10" s="1146" t="s">
        <v>4353</v>
      </c>
      <c r="I10" s="91"/>
      <c r="J10" s="92"/>
      <c r="K10" s="93"/>
      <c r="L10" s="1143" t="str">
        <f t="shared" si="0"/>
        <v/>
      </c>
      <c r="M10" s="1147"/>
      <c r="N10" s="1144"/>
      <c r="O10" s="85" t="str">
        <f t="shared" si="1"/>
        <v/>
      </c>
    </row>
    <row r="11" spans="1:15" ht="12.6" customHeight="1" x14ac:dyDescent="0.2">
      <c r="A11" s="489">
        <v>1</v>
      </c>
      <c r="B11" s="1145" t="str">
        <f t="shared" si="2"/>
        <v/>
      </c>
      <c r="C11" s="491"/>
      <c r="D11" s="90"/>
      <c r="E11" s="427" t="s">
        <v>1290</v>
      </c>
      <c r="F11" s="91"/>
      <c r="G11" s="91" t="s">
        <v>45</v>
      </c>
      <c r="H11" s="1146" t="s">
        <v>4353</v>
      </c>
      <c r="I11" s="91"/>
      <c r="J11" s="92"/>
      <c r="K11" s="93"/>
      <c r="L11" s="1143" t="str">
        <f t="shared" si="0"/>
        <v/>
      </c>
      <c r="M11" s="1469" t="s">
        <v>429</v>
      </c>
      <c r="N11" s="1144"/>
      <c r="O11" s="85" t="str">
        <f t="shared" si="1"/>
        <v/>
      </c>
    </row>
    <row r="12" spans="1:15" ht="12.6" customHeight="1" x14ac:dyDescent="0.2">
      <c r="A12" s="489">
        <v>1</v>
      </c>
      <c r="B12" s="1145" t="str">
        <f t="shared" si="2"/>
        <v/>
      </c>
      <c r="C12" s="491"/>
      <c r="D12" s="90"/>
      <c r="E12" s="427" t="s">
        <v>1290</v>
      </c>
      <c r="F12" s="91"/>
      <c r="G12" s="91" t="s">
        <v>45</v>
      </c>
      <c r="H12" s="1146" t="s">
        <v>4353</v>
      </c>
      <c r="I12" s="91"/>
      <c r="J12" s="92"/>
      <c r="K12" s="93"/>
      <c r="L12" s="1143" t="str">
        <f t="shared" si="0"/>
        <v/>
      </c>
      <c r="M12" s="1468"/>
      <c r="N12" s="1144"/>
      <c r="O12" s="85" t="str">
        <f t="shared" si="1"/>
        <v/>
      </c>
    </row>
    <row r="13" spans="1:15" ht="12.6" customHeight="1" x14ac:dyDescent="0.2">
      <c r="A13" s="489">
        <v>1</v>
      </c>
      <c r="B13" s="1145" t="str">
        <f t="shared" si="2"/>
        <v/>
      </c>
      <c r="C13" s="491"/>
      <c r="D13" s="90"/>
      <c r="E13" s="427" t="s">
        <v>1290</v>
      </c>
      <c r="F13" s="91"/>
      <c r="G13" s="91" t="s">
        <v>45</v>
      </c>
      <c r="H13" s="1146" t="s">
        <v>4353</v>
      </c>
      <c r="I13" s="91"/>
      <c r="J13" s="92"/>
      <c r="K13" s="93"/>
      <c r="L13" s="1143" t="str">
        <f t="shared" si="0"/>
        <v/>
      </c>
      <c r="M13" s="331">
        <f>SUMIF($C$7:$C$86,"②",$K$7:$K$86)</f>
        <v>0</v>
      </c>
      <c r="N13" s="1143" t="str">
        <f>IF(M13=0,"",ROUND(M13/$K$87*100,1))</f>
        <v/>
      </c>
      <c r="O13" s="85" t="str">
        <f t="shared" si="1"/>
        <v/>
      </c>
    </row>
    <row r="14" spans="1:15" ht="12.6" customHeight="1" x14ac:dyDescent="0.2">
      <c r="A14" s="489">
        <v>1</v>
      </c>
      <c r="B14" s="1145" t="str">
        <f t="shared" si="2"/>
        <v/>
      </c>
      <c r="C14" s="491"/>
      <c r="D14" s="90"/>
      <c r="E14" s="427" t="s">
        <v>1290</v>
      </c>
      <c r="F14" s="91"/>
      <c r="G14" s="91" t="s">
        <v>45</v>
      </c>
      <c r="H14" s="1146" t="s">
        <v>4353</v>
      </c>
      <c r="I14" s="91"/>
      <c r="J14" s="92"/>
      <c r="K14" s="93"/>
      <c r="L14" s="1143" t="str">
        <f t="shared" si="0"/>
        <v/>
      </c>
      <c r="M14" s="1147"/>
      <c r="N14" s="1144"/>
      <c r="O14" s="85" t="str">
        <f t="shared" si="1"/>
        <v/>
      </c>
    </row>
    <row r="15" spans="1:15" ht="12.6" customHeight="1" x14ac:dyDescent="0.2">
      <c r="A15" s="489">
        <v>1</v>
      </c>
      <c r="B15" s="1145" t="str">
        <f t="shared" si="2"/>
        <v/>
      </c>
      <c r="C15" s="491"/>
      <c r="D15" s="90"/>
      <c r="E15" s="427" t="s">
        <v>1290</v>
      </c>
      <c r="F15" s="91"/>
      <c r="G15" s="91" t="s">
        <v>45</v>
      </c>
      <c r="H15" s="1146" t="s">
        <v>4353</v>
      </c>
      <c r="I15" s="91"/>
      <c r="J15" s="92"/>
      <c r="K15" s="93"/>
      <c r="L15" s="1143" t="str">
        <f t="shared" si="0"/>
        <v/>
      </c>
      <c r="M15" s="1469" t="s">
        <v>430</v>
      </c>
      <c r="N15" s="1144"/>
      <c r="O15" s="85" t="str">
        <f t="shared" si="1"/>
        <v/>
      </c>
    </row>
    <row r="16" spans="1:15" ht="12.6" customHeight="1" x14ac:dyDescent="0.2">
      <c r="A16" s="489">
        <v>1</v>
      </c>
      <c r="B16" s="1145" t="str">
        <f t="shared" si="2"/>
        <v/>
      </c>
      <c r="C16" s="491"/>
      <c r="D16" s="90"/>
      <c r="E16" s="427" t="s">
        <v>1290</v>
      </c>
      <c r="F16" s="91"/>
      <c r="G16" s="91" t="s">
        <v>45</v>
      </c>
      <c r="H16" s="1146" t="s">
        <v>4353</v>
      </c>
      <c r="I16" s="91"/>
      <c r="J16" s="92"/>
      <c r="K16" s="93"/>
      <c r="L16" s="1143" t="str">
        <f t="shared" si="0"/>
        <v/>
      </c>
      <c r="M16" s="1468"/>
      <c r="N16" s="1144"/>
      <c r="O16" s="85" t="str">
        <f t="shared" ref="O16:O36" si="3">IF(J16&lt;K16,"！支出予定額が限度額を超えています。","")</f>
        <v/>
      </c>
    </row>
    <row r="17" spans="1:15" ht="12.6" customHeight="1" x14ac:dyDescent="0.2">
      <c r="A17" s="489">
        <v>1</v>
      </c>
      <c r="B17" s="1145" t="str">
        <f>IF(D17&lt;&gt;"",B16+1,"")</f>
        <v/>
      </c>
      <c r="C17" s="491"/>
      <c r="D17" s="90"/>
      <c r="E17" s="427" t="s">
        <v>1290</v>
      </c>
      <c r="F17" s="91"/>
      <c r="G17" s="91" t="s">
        <v>45</v>
      </c>
      <c r="H17" s="1146" t="s">
        <v>4353</v>
      </c>
      <c r="I17" s="91"/>
      <c r="J17" s="92"/>
      <c r="K17" s="93"/>
      <c r="L17" s="1143" t="str">
        <f t="shared" si="0"/>
        <v/>
      </c>
      <c r="M17" s="331">
        <f>SUMIF($C$7:$C$86,"③",$K$7:$K$86)</f>
        <v>0</v>
      </c>
      <c r="N17" s="1143" t="str">
        <f>IF(M17=0,"",ROUND(M17/$K$87*100,1))</f>
        <v/>
      </c>
      <c r="O17" s="85" t="str">
        <f t="shared" si="3"/>
        <v/>
      </c>
    </row>
    <row r="18" spans="1:15" ht="12.6" customHeight="1" x14ac:dyDescent="0.2">
      <c r="A18" s="489">
        <v>1</v>
      </c>
      <c r="B18" s="1145" t="str">
        <f>IF(D18&lt;&gt;"",B17+1,"")</f>
        <v/>
      </c>
      <c r="C18" s="491"/>
      <c r="D18" s="90"/>
      <c r="E18" s="427" t="s">
        <v>1290</v>
      </c>
      <c r="F18" s="91"/>
      <c r="G18" s="91" t="s">
        <v>45</v>
      </c>
      <c r="H18" s="1146" t="s">
        <v>4353</v>
      </c>
      <c r="I18" s="91"/>
      <c r="J18" s="92"/>
      <c r="K18" s="93"/>
      <c r="L18" s="1143" t="str">
        <f t="shared" si="0"/>
        <v/>
      </c>
      <c r="M18" s="1147"/>
      <c r="N18" s="1144"/>
      <c r="O18" s="85" t="str">
        <f t="shared" si="3"/>
        <v/>
      </c>
    </row>
    <row r="19" spans="1:15" ht="12.6" customHeight="1" x14ac:dyDescent="0.2">
      <c r="A19" s="489">
        <v>1</v>
      </c>
      <c r="B19" s="1145" t="str">
        <f t="shared" si="2"/>
        <v/>
      </c>
      <c r="C19" s="491"/>
      <c r="D19" s="90"/>
      <c r="E19" s="427" t="s">
        <v>1290</v>
      </c>
      <c r="F19" s="91"/>
      <c r="G19" s="91" t="s">
        <v>45</v>
      </c>
      <c r="H19" s="1146" t="s">
        <v>4353</v>
      </c>
      <c r="I19" s="91"/>
      <c r="J19" s="92"/>
      <c r="K19" s="93"/>
      <c r="L19" s="1143" t="str">
        <f t="shared" si="0"/>
        <v/>
      </c>
      <c r="M19" s="1463" t="s">
        <v>1369</v>
      </c>
      <c r="N19" s="1144"/>
      <c r="O19" s="85" t="str">
        <f t="shared" si="3"/>
        <v/>
      </c>
    </row>
    <row r="20" spans="1:15" ht="12.6" customHeight="1" x14ac:dyDescent="0.2">
      <c r="A20" s="489">
        <v>1</v>
      </c>
      <c r="B20" s="1145" t="str">
        <f t="shared" si="2"/>
        <v/>
      </c>
      <c r="C20" s="491"/>
      <c r="D20" s="90"/>
      <c r="E20" s="427" t="s">
        <v>1290</v>
      </c>
      <c r="F20" s="91"/>
      <c r="G20" s="91" t="s">
        <v>45</v>
      </c>
      <c r="H20" s="1146" t="s">
        <v>4353</v>
      </c>
      <c r="I20" s="91"/>
      <c r="J20" s="92"/>
      <c r="K20" s="93"/>
      <c r="L20" s="1143" t="str">
        <f t="shared" si="0"/>
        <v/>
      </c>
      <c r="M20" s="1464"/>
      <c r="N20" s="1144"/>
      <c r="O20" s="85" t="str">
        <f t="shared" si="3"/>
        <v/>
      </c>
    </row>
    <row r="21" spans="1:15" ht="12.6" customHeight="1" x14ac:dyDescent="0.2">
      <c r="A21" s="489">
        <v>1</v>
      </c>
      <c r="B21" s="1145" t="str">
        <f t="shared" si="2"/>
        <v/>
      </c>
      <c r="C21" s="491"/>
      <c r="D21" s="90"/>
      <c r="E21" s="427" t="s">
        <v>1290</v>
      </c>
      <c r="F21" s="91"/>
      <c r="G21" s="91" t="s">
        <v>45</v>
      </c>
      <c r="H21" s="1146" t="s">
        <v>4353</v>
      </c>
      <c r="I21" s="91"/>
      <c r="J21" s="92"/>
      <c r="K21" s="93"/>
      <c r="L21" s="1143" t="str">
        <f t="shared" si="0"/>
        <v/>
      </c>
      <c r="M21" s="331">
        <f>SUMIF($C$7:$C$86,"④",$K$7:$K$86)</f>
        <v>0</v>
      </c>
      <c r="N21" s="1143" t="str">
        <f>IF(M21=0,"",ROUND(M21/$K$87*100,1))</f>
        <v/>
      </c>
      <c r="O21" s="85" t="str">
        <f t="shared" si="3"/>
        <v/>
      </c>
    </row>
    <row r="22" spans="1:15" ht="12.6" customHeight="1" x14ac:dyDescent="0.2">
      <c r="A22" s="489">
        <v>1</v>
      </c>
      <c r="B22" s="1145" t="str">
        <f t="shared" si="2"/>
        <v/>
      </c>
      <c r="C22" s="491"/>
      <c r="D22" s="90"/>
      <c r="E22" s="427" t="s">
        <v>1290</v>
      </c>
      <c r="F22" s="91"/>
      <c r="G22" s="91" t="s">
        <v>45</v>
      </c>
      <c r="H22" s="1146" t="s">
        <v>4353</v>
      </c>
      <c r="I22" s="91"/>
      <c r="J22" s="92"/>
      <c r="K22" s="93"/>
      <c r="L22" s="1143" t="str">
        <f t="shared" si="0"/>
        <v/>
      </c>
      <c r="M22" s="1147"/>
      <c r="N22" s="1144"/>
      <c r="O22" s="85" t="str">
        <f t="shared" si="3"/>
        <v/>
      </c>
    </row>
    <row r="23" spans="1:15" ht="12.6" customHeight="1" x14ac:dyDescent="0.2">
      <c r="A23" s="489">
        <v>1</v>
      </c>
      <c r="B23" s="1145" t="str">
        <f t="shared" si="2"/>
        <v/>
      </c>
      <c r="C23" s="491"/>
      <c r="D23" s="90"/>
      <c r="E23" s="427" t="s">
        <v>1290</v>
      </c>
      <c r="F23" s="91"/>
      <c r="G23" s="91" t="s">
        <v>45</v>
      </c>
      <c r="H23" s="1146" t="s">
        <v>4353</v>
      </c>
      <c r="I23" s="91"/>
      <c r="J23" s="92"/>
      <c r="K23" s="93"/>
      <c r="L23" s="1143" t="str">
        <f t="shared" si="0"/>
        <v/>
      </c>
      <c r="M23" s="1469" t="s">
        <v>431</v>
      </c>
      <c r="N23" s="1144"/>
      <c r="O23" s="85" t="str">
        <f t="shared" si="3"/>
        <v/>
      </c>
    </row>
    <row r="24" spans="1:15" ht="12.6" customHeight="1" x14ac:dyDescent="0.2">
      <c r="A24" s="489">
        <v>1</v>
      </c>
      <c r="B24" s="1145" t="str">
        <f t="shared" si="2"/>
        <v/>
      </c>
      <c r="C24" s="491"/>
      <c r="D24" s="90"/>
      <c r="E24" s="427" t="s">
        <v>1290</v>
      </c>
      <c r="F24" s="91"/>
      <c r="G24" s="91" t="s">
        <v>45</v>
      </c>
      <c r="H24" s="1146" t="s">
        <v>4353</v>
      </c>
      <c r="I24" s="91"/>
      <c r="J24" s="92"/>
      <c r="K24" s="93"/>
      <c r="L24" s="1143" t="str">
        <f t="shared" si="0"/>
        <v/>
      </c>
      <c r="M24" s="1468"/>
      <c r="N24" s="1144"/>
      <c r="O24" s="85" t="str">
        <f t="shared" si="3"/>
        <v/>
      </c>
    </row>
    <row r="25" spans="1:15" ht="12.6" customHeight="1" x14ac:dyDescent="0.2">
      <c r="A25" s="489">
        <v>1</v>
      </c>
      <c r="B25" s="1145" t="str">
        <f t="shared" si="2"/>
        <v/>
      </c>
      <c r="C25" s="491"/>
      <c r="D25" s="90"/>
      <c r="E25" s="427" t="s">
        <v>1290</v>
      </c>
      <c r="F25" s="91"/>
      <c r="G25" s="91" t="s">
        <v>45</v>
      </c>
      <c r="H25" s="1146" t="s">
        <v>4353</v>
      </c>
      <c r="I25" s="91"/>
      <c r="J25" s="92"/>
      <c r="K25" s="93"/>
      <c r="L25" s="1143" t="str">
        <f t="shared" si="0"/>
        <v/>
      </c>
      <c r="M25" s="331">
        <f>SUMIF($C$7:$C$86,"⑤",$K$7:$K$86)</f>
        <v>0</v>
      </c>
      <c r="N25" s="1143" t="str">
        <f>IF(M25=0,"",ROUND(M25/$K$87*100,1))</f>
        <v/>
      </c>
      <c r="O25" s="85" t="str">
        <f t="shared" si="3"/>
        <v/>
      </c>
    </row>
    <row r="26" spans="1:15" ht="12.6" customHeight="1" x14ac:dyDescent="0.2">
      <c r="A26" s="489">
        <v>1</v>
      </c>
      <c r="B26" s="1145" t="str">
        <f t="shared" si="2"/>
        <v/>
      </c>
      <c r="C26" s="491"/>
      <c r="D26" s="90"/>
      <c r="E26" s="427" t="s">
        <v>1290</v>
      </c>
      <c r="F26" s="91"/>
      <c r="G26" s="91" t="s">
        <v>45</v>
      </c>
      <c r="H26" s="1146" t="s">
        <v>4353</v>
      </c>
      <c r="I26" s="91"/>
      <c r="J26" s="92"/>
      <c r="K26" s="93"/>
      <c r="L26" s="1143" t="str">
        <f t="shared" si="0"/>
        <v/>
      </c>
      <c r="M26" s="1147"/>
      <c r="N26" s="1144"/>
      <c r="O26" s="85" t="str">
        <f t="shared" si="3"/>
        <v/>
      </c>
    </row>
    <row r="27" spans="1:15" ht="12.6" customHeight="1" x14ac:dyDescent="0.2">
      <c r="A27" s="489">
        <v>1</v>
      </c>
      <c r="B27" s="1145" t="str">
        <f t="shared" si="2"/>
        <v/>
      </c>
      <c r="C27" s="491"/>
      <c r="D27" s="90"/>
      <c r="E27" s="427" t="s">
        <v>1290</v>
      </c>
      <c r="F27" s="91"/>
      <c r="G27" s="91" t="s">
        <v>45</v>
      </c>
      <c r="H27" s="1146" t="s">
        <v>4353</v>
      </c>
      <c r="I27" s="91"/>
      <c r="J27" s="92"/>
      <c r="K27" s="93"/>
      <c r="L27" s="1143" t="str">
        <f t="shared" si="0"/>
        <v/>
      </c>
      <c r="M27" s="1469" t="s">
        <v>432</v>
      </c>
      <c r="N27" s="1144"/>
      <c r="O27" s="85" t="str">
        <f t="shared" si="3"/>
        <v/>
      </c>
    </row>
    <row r="28" spans="1:15" ht="12.6" customHeight="1" x14ac:dyDescent="0.2">
      <c r="A28" s="489">
        <v>1</v>
      </c>
      <c r="B28" s="1145" t="str">
        <f t="shared" si="2"/>
        <v/>
      </c>
      <c r="C28" s="491"/>
      <c r="D28" s="90"/>
      <c r="E28" s="427" t="s">
        <v>1290</v>
      </c>
      <c r="F28" s="91"/>
      <c r="G28" s="91" t="s">
        <v>45</v>
      </c>
      <c r="H28" s="1146" t="s">
        <v>4353</v>
      </c>
      <c r="I28" s="91"/>
      <c r="J28" s="92"/>
      <c r="K28" s="93"/>
      <c r="L28" s="1143" t="str">
        <f t="shared" si="0"/>
        <v/>
      </c>
      <c r="M28" s="1468"/>
      <c r="N28" s="1144"/>
      <c r="O28" s="85" t="str">
        <f t="shared" si="3"/>
        <v/>
      </c>
    </row>
    <row r="29" spans="1:15" ht="12.6" customHeight="1" x14ac:dyDescent="0.2">
      <c r="A29" s="489">
        <v>1</v>
      </c>
      <c r="B29" s="1145" t="str">
        <f t="shared" si="2"/>
        <v/>
      </c>
      <c r="C29" s="491"/>
      <c r="D29" s="90"/>
      <c r="E29" s="427" t="s">
        <v>1290</v>
      </c>
      <c r="F29" s="91"/>
      <c r="G29" s="91" t="s">
        <v>45</v>
      </c>
      <c r="H29" s="1146" t="s">
        <v>4353</v>
      </c>
      <c r="I29" s="91"/>
      <c r="J29" s="92"/>
      <c r="K29" s="93"/>
      <c r="L29" s="1143" t="str">
        <f t="shared" si="0"/>
        <v/>
      </c>
      <c r="M29" s="331">
        <f>SUMIF($C$7:$C$86,"⑥",$K$7:$K$86)</f>
        <v>0</v>
      </c>
      <c r="N29" s="1143" t="str">
        <f>IF(M29=0,"",ROUND(M29/$K$87*100,1))</f>
        <v/>
      </c>
      <c r="O29" s="85" t="str">
        <f t="shared" si="3"/>
        <v/>
      </c>
    </row>
    <row r="30" spans="1:15" ht="12.6" customHeight="1" x14ac:dyDescent="0.2">
      <c r="A30" s="489">
        <v>1</v>
      </c>
      <c r="B30" s="1145" t="str">
        <f t="shared" si="2"/>
        <v/>
      </c>
      <c r="C30" s="491"/>
      <c r="D30" s="90"/>
      <c r="E30" s="427" t="s">
        <v>1290</v>
      </c>
      <c r="F30" s="91"/>
      <c r="G30" s="91" t="s">
        <v>45</v>
      </c>
      <c r="H30" s="1146" t="s">
        <v>4353</v>
      </c>
      <c r="I30" s="91"/>
      <c r="J30" s="92"/>
      <c r="K30" s="93"/>
      <c r="L30" s="1143" t="str">
        <f t="shared" si="0"/>
        <v/>
      </c>
      <c r="M30" s="1147"/>
      <c r="N30" s="1144"/>
      <c r="O30" s="85" t="str">
        <f t="shared" si="3"/>
        <v/>
      </c>
    </row>
    <row r="31" spans="1:15" ht="12.6" customHeight="1" x14ac:dyDescent="0.2">
      <c r="A31" s="489">
        <v>1</v>
      </c>
      <c r="B31" s="1145" t="str">
        <f t="shared" si="2"/>
        <v/>
      </c>
      <c r="C31" s="491"/>
      <c r="D31" s="90"/>
      <c r="E31" s="427" t="s">
        <v>1290</v>
      </c>
      <c r="F31" s="91"/>
      <c r="G31" s="91" t="s">
        <v>45</v>
      </c>
      <c r="H31" s="1146" t="s">
        <v>4353</v>
      </c>
      <c r="I31" s="91"/>
      <c r="J31" s="92"/>
      <c r="K31" s="93"/>
      <c r="L31" s="1143" t="str">
        <f t="shared" si="0"/>
        <v/>
      </c>
      <c r="M31" s="1463" t="s">
        <v>1364</v>
      </c>
      <c r="N31" s="1144"/>
      <c r="O31" s="85" t="str">
        <f t="shared" si="3"/>
        <v/>
      </c>
    </row>
    <row r="32" spans="1:15" ht="12.6" customHeight="1" x14ac:dyDescent="0.2">
      <c r="A32" s="489">
        <v>1</v>
      </c>
      <c r="B32" s="1145" t="str">
        <f t="shared" si="2"/>
        <v/>
      </c>
      <c r="C32" s="491"/>
      <c r="D32" s="90"/>
      <c r="E32" s="427" t="s">
        <v>1290</v>
      </c>
      <c r="F32" s="91"/>
      <c r="G32" s="91" t="s">
        <v>45</v>
      </c>
      <c r="H32" s="1146" t="s">
        <v>4353</v>
      </c>
      <c r="I32" s="91"/>
      <c r="J32" s="92"/>
      <c r="K32" s="93"/>
      <c r="L32" s="1143" t="str">
        <f t="shared" si="0"/>
        <v/>
      </c>
      <c r="M32" s="1464"/>
      <c r="N32" s="37"/>
      <c r="O32" s="85" t="str">
        <f t="shared" si="3"/>
        <v/>
      </c>
    </row>
    <row r="33" spans="1:15" ht="12.6" customHeight="1" x14ac:dyDescent="0.2">
      <c r="A33" s="489">
        <v>1</v>
      </c>
      <c r="B33" s="1145" t="str">
        <f t="shared" si="2"/>
        <v/>
      </c>
      <c r="C33" s="491"/>
      <c r="D33" s="90"/>
      <c r="E33" s="427" t="s">
        <v>1290</v>
      </c>
      <c r="F33" s="91"/>
      <c r="G33" s="91" t="s">
        <v>45</v>
      </c>
      <c r="H33" s="1146" t="s">
        <v>4353</v>
      </c>
      <c r="I33" s="91"/>
      <c r="J33" s="92"/>
      <c r="K33" s="93"/>
      <c r="L33" s="1143" t="str">
        <f t="shared" si="0"/>
        <v/>
      </c>
      <c r="M33" s="331">
        <f>SUMIF($C$7:$C$86,"⑦",$K$7:$K$86)</f>
        <v>0</v>
      </c>
      <c r="N33" s="1148" t="str">
        <f>IF(M33=0,"",ROUND(M33/$K$87*100,1))</f>
        <v/>
      </c>
      <c r="O33" s="85" t="str">
        <f t="shared" si="3"/>
        <v/>
      </c>
    </row>
    <row r="34" spans="1:15" ht="12.6" customHeight="1" x14ac:dyDescent="0.2">
      <c r="A34" s="489">
        <v>1</v>
      </c>
      <c r="B34" s="1145" t="str">
        <f t="shared" si="2"/>
        <v/>
      </c>
      <c r="C34" s="491"/>
      <c r="D34" s="90"/>
      <c r="E34" s="427" t="s">
        <v>1290</v>
      </c>
      <c r="F34" s="91"/>
      <c r="G34" s="91" t="s">
        <v>45</v>
      </c>
      <c r="H34" s="1146" t="s">
        <v>4353</v>
      </c>
      <c r="I34" s="91"/>
      <c r="J34" s="92"/>
      <c r="K34" s="93"/>
      <c r="L34" s="1143" t="str">
        <f t="shared" si="0"/>
        <v/>
      </c>
      <c r="M34" s="1149"/>
      <c r="N34" s="1150"/>
      <c r="O34" s="85" t="str">
        <f t="shared" si="3"/>
        <v/>
      </c>
    </row>
    <row r="35" spans="1:15" ht="12.6" customHeight="1" x14ac:dyDescent="0.2">
      <c r="A35" s="489">
        <v>1</v>
      </c>
      <c r="B35" s="1145" t="str">
        <f t="shared" si="2"/>
        <v/>
      </c>
      <c r="C35" s="491"/>
      <c r="D35" s="90"/>
      <c r="E35" s="427" t="s">
        <v>1290</v>
      </c>
      <c r="F35" s="91"/>
      <c r="G35" s="91" t="s">
        <v>45</v>
      </c>
      <c r="H35" s="1146" t="s">
        <v>4353</v>
      </c>
      <c r="I35" s="91"/>
      <c r="J35" s="92"/>
      <c r="K35" s="93"/>
      <c r="L35" s="1143" t="str">
        <f t="shared" si="0"/>
        <v/>
      </c>
      <c r="M35" s="1463" t="s">
        <v>1365</v>
      </c>
      <c r="N35" s="1150"/>
      <c r="O35" s="85" t="str">
        <f t="shared" si="3"/>
        <v/>
      </c>
    </row>
    <row r="36" spans="1:15" ht="12.6" customHeight="1" x14ac:dyDescent="0.2">
      <c r="A36" s="489">
        <v>1</v>
      </c>
      <c r="B36" s="1145" t="str">
        <f t="shared" si="2"/>
        <v/>
      </c>
      <c r="C36" s="491"/>
      <c r="D36" s="90"/>
      <c r="E36" s="427" t="s">
        <v>1290</v>
      </c>
      <c r="F36" s="91"/>
      <c r="G36" s="91" t="s">
        <v>45</v>
      </c>
      <c r="H36" s="1146" t="s">
        <v>4353</v>
      </c>
      <c r="I36" s="91"/>
      <c r="J36" s="92"/>
      <c r="K36" s="93"/>
      <c r="L36" s="1143" t="str">
        <f t="shared" si="0"/>
        <v/>
      </c>
      <c r="M36" s="1464"/>
      <c r="N36" s="1150"/>
      <c r="O36" s="85" t="str">
        <f t="shared" si="3"/>
        <v/>
      </c>
    </row>
    <row r="37" spans="1:15" ht="12.6" customHeight="1" x14ac:dyDescent="0.2">
      <c r="A37" s="489">
        <v>1</v>
      </c>
      <c r="B37" s="1145" t="str">
        <f t="shared" si="2"/>
        <v/>
      </c>
      <c r="C37" s="491"/>
      <c r="D37" s="90"/>
      <c r="E37" s="427" t="s">
        <v>1290</v>
      </c>
      <c r="F37" s="91"/>
      <c r="G37" s="91" t="s">
        <v>45</v>
      </c>
      <c r="H37" s="1146" t="s">
        <v>4353</v>
      </c>
      <c r="I37" s="91"/>
      <c r="J37" s="92"/>
      <c r="K37" s="93"/>
      <c r="L37" s="1143" t="str">
        <f t="shared" si="0"/>
        <v/>
      </c>
      <c r="M37" s="331">
        <f>SUMIF($C$7:$C$86,"⑧",$K$7:$K$86)</f>
        <v>0</v>
      </c>
      <c r="N37" s="1148" t="str">
        <f>IF(M37=0,"",ROUND(M37/$K$87*100,1))</f>
        <v/>
      </c>
      <c r="O37" s="85" t="str">
        <f t="shared" ref="O37:O76" si="4">IF(J37&lt;K37,"！支出予定額が限度額を超えています。","")</f>
        <v/>
      </c>
    </row>
    <row r="38" spans="1:15" ht="12.6" customHeight="1" x14ac:dyDescent="0.2">
      <c r="A38" s="489">
        <v>1</v>
      </c>
      <c r="B38" s="1145" t="str">
        <f t="shared" si="2"/>
        <v/>
      </c>
      <c r="C38" s="491"/>
      <c r="D38" s="90"/>
      <c r="E38" s="427" t="s">
        <v>1290</v>
      </c>
      <c r="F38" s="91"/>
      <c r="G38" s="91" t="s">
        <v>45</v>
      </c>
      <c r="H38" s="1146" t="s">
        <v>4353</v>
      </c>
      <c r="I38" s="91"/>
      <c r="J38" s="92"/>
      <c r="K38" s="93"/>
      <c r="L38" s="1143" t="str">
        <f t="shared" si="0"/>
        <v/>
      </c>
      <c r="M38" s="1149"/>
      <c r="N38" s="1150"/>
      <c r="O38" s="85" t="str">
        <f t="shared" si="4"/>
        <v/>
      </c>
    </row>
    <row r="39" spans="1:15" ht="12.6" customHeight="1" x14ac:dyDescent="0.2">
      <c r="A39" s="489">
        <v>1</v>
      </c>
      <c r="B39" s="1145" t="str">
        <f t="shared" si="2"/>
        <v/>
      </c>
      <c r="C39" s="491"/>
      <c r="D39" s="90"/>
      <c r="E39" s="427" t="s">
        <v>1290</v>
      </c>
      <c r="F39" s="91"/>
      <c r="G39" s="91" t="s">
        <v>45</v>
      </c>
      <c r="H39" s="1146" t="s">
        <v>4353</v>
      </c>
      <c r="I39" s="91"/>
      <c r="J39" s="92"/>
      <c r="K39" s="93"/>
      <c r="L39" s="1143" t="str">
        <f t="shared" si="0"/>
        <v/>
      </c>
      <c r="M39" s="1463" t="s">
        <v>1366</v>
      </c>
      <c r="N39" s="1150"/>
      <c r="O39" s="85" t="str">
        <f t="shared" si="4"/>
        <v/>
      </c>
    </row>
    <row r="40" spans="1:15" ht="12.6" customHeight="1" x14ac:dyDescent="0.2">
      <c r="A40" s="489">
        <v>1</v>
      </c>
      <c r="B40" s="1145" t="str">
        <f t="shared" si="2"/>
        <v/>
      </c>
      <c r="C40" s="491"/>
      <c r="D40" s="90"/>
      <c r="E40" s="427" t="s">
        <v>1290</v>
      </c>
      <c r="F40" s="91"/>
      <c r="G40" s="91" t="s">
        <v>45</v>
      </c>
      <c r="H40" s="1146" t="s">
        <v>4353</v>
      </c>
      <c r="I40" s="91"/>
      <c r="J40" s="92"/>
      <c r="K40" s="93"/>
      <c r="L40" s="1143" t="str">
        <f t="shared" si="0"/>
        <v/>
      </c>
      <c r="M40" s="1464"/>
      <c r="N40" s="1150"/>
      <c r="O40" s="85" t="str">
        <f t="shared" si="4"/>
        <v/>
      </c>
    </row>
    <row r="41" spans="1:15" ht="12.6" customHeight="1" x14ac:dyDescent="0.2">
      <c r="A41" s="489">
        <v>1</v>
      </c>
      <c r="B41" s="1145" t="str">
        <f t="shared" si="2"/>
        <v/>
      </c>
      <c r="C41" s="491"/>
      <c r="D41" s="90"/>
      <c r="E41" s="427" t="s">
        <v>1290</v>
      </c>
      <c r="F41" s="91"/>
      <c r="G41" s="91" t="s">
        <v>45</v>
      </c>
      <c r="H41" s="1146" t="s">
        <v>4353</v>
      </c>
      <c r="I41" s="91"/>
      <c r="J41" s="92"/>
      <c r="K41" s="93"/>
      <c r="L41" s="1143" t="str">
        <f t="shared" si="0"/>
        <v/>
      </c>
      <c r="M41" s="331">
        <f>SUMIF($C$7:$C$86,"⑨",$K$7:$K$86)</f>
        <v>0</v>
      </c>
      <c r="N41" s="1148" t="str">
        <f>IF(M41=0,"",ROUND(M41/$K$87*100,1))</f>
        <v/>
      </c>
      <c r="O41" s="85" t="str">
        <f t="shared" si="4"/>
        <v/>
      </c>
    </row>
    <row r="42" spans="1:15" ht="12.6" customHeight="1" x14ac:dyDescent="0.2">
      <c r="A42" s="489">
        <v>1</v>
      </c>
      <c r="B42" s="1145" t="str">
        <f t="shared" si="2"/>
        <v/>
      </c>
      <c r="C42" s="491"/>
      <c r="D42" s="90"/>
      <c r="E42" s="427" t="s">
        <v>1290</v>
      </c>
      <c r="F42" s="91"/>
      <c r="G42" s="91" t="s">
        <v>45</v>
      </c>
      <c r="H42" s="1146" t="s">
        <v>4353</v>
      </c>
      <c r="I42" s="91"/>
      <c r="J42" s="92"/>
      <c r="K42" s="93"/>
      <c r="L42" s="1143" t="str">
        <f t="shared" si="0"/>
        <v/>
      </c>
      <c r="M42" s="1149"/>
      <c r="N42" s="1150"/>
      <c r="O42" s="85" t="str">
        <f t="shared" si="4"/>
        <v/>
      </c>
    </row>
    <row r="43" spans="1:15" ht="12.6" customHeight="1" x14ac:dyDescent="0.2">
      <c r="A43" s="489">
        <v>1</v>
      </c>
      <c r="B43" s="1145" t="str">
        <f t="shared" si="2"/>
        <v/>
      </c>
      <c r="C43" s="491"/>
      <c r="D43" s="90"/>
      <c r="E43" s="427" t="s">
        <v>1290</v>
      </c>
      <c r="F43" s="91"/>
      <c r="G43" s="91" t="s">
        <v>45</v>
      </c>
      <c r="H43" s="1146" t="s">
        <v>4353</v>
      </c>
      <c r="I43" s="91"/>
      <c r="J43" s="92"/>
      <c r="K43" s="93"/>
      <c r="L43" s="1143" t="str">
        <f t="shared" si="0"/>
        <v/>
      </c>
      <c r="M43" s="1463" t="s">
        <v>1361</v>
      </c>
      <c r="N43" s="1150"/>
      <c r="O43" s="85" t="str">
        <f t="shared" si="4"/>
        <v/>
      </c>
    </row>
    <row r="44" spans="1:15" ht="12.6" customHeight="1" x14ac:dyDescent="0.2">
      <c r="A44" s="489">
        <v>1</v>
      </c>
      <c r="B44" s="1145" t="str">
        <f t="shared" si="2"/>
        <v/>
      </c>
      <c r="C44" s="491"/>
      <c r="D44" s="90"/>
      <c r="E44" s="427" t="s">
        <v>1290</v>
      </c>
      <c r="F44" s="91"/>
      <c r="G44" s="91" t="s">
        <v>45</v>
      </c>
      <c r="H44" s="1146" t="s">
        <v>4353</v>
      </c>
      <c r="I44" s="91"/>
      <c r="J44" s="92"/>
      <c r="K44" s="93"/>
      <c r="L44" s="1143" t="str">
        <f t="shared" si="0"/>
        <v/>
      </c>
      <c r="M44" s="1464"/>
      <c r="N44" s="1150"/>
      <c r="O44" s="85" t="str">
        <f t="shared" si="4"/>
        <v/>
      </c>
    </row>
    <row r="45" spans="1:15" ht="12.6" customHeight="1" x14ac:dyDescent="0.2">
      <c r="A45" s="489">
        <v>1</v>
      </c>
      <c r="B45" s="1145" t="str">
        <f t="shared" si="2"/>
        <v/>
      </c>
      <c r="C45" s="491"/>
      <c r="D45" s="90"/>
      <c r="E45" s="427" t="s">
        <v>1290</v>
      </c>
      <c r="F45" s="91"/>
      <c r="G45" s="91" t="s">
        <v>45</v>
      </c>
      <c r="H45" s="1146" t="s">
        <v>4353</v>
      </c>
      <c r="I45" s="91"/>
      <c r="J45" s="92"/>
      <c r="K45" s="93"/>
      <c r="L45" s="1143" t="str">
        <f t="shared" si="0"/>
        <v/>
      </c>
      <c r="M45" s="331">
        <f>SUMIF($C$7:$C$86,"⑩",$K$7:$K$86)</f>
        <v>0</v>
      </c>
      <c r="N45" s="1148" t="str">
        <f>IF(M45=0,"",ROUND(M45/$K$87*100,1))</f>
        <v/>
      </c>
      <c r="O45" s="85" t="str">
        <f t="shared" si="4"/>
        <v/>
      </c>
    </row>
    <row r="46" spans="1:15" ht="11.4" thickBot="1" x14ac:dyDescent="0.25">
      <c r="A46" s="489">
        <v>1</v>
      </c>
      <c r="B46" s="1145" t="str">
        <f t="shared" si="2"/>
        <v/>
      </c>
      <c r="C46" s="491"/>
      <c r="D46" s="90"/>
      <c r="E46" s="427" t="s">
        <v>1290</v>
      </c>
      <c r="F46" s="91"/>
      <c r="G46" s="91" t="s">
        <v>45</v>
      </c>
      <c r="H46" s="1146" t="s">
        <v>4353</v>
      </c>
      <c r="I46" s="91"/>
      <c r="J46" s="92"/>
      <c r="K46" s="93"/>
      <c r="L46" s="1143" t="str">
        <f t="shared" si="0"/>
        <v/>
      </c>
      <c r="M46" s="1149"/>
      <c r="N46" s="1150"/>
      <c r="O46" s="85" t="str">
        <f t="shared" si="4"/>
        <v/>
      </c>
    </row>
    <row r="47" spans="1:15" ht="12.6" hidden="1" customHeight="1" x14ac:dyDescent="0.2">
      <c r="A47" s="489"/>
      <c r="B47" s="1145" t="e">
        <f t="shared" si="2"/>
        <v>#VALUE!</v>
      </c>
      <c r="C47" s="491"/>
      <c r="D47" s="90">
        <v>1</v>
      </c>
      <c r="E47" s="427" t="s">
        <v>1290</v>
      </c>
      <c r="F47" s="91"/>
      <c r="G47" s="91" t="s">
        <v>45</v>
      </c>
      <c r="H47" s="1146" t="s">
        <v>44</v>
      </c>
      <c r="I47" s="91"/>
      <c r="J47" s="92"/>
      <c r="K47" s="93"/>
      <c r="L47" s="1143" t="str">
        <f t="shared" si="0"/>
        <v/>
      </c>
      <c r="M47" s="1149"/>
      <c r="N47" s="1144"/>
      <c r="O47" s="85" t="str">
        <f t="shared" si="4"/>
        <v/>
      </c>
    </row>
    <row r="48" spans="1:15" ht="12.6" hidden="1" customHeight="1" x14ac:dyDescent="0.2">
      <c r="A48" s="489"/>
      <c r="B48" s="1145" t="e">
        <f t="shared" si="2"/>
        <v>#VALUE!</v>
      </c>
      <c r="C48" s="491"/>
      <c r="D48" s="90">
        <v>1</v>
      </c>
      <c r="E48" s="427" t="s">
        <v>1290</v>
      </c>
      <c r="F48" s="91"/>
      <c r="G48" s="91" t="s">
        <v>45</v>
      </c>
      <c r="H48" s="1146" t="s">
        <v>44</v>
      </c>
      <c r="I48" s="91"/>
      <c r="J48" s="92"/>
      <c r="K48" s="93"/>
      <c r="L48" s="1143" t="str">
        <f t="shared" si="0"/>
        <v/>
      </c>
      <c r="M48" s="1149"/>
      <c r="N48" s="1144"/>
      <c r="O48" s="85" t="str">
        <f t="shared" si="4"/>
        <v/>
      </c>
    </row>
    <row r="49" spans="1:15" ht="12.6" hidden="1" customHeight="1" x14ac:dyDescent="0.2">
      <c r="A49" s="489"/>
      <c r="B49" s="1145" t="e">
        <f t="shared" si="2"/>
        <v>#VALUE!</v>
      </c>
      <c r="C49" s="491"/>
      <c r="D49" s="90">
        <v>1</v>
      </c>
      <c r="E49" s="427" t="s">
        <v>1290</v>
      </c>
      <c r="F49" s="91"/>
      <c r="G49" s="91" t="s">
        <v>45</v>
      </c>
      <c r="H49" s="1146" t="s">
        <v>44</v>
      </c>
      <c r="I49" s="91"/>
      <c r="J49" s="92"/>
      <c r="K49" s="93"/>
      <c r="L49" s="1143" t="str">
        <f t="shared" si="0"/>
        <v/>
      </c>
      <c r="M49" s="1149"/>
      <c r="N49" s="1144"/>
      <c r="O49" s="85" t="str">
        <f t="shared" ref="O49:O62" si="5">IF(J49&lt;K49,"！支出予定額が限度額を超えています。","")</f>
        <v/>
      </c>
    </row>
    <row r="50" spans="1:15" ht="12.6" hidden="1" customHeight="1" x14ac:dyDescent="0.2">
      <c r="A50" s="489"/>
      <c r="B50" s="1145" t="e">
        <f t="shared" si="2"/>
        <v>#VALUE!</v>
      </c>
      <c r="C50" s="491"/>
      <c r="D50" s="90">
        <v>1</v>
      </c>
      <c r="E50" s="427" t="s">
        <v>1290</v>
      </c>
      <c r="F50" s="91"/>
      <c r="G50" s="91" t="s">
        <v>45</v>
      </c>
      <c r="H50" s="1146" t="s">
        <v>44</v>
      </c>
      <c r="I50" s="91"/>
      <c r="J50" s="92"/>
      <c r="K50" s="93"/>
      <c r="L50" s="1143" t="str">
        <f t="shared" si="0"/>
        <v/>
      </c>
      <c r="M50" s="1149"/>
      <c r="N50" s="1144"/>
      <c r="O50" s="85" t="str">
        <f t="shared" si="5"/>
        <v/>
      </c>
    </row>
    <row r="51" spans="1:15" ht="12.6" hidden="1" customHeight="1" x14ac:dyDescent="0.2">
      <c r="A51" s="489"/>
      <c r="B51" s="1145" t="e">
        <f t="shared" si="2"/>
        <v>#VALUE!</v>
      </c>
      <c r="C51" s="491"/>
      <c r="D51" s="90">
        <v>1</v>
      </c>
      <c r="E51" s="427" t="s">
        <v>1290</v>
      </c>
      <c r="F51" s="91"/>
      <c r="G51" s="91" t="s">
        <v>45</v>
      </c>
      <c r="H51" s="1146" t="s">
        <v>44</v>
      </c>
      <c r="I51" s="91"/>
      <c r="J51" s="92"/>
      <c r="K51" s="93"/>
      <c r="L51" s="1143" t="str">
        <f t="shared" si="0"/>
        <v/>
      </c>
      <c r="M51" s="1149"/>
      <c r="N51" s="1144"/>
      <c r="O51" s="85" t="str">
        <f t="shared" si="5"/>
        <v/>
      </c>
    </row>
    <row r="52" spans="1:15" ht="12.6" hidden="1" customHeight="1" x14ac:dyDescent="0.2">
      <c r="A52" s="489"/>
      <c r="B52" s="1145" t="e">
        <f t="shared" si="2"/>
        <v>#VALUE!</v>
      </c>
      <c r="C52" s="491"/>
      <c r="D52" s="90">
        <v>1</v>
      </c>
      <c r="E52" s="427" t="s">
        <v>1290</v>
      </c>
      <c r="F52" s="91"/>
      <c r="G52" s="91" t="s">
        <v>45</v>
      </c>
      <c r="H52" s="1146" t="s">
        <v>44</v>
      </c>
      <c r="I52" s="91"/>
      <c r="J52" s="92"/>
      <c r="K52" s="93"/>
      <c r="L52" s="1143" t="str">
        <f t="shared" si="0"/>
        <v/>
      </c>
      <c r="M52" s="1149"/>
      <c r="N52" s="1144"/>
      <c r="O52" s="85" t="str">
        <f t="shared" si="5"/>
        <v/>
      </c>
    </row>
    <row r="53" spans="1:15" ht="12.6" hidden="1" customHeight="1" x14ac:dyDescent="0.2">
      <c r="A53" s="489"/>
      <c r="B53" s="1145" t="e">
        <f t="shared" si="2"/>
        <v>#VALUE!</v>
      </c>
      <c r="C53" s="491"/>
      <c r="D53" s="90">
        <v>1</v>
      </c>
      <c r="E53" s="427" t="s">
        <v>1290</v>
      </c>
      <c r="F53" s="91"/>
      <c r="G53" s="91" t="s">
        <v>45</v>
      </c>
      <c r="H53" s="1146" t="s">
        <v>44</v>
      </c>
      <c r="I53" s="91"/>
      <c r="J53" s="92"/>
      <c r="K53" s="93"/>
      <c r="L53" s="1143" t="str">
        <f t="shared" si="0"/>
        <v/>
      </c>
      <c r="M53" s="1149"/>
      <c r="N53" s="1144"/>
      <c r="O53" s="85" t="str">
        <f t="shared" si="5"/>
        <v/>
      </c>
    </row>
    <row r="54" spans="1:15" ht="12.6" hidden="1" customHeight="1" x14ac:dyDescent="0.2">
      <c r="A54" s="489"/>
      <c r="B54" s="1145" t="e">
        <f t="shared" si="2"/>
        <v>#VALUE!</v>
      </c>
      <c r="C54" s="491"/>
      <c r="D54" s="90">
        <v>1</v>
      </c>
      <c r="E54" s="427" t="s">
        <v>1290</v>
      </c>
      <c r="F54" s="91"/>
      <c r="G54" s="91" t="s">
        <v>45</v>
      </c>
      <c r="H54" s="1146" t="s">
        <v>44</v>
      </c>
      <c r="I54" s="91"/>
      <c r="J54" s="92"/>
      <c r="K54" s="93"/>
      <c r="L54" s="1143" t="str">
        <f t="shared" si="0"/>
        <v/>
      </c>
      <c r="M54" s="1149"/>
      <c r="N54" s="1144"/>
      <c r="O54" s="85" t="str">
        <f t="shared" si="5"/>
        <v/>
      </c>
    </row>
    <row r="55" spans="1:15" ht="12.6" hidden="1" customHeight="1" x14ac:dyDescent="0.2">
      <c r="A55" s="489"/>
      <c r="B55" s="1145" t="e">
        <f t="shared" si="2"/>
        <v>#VALUE!</v>
      </c>
      <c r="C55" s="491"/>
      <c r="D55" s="90">
        <v>1</v>
      </c>
      <c r="E55" s="427" t="s">
        <v>1290</v>
      </c>
      <c r="F55" s="91"/>
      <c r="G55" s="91" t="s">
        <v>45</v>
      </c>
      <c r="H55" s="1146" t="s">
        <v>44</v>
      </c>
      <c r="I55" s="91"/>
      <c r="J55" s="92"/>
      <c r="K55" s="93"/>
      <c r="L55" s="1143" t="str">
        <f t="shared" si="0"/>
        <v/>
      </c>
      <c r="M55" s="1149"/>
      <c r="N55" s="1144"/>
      <c r="O55" s="85" t="str">
        <f t="shared" si="5"/>
        <v/>
      </c>
    </row>
    <row r="56" spans="1:15" ht="12.6" hidden="1" customHeight="1" x14ac:dyDescent="0.2">
      <c r="A56" s="489"/>
      <c r="B56" s="1145" t="e">
        <f t="shared" si="2"/>
        <v>#VALUE!</v>
      </c>
      <c r="C56" s="491"/>
      <c r="D56" s="90">
        <v>1</v>
      </c>
      <c r="E56" s="427" t="s">
        <v>1290</v>
      </c>
      <c r="F56" s="91"/>
      <c r="G56" s="91" t="s">
        <v>45</v>
      </c>
      <c r="H56" s="1146" t="s">
        <v>44</v>
      </c>
      <c r="I56" s="91"/>
      <c r="J56" s="92"/>
      <c r="K56" s="93"/>
      <c r="L56" s="1143" t="str">
        <f t="shared" si="0"/>
        <v/>
      </c>
      <c r="M56" s="1149"/>
      <c r="N56" s="1144"/>
      <c r="O56" s="85" t="str">
        <f t="shared" si="5"/>
        <v/>
      </c>
    </row>
    <row r="57" spans="1:15" ht="12.6" hidden="1" customHeight="1" x14ac:dyDescent="0.2">
      <c r="A57" s="489"/>
      <c r="B57" s="1145" t="e">
        <f t="shared" si="2"/>
        <v>#VALUE!</v>
      </c>
      <c r="C57" s="491"/>
      <c r="D57" s="90">
        <v>1</v>
      </c>
      <c r="E57" s="427" t="s">
        <v>1290</v>
      </c>
      <c r="F57" s="91"/>
      <c r="G57" s="91" t="s">
        <v>45</v>
      </c>
      <c r="H57" s="1146" t="s">
        <v>44</v>
      </c>
      <c r="I57" s="91"/>
      <c r="J57" s="92"/>
      <c r="K57" s="93"/>
      <c r="L57" s="1143" t="str">
        <f t="shared" si="0"/>
        <v/>
      </c>
      <c r="M57" s="1149"/>
      <c r="N57" s="1144"/>
      <c r="O57" s="85" t="str">
        <f t="shared" si="5"/>
        <v/>
      </c>
    </row>
    <row r="58" spans="1:15" ht="12.6" hidden="1" customHeight="1" x14ac:dyDescent="0.2">
      <c r="A58" s="489"/>
      <c r="B58" s="1145" t="e">
        <f t="shared" si="2"/>
        <v>#VALUE!</v>
      </c>
      <c r="C58" s="491"/>
      <c r="D58" s="90">
        <v>1</v>
      </c>
      <c r="E58" s="427" t="s">
        <v>1290</v>
      </c>
      <c r="F58" s="91"/>
      <c r="G58" s="91" t="s">
        <v>45</v>
      </c>
      <c r="H58" s="1146" t="s">
        <v>44</v>
      </c>
      <c r="I58" s="91"/>
      <c r="J58" s="92"/>
      <c r="K58" s="93"/>
      <c r="L58" s="1143" t="str">
        <f t="shared" si="0"/>
        <v/>
      </c>
      <c r="M58" s="1149"/>
      <c r="N58" s="1144"/>
      <c r="O58" s="85" t="str">
        <f t="shared" si="5"/>
        <v/>
      </c>
    </row>
    <row r="59" spans="1:15" ht="12.6" hidden="1" customHeight="1" x14ac:dyDescent="0.2">
      <c r="A59" s="489"/>
      <c r="B59" s="1145" t="e">
        <f t="shared" si="2"/>
        <v>#VALUE!</v>
      </c>
      <c r="C59" s="491"/>
      <c r="D59" s="90">
        <v>1</v>
      </c>
      <c r="E59" s="427" t="s">
        <v>1290</v>
      </c>
      <c r="F59" s="91"/>
      <c r="G59" s="91" t="s">
        <v>45</v>
      </c>
      <c r="H59" s="1146" t="s">
        <v>44</v>
      </c>
      <c r="I59" s="91"/>
      <c r="J59" s="92"/>
      <c r="K59" s="93"/>
      <c r="L59" s="1143" t="str">
        <f t="shared" si="0"/>
        <v/>
      </c>
      <c r="M59" s="1149"/>
      <c r="N59" s="1144"/>
      <c r="O59" s="85" t="str">
        <f t="shared" si="5"/>
        <v/>
      </c>
    </row>
    <row r="60" spans="1:15" ht="12.6" hidden="1" customHeight="1" x14ac:dyDescent="0.2">
      <c r="A60" s="489"/>
      <c r="B60" s="1145" t="e">
        <f t="shared" si="2"/>
        <v>#VALUE!</v>
      </c>
      <c r="C60" s="491"/>
      <c r="D60" s="90">
        <v>1</v>
      </c>
      <c r="E60" s="427" t="s">
        <v>1290</v>
      </c>
      <c r="F60" s="91"/>
      <c r="G60" s="91" t="s">
        <v>45</v>
      </c>
      <c r="H60" s="1146" t="s">
        <v>44</v>
      </c>
      <c r="I60" s="91"/>
      <c r="J60" s="92"/>
      <c r="K60" s="93"/>
      <c r="L60" s="1143" t="str">
        <f t="shared" si="0"/>
        <v/>
      </c>
      <c r="M60" s="1149"/>
      <c r="N60" s="1144"/>
      <c r="O60" s="85" t="str">
        <f t="shared" si="5"/>
        <v/>
      </c>
    </row>
    <row r="61" spans="1:15" ht="12.6" hidden="1" customHeight="1" x14ac:dyDescent="0.2">
      <c r="A61" s="489"/>
      <c r="B61" s="1145" t="e">
        <f t="shared" si="2"/>
        <v>#VALUE!</v>
      </c>
      <c r="C61" s="491"/>
      <c r="D61" s="90">
        <v>1</v>
      </c>
      <c r="E61" s="427" t="s">
        <v>1290</v>
      </c>
      <c r="F61" s="91"/>
      <c r="G61" s="91" t="s">
        <v>45</v>
      </c>
      <c r="H61" s="1146" t="s">
        <v>44</v>
      </c>
      <c r="I61" s="91"/>
      <c r="J61" s="92"/>
      <c r="K61" s="93"/>
      <c r="L61" s="1143" t="str">
        <f t="shared" si="0"/>
        <v/>
      </c>
      <c r="M61" s="1149"/>
      <c r="N61" s="1144"/>
      <c r="O61" s="85" t="str">
        <f t="shared" si="5"/>
        <v/>
      </c>
    </row>
    <row r="62" spans="1:15" ht="12.6" hidden="1" customHeight="1" x14ac:dyDescent="0.2">
      <c r="A62" s="489"/>
      <c r="B62" s="1145" t="e">
        <f t="shared" si="2"/>
        <v>#VALUE!</v>
      </c>
      <c r="C62" s="491"/>
      <c r="D62" s="90">
        <v>1</v>
      </c>
      <c r="E62" s="427" t="s">
        <v>1290</v>
      </c>
      <c r="F62" s="91"/>
      <c r="G62" s="91" t="s">
        <v>45</v>
      </c>
      <c r="H62" s="1146" t="s">
        <v>44</v>
      </c>
      <c r="I62" s="91"/>
      <c r="J62" s="92"/>
      <c r="K62" s="93"/>
      <c r="L62" s="1143" t="str">
        <f t="shared" si="0"/>
        <v/>
      </c>
      <c r="M62" s="1149"/>
      <c r="N62" s="1144"/>
      <c r="O62" s="85" t="str">
        <f t="shared" si="5"/>
        <v/>
      </c>
    </row>
    <row r="63" spans="1:15" ht="12.6" hidden="1" customHeight="1" x14ac:dyDescent="0.2">
      <c r="A63" s="489"/>
      <c r="B63" s="1145" t="e">
        <f t="shared" si="2"/>
        <v>#VALUE!</v>
      </c>
      <c r="C63" s="491"/>
      <c r="D63" s="90">
        <v>1</v>
      </c>
      <c r="E63" s="427" t="s">
        <v>1290</v>
      </c>
      <c r="F63" s="91"/>
      <c r="G63" s="91" t="s">
        <v>45</v>
      </c>
      <c r="H63" s="1146" t="s">
        <v>44</v>
      </c>
      <c r="I63" s="91"/>
      <c r="J63" s="92"/>
      <c r="K63" s="93"/>
      <c r="L63" s="1143" t="str">
        <f t="shared" si="0"/>
        <v/>
      </c>
      <c r="M63" s="1149"/>
      <c r="N63" s="1144"/>
      <c r="O63" s="85" t="str">
        <f t="shared" si="4"/>
        <v/>
      </c>
    </row>
    <row r="64" spans="1:15" ht="12.6" hidden="1" customHeight="1" x14ac:dyDescent="0.2">
      <c r="A64" s="489"/>
      <c r="B64" s="1145" t="e">
        <f t="shared" si="2"/>
        <v>#VALUE!</v>
      </c>
      <c r="C64" s="491"/>
      <c r="D64" s="90">
        <v>1</v>
      </c>
      <c r="E64" s="427" t="s">
        <v>1290</v>
      </c>
      <c r="F64" s="91"/>
      <c r="G64" s="91" t="s">
        <v>45</v>
      </c>
      <c r="H64" s="1146" t="s">
        <v>44</v>
      </c>
      <c r="I64" s="91"/>
      <c r="J64" s="92"/>
      <c r="K64" s="93"/>
      <c r="L64" s="1143" t="str">
        <f t="shared" si="0"/>
        <v/>
      </c>
      <c r="M64" s="1149"/>
      <c r="N64" s="1144"/>
      <c r="O64" s="85" t="str">
        <f t="shared" si="4"/>
        <v/>
      </c>
    </row>
    <row r="65" spans="1:15" ht="12.6" hidden="1" customHeight="1" x14ac:dyDescent="0.2">
      <c r="A65" s="489"/>
      <c r="B65" s="1145" t="e">
        <f t="shared" si="2"/>
        <v>#VALUE!</v>
      </c>
      <c r="C65" s="491"/>
      <c r="D65" s="90">
        <v>1</v>
      </c>
      <c r="E65" s="427" t="s">
        <v>1290</v>
      </c>
      <c r="F65" s="91"/>
      <c r="G65" s="91" t="s">
        <v>45</v>
      </c>
      <c r="H65" s="1146" t="s">
        <v>44</v>
      </c>
      <c r="I65" s="91"/>
      <c r="J65" s="92"/>
      <c r="K65" s="93"/>
      <c r="L65" s="1143" t="str">
        <f t="shared" si="0"/>
        <v/>
      </c>
      <c r="M65" s="1149"/>
      <c r="N65" s="1144"/>
      <c r="O65" s="85" t="str">
        <f t="shared" si="4"/>
        <v/>
      </c>
    </row>
    <row r="66" spans="1:15" ht="12.6" hidden="1" customHeight="1" x14ac:dyDescent="0.2">
      <c r="A66" s="489"/>
      <c r="B66" s="1145" t="e">
        <f t="shared" si="2"/>
        <v>#VALUE!</v>
      </c>
      <c r="C66" s="491"/>
      <c r="D66" s="90">
        <v>1</v>
      </c>
      <c r="E66" s="427" t="s">
        <v>1290</v>
      </c>
      <c r="F66" s="91"/>
      <c r="G66" s="91" t="s">
        <v>45</v>
      </c>
      <c r="H66" s="1146" t="s">
        <v>44</v>
      </c>
      <c r="I66" s="91"/>
      <c r="J66" s="92"/>
      <c r="K66" s="93"/>
      <c r="L66" s="1143" t="str">
        <f t="shared" si="0"/>
        <v/>
      </c>
      <c r="M66" s="1149"/>
      <c r="N66" s="1144"/>
      <c r="O66" s="85" t="str">
        <f t="shared" si="4"/>
        <v/>
      </c>
    </row>
    <row r="67" spans="1:15" ht="12.6" hidden="1" customHeight="1" x14ac:dyDescent="0.2">
      <c r="A67" s="489"/>
      <c r="B67" s="1145" t="e">
        <f t="shared" si="2"/>
        <v>#VALUE!</v>
      </c>
      <c r="C67" s="491"/>
      <c r="D67" s="90">
        <v>1</v>
      </c>
      <c r="E67" s="427" t="s">
        <v>1290</v>
      </c>
      <c r="F67" s="91"/>
      <c r="G67" s="91" t="s">
        <v>45</v>
      </c>
      <c r="H67" s="1146" t="s">
        <v>44</v>
      </c>
      <c r="I67" s="91"/>
      <c r="J67" s="92"/>
      <c r="K67" s="93"/>
      <c r="L67" s="1143" t="str">
        <f t="shared" si="0"/>
        <v/>
      </c>
      <c r="M67" s="1149"/>
      <c r="N67" s="1144"/>
      <c r="O67" s="85" t="str">
        <f t="shared" si="4"/>
        <v/>
      </c>
    </row>
    <row r="68" spans="1:15" ht="12.6" hidden="1" customHeight="1" x14ac:dyDescent="0.2">
      <c r="A68" s="489"/>
      <c r="B68" s="1145" t="e">
        <f t="shared" si="2"/>
        <v>#VALUE!</v>
      </c>
      <c r="C68" s="491"/>
      <c r="D68" s="90">
        <v>1</v>
      </c>
      <c r="E68" s="427" t="s">
        <v>1290</v>
      </c>
      <c r="F68" s="91"/>
      <c r="G68" s="91" t="s">
        <v>45</v>
      </c>
      <c r="H68" s="1146" t="s">
        <v>44</v>
      </c>
      <c r="I68" s="91"/>
      <c r="J68" s="92"/>
      <c r="K68" s="93"/>
      <c r="L68" s="1143" t="str">
        <f t="shared" si="0"/>
        <v/>
      </c>
      <c r="M68" s="1149"/>
      <c r="N68" s="1144"/>
      <c r="O68" s="85" t="str">
        <f t="shared" si="4"/>
        <v/>
      </c>
    </row>
    <row r="69" spans="1:15" ht="12.6" hidden="1" customHeight="1" x14ac:dyDescent="0.2">
      <c r="A69" s="489"/>
      <c r="B69" s="1145" t="e">
        <f t="shared" si="2"/>
        <v>#VALUE!</v>
      </c>
      <c r="C69" s="491"/>
      <c r="D69" s="90">
        <v>1</v>
      </c>
      <c r="E69" s="427" t="s">
        <v>1290</v>
      </c>
      <c r="F69" s="91"/>
      <c r="G69" s="91" t="s">
        <v>45</v>
      </c>
      <c r="H69" s="1146" t="s">
        <v>44</v>
      </c>
      <c r="I69" s="91"/>
      <c r="J69" s="92"/>
      <c r="K69" s="93"/>
      <c r="L69" s="1143" t="str">
        <f t="shared" si="0"/>
        <v/>
      </c>
      <c r="M69" s="1149"/>
      <c r="N69" s="1144"/>
      <c r="O69" s="85" t="str">
        <f t="shared" si="4"/>
        <v/>
      </c>
    </row>
    <row r="70" spans="1:15" ht="12.6" hidden="1" customHeight="1" x14ac:dyDescent="0.2">
      <c r="A70" s="489"/>
      <c r="B70" s="1145" t="e">
        <f t="shared" si="2"/>
        <v>#VALUE!</v>
      </c>
      <c r="C70" s="491"/>
      <c r="D70" s="90">
        <v>1</v>
      </c>
      <c r="E70" s="427" t="s">
        <v>1290</v>
      </c>
      <c r="F70" s="91"/>
      <c r="G70" s="91" t="s">
        <v>45</v>
      </c>
      <c r="H70" s="1146" t="s">
        <v>44</v>
      </c>
      <c r="I70" s="91"/>
      <c r="J70" s="92"/>
      <c r="K70" s="93"/>
      <c r="L70" s="1143" t="str">
        <f t="shared" si="0"/>
        <v/>
      </c>
      <c r="M70" s="1149"/>
      <c r="N70" s="1144"/>
      <c r="O70" s="85" t="str">
        <f t="shared" si="4"/>
        <v/>
      </c>
    </row>
    <row r="71" spans="1:15" ht="12.6" hidden="1" customHeight="1" x14ac:dyDescent="0.2">
      <c r="A71" s="489"/>
      <c r="B71" s="1145" t="e">
        <f t="shared" si="2"/>
        <v>#VALUE!</v>
      </c>
      <c r="C71" s="491"/>
      <c r="D71" s="90">
        <v>1</v>
      </c>
      <c r="E71" s="427" t="s">
        <v>1290</v>
      </c>
      <c r="F71" s="91"/>
      <c r="G71" s="91" t="s">
        <v>45</v>
      </c>
      <c r="H71" s="1146" t="s">
        <v>44</v>
      </c>
      <c r="I71" s="91"/>
      <c r="J71" s="92"/>
      <c r="K71" s="93"/>
      <c r="L71" s="1143" t="str">
        <f t="shared" si="0"/>
        <v/>
      </c>
      <c r="M71" s="1149"/>
      <c r="N71" s="1144"/>
      <c r="O71" s="85" t="str">
        <f t="shared" si="4"/>
        <v/>
      </c>
    </row>
    <row r="72" spans="1:15" ht="12.6" hidden="1" customHeight="1" x14ac:dyDescent="0.2">
      <c r="A72" s="489"/>
      <c r="B72" s="1145" t="e">
        <f t="shared" si="2"/>
        <v>#VALUE!</v>
      </c>
      <c r="C72" s="491"/>
      <c r="D72" s="90">
        <v>1</v>
      </c>
      <c r="E72" s="427" t="s">
        <v>1290</v>
      </c>
      <c r="F72" s="91"/>
      <c r="G72" s="91" t="s">
        <v>45</v>
      </c>
      <c r="H72" s="1146" t="s">
        <v>44</v>
      </c>
      <c r="I72" s="91"/>
      <c r="J72" s="92"/>
      <c r="K72" s="93"/>
      <c r="L72" s="1143" t="str">
        <f t="shared" ref="L72:L86" si="6">IF(OR($K$87=0,K72="")=TRUE,"",ROUND(K72/$K$87*100,1))</f>
        <v/>
      </c>
      <c r="M72" s="1149"/>
      <c r="N72" s="1144"/>
      <c r="O72" s="85" t="str">
        <f t="shared" si="4"/>
        <v/>
      </c>
    </row>
    <row r="73" spans="1:15" ht="12.6" hidden="1" customHeight="1" x14ac:dyDescent="0.2">
      <c r="A73" s="489"/>
      <c r="B73" s="1145" t="e">
        <f t="shared" ref="B73:B86" si="7">IF(D73&lt;&gt;"",B72+1,"")</f>
        <v>#VALUE!</v>
      </c>
      <c r="C73" s="491"/>
      <c r="D73" s="90">
        <v>1</v>
      </c>
      <c r="E73" s="427" t="s">
        <v>1290</v>
      </c>
      <c r="F73" s="91"/>
      <c r="G73" s="91" t="s">
        <v>45</v>
      </c>
      <c r="H73" s="1146" t="s">
        <v>44</v>
      </c>
      <c r="I73" s="91"/>
      <c r="J73" s="92"/>
      <c r="K73" s="93"/>
      <c r="L73" s="1143" t="str">
        <f t="shared" si="6"/>
        <v/>
      </c>
      <c r="M73" s="1149"/>
      <c r="N73" s="1144"/>
      <c r="O73" s="85" t="str">
        <f t="shared" si="4"/>
        <v/>
      </c>
    </row>
    <row r="74" spans="1:15" ht="12.6" hidden="1" customHeight="1" x14ac:dyDescent="0.2">
      <c r="A74" s="489"/>
      <c r="B74" s="1145" t="e">
        <f t="shared" si="7"/>
        <v>#VALUE!</v>
      </c>
      <c r="C74" s="491"/>
      <c r="D74" s="90">
        <v>1</v>
      </c>
      <c r="E74" s="427" t="s">
        <v>1290</v>
      </c>
      <c r="F74" s="91"/>
      <c r="G74" s="91" t="s">
        <v>45</v>
      </c>
      <c r="H74" s="1146" t="s">
        <v>44</v>
      </c>
      <c r="I74" s="91"/>
      <c r="J74" s="92"/>
      <c r="K74" s="93"/>
      <c r="L74" s="1143" t="str">
        <f t="shared" si="6"/>
        <v/>
      </c>
      <c r="M74" s="1149"/>
      <c r="N74" s="1144"/>
      <c r="O74" s="85" t="str">
        <f t="shared" si="4"/>
        <v/>
      </c>
    </row>
    <row r="75" spans="1:15" ht="12.6" hidden="1" customHeight="1" x14ac:dyDescent="0.2">
      <c r="A75" s="489"/>
      <c r="B75" s="1145" t="e">
        <f t="shared" si="7"/>
        <v>#VALUE!</v>
      </c>
      <c r="C75" s="491"/>
      <c r="D75" s="90">
        <v>1</v>
      </c>
      <c r="E75" s="427" t="s">
        <v>1290</v>
      </c>
      <c r="F75" s="91"/>
      <c r="G75" s="91" t="s">
        <v>45</v>
      </c>
      <c r="H75" s="1146" t="s">
        <v>44</v>
      </c>
      <c r="I75" s="91"/>
      <c r="J75" s="92"/>
      <c r="K75" s="93"/>
      <c r="L75" s="1143" t="str">
        <f t="shared" si="6"/>
        <v/>
      </c>
      <c r="M75" s="1149"/>
      <c r="N75" s="1144"/>
      <c r="O75" s="85" t="str">
        <f t="shared" si="4"/>
        <v/>
      </c>
    </row>
    <row r="76" spans="1:15" ht="12.6" hidden="1" customHeight="1" x14ac:dyDescent="0.2">
      <c r="A76" s="489"/>
      <c r="B76" s="1145" t="e">
        <f t="shared" si="7"/>
        <v>#VALUE!</v>
      </c>
      <c r="C76" s="491"/>
      <c r="D76" s="90">
        <v>1</v>
      </c>
      <c r="E76" s="427" t="s">
        <v>1290</v>
      </c>
      <c r="F76" s="91"/>
      <c r="G76" s="91" t="s">
        <v>45</v>
      </c>
      <c r="H76" s="1146" t="s">
        <v>44</v>
      </c>
      <c r="I76" s="91"/>
      <c r="J76" s="92"/>
      <c r="K76" s="93"/>
      <c r="L76" s="1143" t="str">
        <f t="shared" si="6"/>
        <v/>
      </c>
      <c r="M76" s="1149"/>
      <c r="N76" s="1144"/>
      <c r="O76" s="85" t="str">
        <f t="shared" si="4"/>
        <v/>
      </c>
    </row>
    <row r="77" spans="1:15" ht="12.6" hidden="1" customHeight="1" x14ac:dyDescent="0.2">
      <c r="A77" s="489"/>
      <c r="B77" s="1145" t="e">
        <f t="shared" si="7"/>
        <v>#VALUE!</v>
      </c>
      <c r="C77" s="491"/>
      <c r="D77" s="90">
        <v>1</v>
      </c>
      <c r="E77" s="427" t="s">
        <v>1290</v>
      </c>
      <c r="F77" s="91"/>
      <c r="G77" s="91" t="s">
        <v>45</v>
      </c>
      <c r="H77" s="1146" t="s">
        <v>44</v>
      </c>
      <c r="I77" s="91"/>
      <c r="J77" s="92"/>
      <c r="K77" s="93"/>
      <c r="L77" s="1143" t="str">
        <f t="shared" si="6"/>
        <v/>
      </c>
      <c r="M77" s="1149"/>
      <c r="N77" s="1144"/>
      <c r="O77" s="85" t="str">
        <f t="shared" ref="O77:O86" si="8">IF(J77&lt;K77,"！支出予定額が限度額を超えています。","")</f>
        <v/>
      </c>
    </row>
    <row r="78" spans="1:15" ht="12.6" hidden="1" customHeight="1" x14ac:dyDescent="0.2">
      <c r="A78" s="489"/>
      <c r="B78" s="1145" t="e">
        <f t="shared" si="7"/>
        <v>#VALUE!</v>
      </c>
      <c r="C78" s="491"/>
      <c r="D78" s="90">
        <v>1</v>
      </c>
      <c r="E78" s="427" t="s">
        <v>1290</v>
      </c>
      <c r="F78" s="91"/>
      <c r="G78" s="91" t="s">
        <v>45</v>
      </c>
      <c r="H78" s="1146" t="s">
        <v>44</v>
      </c>
      <c r="I78" s="91"/>
      <c r="J78" s="92"/>
      <c r="K78" s="93"/>
      <c r="L78" s="1143" t="str">
        <f t="shared" si="6"/>
        <v/>
      </c>
      <c r="M78" s="1149"/>
      <c r="N78" s="1144"/>
      <c r="O78" s="85" t="str">
        <f t="shared" si="8"/>
        <v/>
      </c>
    </row>
    <row r="79" spans="1:15" ht="12.6" hidden="1" customHeight="1" x14ac:dyDescent="0.2">
      <c r="A79" s="489"/>
      <c r="B79" s="1145" t="e">
        <f t="shared" si="7"/>
        <v>#VALUE!</v>
      </c>
      <c r="C79" s="491"/>
      <c r="D79" s="90">
        <v>1</v>
      </c>
      <c r="E79" s="427" t="s">
        <v>1290</v>
      </c>
      <c r="F79" s="91"/>
      <c r="G79" s="91" t="s">
        <v>45</v>
      </c>
      <c r="H79" s="1146" t="s">
        <v>44</v>
      </c>
      <c r="I79" s="91"/>
      <c r="J79" s="92"/>
      <c r="K79" s="93"/>
      <c r="L79" s="1143" t="str">
        <f t="shared" si="6"/>
        <v/>
      </c>
      <c r="M79" s="1149"/>
      <c r="N79" s="1144"/>
      <c r="O79" s="85" t="str">
        <f t="shared" si="8"/>
        <v/>
      </c>
    </row>
    <row r="80" spans="1:15" ht="12.6" hidden="1" customHeight="1" x14ac:dyDescent="0.2">
      <c r="A80" s="489"/>
      <c r="B80" s="1145" t="e">
        <f t="shared" si="7"/>
        <v>#VALUE!</v>
      </c>
      <c r="C80" s="491"/>
      <c r="D80" s="90">
        <v>1</v>
      </c>
      <c r="E80" s="427" t="s">
        <v>1290</v>
      </c>
      <c r="F80" s="91"/>
      <c r="G80" s="91" t="s">
        <v>45</v>
      </c>
      <c r="H80" s="1146" t="s">
        <v>44</v>
      </c>
      <c r="I80" s="91"/>
      <c r="J80" s="92"/>
      <c r="K80" s="93"/>
      <c r="L80" s="1143" t="str">
        <f t="shared" si="6"/>
        <v/>
      </c>
      <c r="M80" s="1149"/>
      <c r="N80" s="1144"/>
      <c r="O80" s="85" t="str">
        <f t="shared" si="8"/>
        <v/>
      </c>
    </row>
    <row r="81" spans="1:15" ht="12.6" hidden="1" customHeight="1" x14ac:dyDescent="0.2">
      <c r="A81" s="489"/>
      <c r="B81" s="1145" t="e">
        <f t="shared" si="7"/>
        <v>#VALUE!</v>
      </c>
      <c r="C81" s="491"/>
      <c r="D81" s="90">
        <v>1</v>
      </c>
      <c r="E81" s="427" t="s">
        <v>1290</v>
      </c>
      <c r="F81" s="91"/>
      <c r="G81" s="91" t="s">
        <v>45</v>
      </c>
      <c r="H81" s="1146" t="s">
        <v>44</v>
      </c>
      <c r="I81" s="91"/>
      <c r="J81" s="92"/>
      <c r="K81" s="93"/>
      <c r="L81" s="1143" t="str">
        <f t="shared" si="6"/>
        <v/>
      </c>
      <c r="M81" s="1149"/>
      <c r="N81" s="1144"/>
      <c r="O81" s="85" t="str">
        <f t="shared" si="8"/>
        <v/>
      </c>
    </row>
    <row r="82" spans="1:15" ht="12.6" hidden="1" customHeight="1" x14ac:dyDescent="0.2">
      <c r="A82" s="489"/>
      <c r="B82" s="1145" t="e">
        <f t="shared" si="7"/>
        <v>#VALUE!</v>
      </c>
      <c r="C82" s="491"/>
      <c r="D82" s="90">
        <v>1</v>
      </c>
      <c r="E82" s="427" t="s">
        <v>1290</v>
      </c>
      <c r="F82" s="91"/>
      <c r="G82" s="91" t="s">
        <v>45</v>
      </c>
      <c r="H82" s="1146" t="s">
        <v>44</v>
      </c>
      <c r="I82" s="91"/>
      <c r="J82" s="92"/>
      <c r="K82" s="93"/>
      <c r="L82" s="1143" t="str">
        <f t="shared" si="6"/>
        <v/>
      </c>
      <c r="M82" s="1149"/>
      <c r="N82" s="1144"/>
      <c r="O82" s="85" t="str">
        <f t="shared" si="8"/>
        <v/>
      </c>
    </row>
    <row r="83" spans="1:15" ht="12.6" hidden="1" customHeight="1" x14ac:dyDescent="0.2">
      <c r="A83" s="489"/>
      <c r="B83" s="1145" t="e">
        <f t="shared" si="7"/>
        <v>#VALUE!</v>
      </c>
      <c r="C83" s="491"/>
      <c r="D83" s="90">
        <v>1</v>
      </c>
      <c r="E83" s="427" t="s">
        <v>1290</v>
      </c>
      <c r="F83" s="91"/>
      <c r="G83" s="91" t="s">
        <v>45</v>
      </c>
      <c r="H83" s="1146" t="s">
        <v>44</v>
      </c>
      <c r="I83" s="91"/>
      <c r="J83" s="92"/>
      <c r="K83" s="93"/>
      <c r="L83" s="1143" t="str">
        <f>IF(OR($K$87=0,K83="")=TRUE,"",ROUND(K83/$K$87*100,1))</f>
        <v/>
      </c>
      <c r="M83" s="1149"/>
      <c r="N83" s="1144"/>
      <c r="O83" s="85" t="str">
        <f t="shared" si="8"/>
        <v/>
      </c>
    </row>
    <row r="84" spans="1:15" ht="12.6" hidden="1" customHeight="1" x14ac:dyDescent="0.2">
      <c r="A84" s="489"/>
      <c r="B84" s="1145" t="e">
        <f t="shared" si="7"/>
        <v>#VALUE!</v>
      </c>
      <c r="C84" s="491"/>
      <c r="D84" s="90">
        <v>1</v>
      </c>
      <c r="E84" s="427" t="s">
        <v>1290</v>
      </c>
      <c r="F84" s="91"/>
      <c r="G84" s="91" t="s">
        <v>45</v>
      </c>
      <c r="H84" s="1146" t="s">
        <v>44</v>
      </c>
      <c r="I84" s="91"/>
      <c r="J84" s="92"/>
      <c r="K84" s="93"/>
      <c r="L84" s="1143" t="str">
        <f t="shared" si="6"/>
        <v/>
      </c>
      <c r="M84" s="1149"/>
      <c r="N84" s="1144"/>
      <c r="O84" s="85" t="str">
        <f t="shared" si="8"/>
        <v/>
      </c>
    </row>
    <row r="85" spans="1:15" ht="12.6" hidden="1" customHeight="1" x14ac:dyDescent="0.2">
      <c r="A85" s="489"/>
      <c r="B85" s="1145" t="e">
        <f t="shared" si="7"/>
        <v>#VALUE!</v>
      </c>
      <c r="C85" s="491"/>
      <c r="D85" s="90">
        <v>1</v>
      </c>
      <c r="E85" s="427" t="s">
        <v>1290</v>
      </c>
      <c r="F85" s="91"/>
      <c r="G85" s="91" t="s">
        <v>45</v>
      </c>
      <c r="H85" s="1146" t="s">
        <v>44</v>
      </c>
      <c r="I85" s="91"/>
      <c r="J85" s="92"/>
      <c r="K85" s="93"/>
      <c r="L85" s="1143" t="str">
        <f t="shared" si="6"/>
        <v/>
      </c>
      <c r="M85" s="1149"/>
      <c r="N85" s="1144"/>
      <c r="O85" s="85" t="str">
        <f t="shared" si="8"/>
        <v/>
      </c>
    </row>
    <row r="86" spans="1:15" ht="12.6" hidden="1" customHeight="1" thickBot="1" x14ac:dyDescent="0.25">
      <c r="A86" s="489"/>
      <c r="B86" s="1151" t="e">
        <f t="shared" si="7"/>
        <v>#VALUE!</v>
      </c>
      <c r="C86" s="492"/>
      <c r="D86" s="94">
        <v>1</v>
      </c>
      <c r="E86" s="427" t="s">
        <v>1290</v>
      </c>
      <c r="F86" s="95"/>
      <c r="G86" s="95" t="s">
        <v>45</v>
      </c>
      <c r="H86" s="1152" t="s">
        <v>44</v>
      </c>
      <c r="I86" s="95"/>
      <c r="J86" s="96"/>
      <c r="K86" s="97"/>
      <c r="L86" s="1143" t="str">
        <f t="shared" si="6"/>
        <v/>
      </c>
      <c r="M86" s="1149"/>
      <c r="N86" s="1144"/>
      <c r="O86" s="85" t="str">
        <f t="shared" si="8"/>
        <v/>
      </c>
    </row>
    <row r="87" spans="1:15" ht="12.6" customHeight="1" thickBot="1" x14ac:dyDescent="0.25">
      <c r="A87" s="489">
        <v>1</v>
      </c>
      <c r="B87" s="1153"/>
      <c r="C87" s="1154"/>
      <c r="D87" s="1154"/>
      <c r="E87" s="1154"/>
      <c r="F87" s="1154"/>
      <c r="G87" s="1154"/>
      <c r="H87" s="1154"/>
      <c r="I87" s="1154"/>
      <c r="J87" s="1155" t="s">
        <v>365</v>
      </c>
      <c r="K87" s="98">
        <f>SUM(K7:K86)</f>
        <v>0</v>
      </c>
      <c r="L87" s="1143" t="str">
        <f>IF(OR($K$87=0,K87="")=TRUE,"",ROUND(K87/$K$87*100,1))</f>
        <v/>
      </c>
      <c r="M87" s="1149"/>
      <c r="N87" s="1144"/>
    </row>
    <row r="88" spans="1:15" ht="12.6" customHeight="1" x14ac:dyDescent="0.2">
      <c r="A88" s="489">
        <v>1</v>
      </c>
      <c r="B88" s="489"/>
      <c r="C88" s="1156" t="str">
        <f>IF(K87=(M9+M13+M17+M21+M25+M29+M33+M37+M41+M45),"","！「区分」に入力もれがあります。")</f>
        <v/>
      </c>
      <c r="J88" s="340" t="s">
        <v>443</v>
      </c>
      <c r="K88" s="1157" t="str">
        <f>IF(K87=0,"",IF(総括表④!$H$18=0,"-",ROUND(K87/総括表④!$H$18*100,1)))</f>
        <v/>
      </c>
      <c r="M88" s="1149"/>
      <c r="N88" s="1144"/>
    </row>
    <row r="89" spans="1:15" ht="12.6" customHeight="1" x14ac:dyDescent="0.2">
      <c r="A89" s="489">
        <v>1</v>
      </c>
      <c r="B89" s="489"/>
      <c r="C89" s="1156"/>
      <c r="J89" s="340"/>
      <c r="K89" s="1157"/>
      <c r="M89" s="1149"/>
      <c r="N89" s="1144"/>
    </row>
    <row r="90" spans="1:15" ht="12.6" customHeight="1" x14ac:dyDescent="0.2">
      <c r="A90" s="489">
        <v>1</v>
      </c>
      <c r="B90" s="489"/>
      <c r="C90" s="1156"/>
      <c r="J90" s="340"/>
      <c r="K90" s="1157"/>
      <c r="M90" s="1149"/>
      <c r="N90" s="1144"/>
    </row>
    <row r="91" spans="1:15" x14ac:dyDescent="0.2">
      <c r="A91" s="489">
        <v>1</v>
      </c>
      <c r="B91" s="489"/>
      <c r="C91" s="1158" t="s">
        <v>1371</v>
      </c>
    </row>
    <row r="92" spans="1:15" ht="13.5" customHeight="1" x14ac:dyDescent="0.2">
      <c r="A92" s="489">
        <v>1</v>
      </c>
      <c r="B92" s="489"/>
      <c r="C92" s="1159" t="s">
        <v>43</v>
      </c>
      <c r="D92" s="1461"/>
      <c r="E92" s="1461"/>
      <c r="F92" s="1461"/>
      <c r="G92" s="1461"/>
      <c r="H92" s="1461"/>
      <c r="I92" s="1461"/>
      <c r="J92" s="1461"/>
      <c r="K92" s="1461"/>
      <c r="L92" s="1461"/>
      <c r="M92" s="1462"/>
    </row>
    <row r="93" spans="1:15" ht="39.9" customHeight="1" x14ac:dyDescent="0.2">
      <c r="A93" s="489">
        <v>1</v>
      </c>
      <c r="B93" s="489"/>
      <c r="C93" s="1458"/>
      <c r="D93" s="1459"/>
      <c r="E93" s="1459"/>
      <c r="F93" s="1459"/>
      <c r="G93" s="1459"/>
      <c r="H93" s="1459"/>
      <c r="I93" s="1459"/>
      <c r="J93" s="1459"/>
      <c r="K93" s="1459"/>
      <c r="L93" s="1459"/>
      <c r="M93" s="1460"/>
    </row>
    <row r="94" spans="1:15" ht="13.5" customHeight="1" x14ac:dyDescent="0.2">
      <c r="A94" s="489">
        <v>1</v>
      </c>
      <c r="B94" s="489"/>
      <c r="C94" s="1159" t="s">
        <v>43</v>
      </c>
      <c r="D94" s="1461"/>
      <c r="E94" s="1461"/>
      <c r="F94" s="1461"/>
      <c r="G94" s="1461"/>
      <c r="H94" s="1461"/>
      <c r="I94" s="1461"/>
      <c r="J94" s="1461"/>
      <c r="K94" s="1461"/>
      <c r="L94" s="1461"/>
      <c r="M94" s="1462"/>
    </row>
    <row r="95" spans="1:15" ht="39.9" customHeight="1" x14ac:dyDescent="0.2">
      <c r="A95" s="489">
        <v>1</v>
      </c>
      <c r="B95" s="489"/>
      <c r="C95" s="1458"/>
      <c r="D95" s="1459"/>
      <c r="E95" s="1459"/>
      <c r="F95" s="1459"/>
      <c r="G95" s="1459"/>
      <c r="H95" s="1459"/>
      <c r="I95" s="1459"/>
      <c r="J95" s="1459"/>
      <c r="K95" s="1459"/>
      <c r="L95" s="1459"/>
      <c r="M95" s="1460"/>
    </row>
    <row r="96" spans="1:15" ht="13.5" customHeight="1" x14ac:dyDescent="0.2">
      <c r="A96" s="489">
        <v>1</v>
      </c>
      <c r="B96" s="489"/>
      <c r="C96" s="1159" t="s">
        <v>43</v>
      </c>
      <c r="D96" s="1461"/>
      <c r="E96" s="1461"/>
      <c r="F96" s="1461"/>
      <c r="G96" s="1461"/>
      <c r="H96" s="1461"/>
      <c r="I96" s="1461"/>
      <c r="J96" s="1461"/>
      <c r="K96" s="1461"/>
      <c r="L96" s="1461"/>
      <c r="M96" s="1462"/>
    </row>
    <row r="97" spans="1:13" ht="39.9" customHeight="1" x14ac:dyDescent="0.2">
      <c r="A97" s="489">
        <v>1</v>
      </c>
      <c r="B97" s="489"/>
      <c r="C97" s="1458"/>
      <c r="D97" s="1459"/>
      <c r="E97" s="1459"/>
      <c r="F97" s="1459"/>
      <c r="G97" s="1459"/>
      <c r="H97" s="1459"/>
      <c r="I97" s="1459"/>
      <c r="J97" s="1459"/>
      <c r="K97" s="1459"/>
      <c r="L97" s="1459"/>
      <c r="M97" s="1460"/>
    </row>
    <row r="98" spans="1:13" ht="13.5" customHeight="1" x14ac:dyDescent="0.2">
      <c r="A98" s="489">
        <v>1</v>
      </c>
      <c r="B98" s="489"/>
      <c r="C98" s="1159" t="s">
        <v>43</v>
      </c>
      <c r="D98" s="1461"/>
      <c r="E98" s="1461"/>
      <c r="F98" s="1461"/>
      <c r="G98" s="1461"/>
      <c r="H98" s="1461"/>
      <c r="I98" s="1461"/>
      <c r="J98" s="1461"/>
      <c r="K98" s="1461"/>
      <c r="L98" s="1461"/>
      <c r="M98" s="1462"/>
    </row>
    <row r="99" spans="1:13" ht="39.9" customHeight="1" x14ac:dyDescent="0.2">
      <c r="A99" s="489">
        <v>1</v>
      </c>
      <c r="B99" s="489"/>
      <c r="C99" s="1458"/>
      <c r="D99" s="1459"/>
      <c r="E99" s="1459"/>
      <c r="F99" s="1459"/>
      <c r="G99" s="1459"/>
      <c r="H99" s="1459"/>
      <c r="I99" s="1459"/>
      <c r="J99" s="1459"/>
      <c r="K99" s="1459"/>
      <c r="L99" s="1459"/>
      <c r="M99" s="1460"/>
    </row>
    <row r="100" spans="1:13" ht="13.5" customHeight="1" x14ac:dyDescent="0.2">
      <c r="A100" s="489">
        <v>1</v>
      </c>
      <c r="B100" s="489"/>
      <c r="C100" s="1159" t="s">
        <v>43</v>
      </c>
      <c r="D100" s="1461"/>
      <c r="E100" s="1461"/>
      <c r="F100" s="1461"/>
      <c r="G100" s="1461"/>
      <c r="H100" s="1461"/>
      <c r="I100" s="1461"/>
      <c r="J100" s="1461"/>
      <c r="K100" s="1461"/>
      <c r="L100" s="1461"/>
      <c r="M100" s="1462"/>
    </row>
    <row r="101" spans="1:13" ht="39.9" customHeight="1" x14ac:dyDescent="0.2">
      <c r="A101" s="489">
        <v>1</v>
      </c>
      <c r="B101" s="489"/>
      <c r="C101" s="1458"/>
      <c r="D101" s="1459"/>
      <c r="E101" s="1459"/>
      <c r="F101" s="1459"/>
      <c r="G101" s="1459"/>
      <c r="H101" s="1459"/>
      <c r="I101" s="1459"/>
      <c r="J101" s="1459"/>
      <c r="K101" s="1459"/>
      <c r="L101" s="1459"/>
      <c r="M101" s="1460"/>
    </row>
    <row r="102" spans="1:13" ht="13.5" customHeight="1" x14ac:dyDescent="0.2">
      <c r="A102" s="489">
        <v>1</v>
      </c>
      <c r="B102" s="489"/>
      <c r="C102" s="1159" t="s">
        <v>43</v>
      </c>
      <c r="D102" s="1461"/>
      <c r="E102" s="1461"/>
      <c r="F102" s="1461"/>
      <c r="G102" s="1461"/>
      <c r="H102" s="1461"/>
      <c r="I102" s="1461"/>
      <c r="J102" s="1461"/>
      <c r="K102" s="1461"/>
      <c r="L102" s="1461"/>
      <c r="M102" s="1462"/>
    </row>
    <row r="103" spans="1:13" ht="39.9" customHeight="1" x14ac:dyDescent="0.2">
      <c r="A103" s="489">
        <v>1</v>
      </c>
      <c r="B103" s="489"/>
      <c r="C103" s="1458"/>
      <c r="D103" s="1459"/>
      <c r="E103" s="1459"/>
      <c r="F103" s="1459"/>
      <c r="G103" s="1459"/>
      <c r="H103" s="1459"/>
      <c r="I103" s="1459"/>
      <c r="J103" s="1459"/>
      <c r="K103" s="1459"/>
      <c r="L103" s="1459"/>
      <c r="M103" s="1460"/>
    </row>
    <row r="104" spans="1:13" ht="13.5" customHeight="1" x14ac:dyDescent="0.2">
      <c r="A104" s="489">
        <v>1</v>
      </c>
      <c r="B104" s="489"/>
      <c r="C104" s="1159" t="s">
        <v>43</v>
      </c>
      <c r="D104" s="1461"/>
      <c r="E104" s="1461"/>
      <c r="F104" s="1461"/>
      <c r="G104" s="1461"/>
      <c r="H104" s="1461"/>
      <c r="I104" s="1461"/>
      <c r="J104" s="1461"/>
      <c r="K104" s="1461"/>
      <c r="L104" s="1461"/>
      <c r="M104" s="1462"/>
    </row>
    <row r="105" spans="1:13" ht="39.9" customHeight="1" x14ac:dyDescent="0.2">
      <c r="A105" s="489">
        <v>1</v>
      </c>
      <c r="B105" s="489"/>
      <c r="C105" s="1458"/>
      <c r="D105" s="1459"/>
      <c r="E105" s="1459"/>
      <c r="F105" s="1459"/>
      <c r="G105" s="1459"/>
      <c r="H105" s="1459"/>
      <c r="I105" s="1459"/>
      <c r="J105" s="1459"/>
      <c r="K105" s="1459"/>
      <c r="L105" s="1459"/>
      <c r="M105" s="1460"/>
    </row>
    <row r="106" spans="1:13" ht="39.9" customHeight="1" x14ac:dyDescent="0.2">
      <c r="A106" s="489">
        <v>1</v>
      </c>
      <c r="B106" s="489"/>
      <c r="C106" s="425"/>
      <c r="D106" s="425"/>
      <c r="E106" s="425"/>
      <c r="F106" s="425"/>
      <c r="G106" s="425"/>
      <c r="H106" s="425"/>
      <c r="I106" s="425"/>
      <c r="J106" s="425"/>
      <c r="K106" s="425"/>
      <c r="L106" s="425"/>
      <c r="M106" s="425"/>
    </row>
    <row r="107" spans="1:13" x14ac:dyDescent="0.2">
      <c r="A107" s="489">
        <v>1</v>
      </c>
      <c r="B107" s="489"/>
      <c r="D107" s="10" t="s">
        <v>376</v>
      </c>
    </row>
    <row r="108" spans="1:13" x14ac:dyDescent="0.2">
      <c r="A108" s="489">
        <v>1</v>
      </c>
      <c r="B108" s="489"/>
      <c r="D108" s="301" t="s">
        <v>377</v>
      </c>
    </row>
    <row r="109" spans="1:13" x14ac:dyDescent="0.2">
      <c r="A109" s="489">
        <v>1</v>
      </c>
      <c r="B109" s="489"/>
      <c r="D109" s="301" t="s">
        <v>378</v>
      </c>
    </row>
    <row r="110" spans="1:13" x14ac:dyDescent="0.2">
      <c r="A110" s="489">
        <v>1</v>
      </c>
      <c r="B110" s="489"/>
      <c r="D110" s="301" t="s">
        <v>379</v>
      </c>
    </row>
    <row r="111" spans="1:13" x14ac:dyDescent="0.2">
      <c r="A111" s="489">
        <v>1</v>
      </c>
      <c r="B111" s="489"/>
      <c r="D111" s="653" t="s">
        <v>1370</v>
      </c>
    </row>
    <row r="112" spans="1:13" x14ac:dyDescent="0.2">
      <c r="A112" s="489">
        <v>1</v>
      </c>
      <c r="B112" s="489"/>
      <c r="D112" s="653" t="s">
        <v>380</v>
      </c>
    </row>
    <row r="113" spans="1:4" x14ac:dyDescent="0.2">
      <c r="A113" s="489">
        <v>1</v>
      </c>
      <c r="B113" s="489"/>
      <c r="D113" s="653" t="s">
        <v>381</v>
      </c>
    </row>
    <row r="114" spans="1:4" x14ac:dyDescent="0.2">
      <c r="A114" s="489">
        <v>1</v>
      </c>
      <c r="B114" s="489"/>
      <c r="D114" s="653" t="s">
        <v>1363</v>
      </c>
    </row>
    <row r="115" spans="1:4" x14ac:dyDescent="0.2">
      <c r="A115" s="489">
        <v>1</v>
      </c>
      <c r="D115" s="653" t="s">
        <v>1367</v>
      </c>
    </row>
    <row r="116" spans="1:4" x14ac:dyDescent="0.2">
      <c r="A116" s="489">
        <v>1</v>
      </c>
      <c r="D116" s="653" t="s">
        <v>1368</v>
      </c>
    </row>
    <row r="117" spans="1:4" x14ac:dyDescent="0.2">
      <c r="A117" s="489">
        <v>1</v>
      </c>
      <c r="D117" s="653" t="s">
        <v>1362</v>
      </c>
    </row>
  </sheetData>
  <sheetProtection algorithmName="SHA-512" hashValue="suqxjtoPLsnlHuhuOd7th7CnNvIaQLV6m51Hq07WxAh20fg7MNdxIVO9HHgBHz0Qg65/mBZ5cPc6BbUoaD77QA==" saltValue="aDZo4oKJxNGXzbJkWjSP/Q==" spinCount="100000" sheet="1" objects="1" scenarios="1"/>
  <autoFilter ref="A1:O117" xr:uid="{00000000-0009-0000-0000-000008000000}">
    <filterColumn colId="0">
      <customFilters and="1">
        <customFilter operator="notEqual" val=" "/>
      </customFilters>
    </filterColumn>
  </autoFilter>
  <mergeCells count="26">
    <mergeCell ref="D94:M94"/>
    <mergeCell ref="D92:M92"/>
    <mergeCell ref="C93:M93"/>
    <mergeCell ref="M35:M36"/>
    <mergeCell ref="M39:M40"/>
    <mergeCell ref="M43:M44"/>
    <mergeCell ref="M2:N2"/>
    <mergeCell ref="E6:I6"/>
    <mergeCell ref="M7:M8"/>
    <mergeCell ref="M11:M12"/>
    <mergeCell ref="M15:M16"/>
    <mergeCell ref="M19:M20"/>
    <mergeCell ref="M23:M24"/>
    <mergeCell ref="M27:M28"/>
    <mergeCell ref="M31:M32"/>
    <mergeCell ref="C95:M95"/>
    <mergeCell ref="D98:M98"/>
    <mergeCell ref="D104:M104"/>
    <mergeCell ref="C105:M105"/>
    <mergeCell ref="D102:M102"/>
    <mergeCell ref="C103:M103"/>
    <mergeCell ref="D100:M100"/>
    <mergeCell ref="C101:M101"/>
    <mergeCell ref="C99:M99"/>
    <mergeCell ref="D96:M96"/>
    <mergeCell ref="C97:M97"/>
  </mergeCells>
  <phoneticPr fontId="2"/>
  <dataValidations count="2">
    <dataValidation type="list" allowBlank="1" showInputMessage="1" showErrorMessage="1" sqref="C7:C86" xr:uid="{00000000-0002-0000-0800-000000000000}">
      <formula1>"①,②,③,④,⑤,⑥,⑦,⑧,⑨,⑩"</formula1>
    </dataValidation>
    <dataValidation type="list" allowBlank="1" showInputMessage="1" showErrorMessage="1" sqref="E7:E86" xr:uid="{00000000-0002-0000-0800-000001000000}">
      <formula1>"R,H,S"</formula1>
    </dataValidation>
  </dataValidations>
  <pageMargins left="0.47244094488188981" right="0.39370078740157483" top="0.70866141732283472" bottom="0.55118110236220474" header="0.51181102362204722" footer="0.51181102362204722"/>
  <pageSetup paperSize="9" scale="91" fitToHeight="0" orientation="landscape" r:id="rId1"/>
  <headerFooter alignWithMargins="0"/>
  <rowBreaks count="1" manualBreakCount="1">
    <brk id="88"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コード</vt:lpstr>
      <vt:lpstr>集計用データ</vt:lpstr>
      <vt:lpstr>総括表①</vt:lpstr>
      <vt:lpstr>総括表②</vt:lpstr>
      <vt:lpstr>総括表③</vt:lpstr>
      <vt:lpstr>総括表④</vt:lpstr>
      <vt:lpstr>１①②</vt:lpstr>
      <vt:lpstr>１①純計</vt:lpstr>
      <vt:lpstr>４①</vt:lpstr>
      <vt:lpstr>４④</vt:lpstr>
      <vt:lpstr>４⑤A</vt:lpstr>
      <vt:lpstr>４⑤B</vt:lpstr>
      <vt:lpstr>４⑤C</vt:lpstr>
      <vt:lpstr>４⑤D</vt:lpstr>
      <vt:lpstr>４⑥Ａ</vt:lpstr>
      <vt:lpstr>４⑥Ｂ・C</vt:lpstr>
      <vt:lpstr>４⑥Ｃ</vt:lpstr>
      <vt:lpstr>４⑥C・E</vt:lpstr>
      <vt:lpstr>４⑥Ｄ</vt:lpstr>
      <vt:lpstr>４⑥Ｆ</vt:lpstr>
      <vt:lpstr>４⑥G</vt:lpstr>
      <vt:lpstr>４⑥H</vt:lpstr>
      <vt:lpstr>４⑦</vt:lpstr>
      <vt:lpstr>４⑧</vt:lpstr>
      <vt:lpstr>４⑨Ａ</vt:lpstr>
      <vt:lpstr>４⑨Ｂ</vt:lpstr>
      <vt:lpstr>４⑨Ｃ</vt:lpstr>
      <vt:lpstr>'１①②'!Print_Area</vt:lpstr>
      <vt:lpstr>'１①純計'!Print_Area</vt:lpstr>
      <vt:lpstr>'４①'!Print_Area</vt:lpstr>
      <vt:lpstr>'４④'!Print_Area</vt:lpstr>
      <vt:lpstr>'４⑤A'!Print_Area</vt:lpstr>
      <vt:lpstr>'４⑤B'!Print_Area</vt:lpstr>
      <vt:lpstr>'４⑤C'!Print_Area</vt:lpstr>
      <vt:lpstr>'４⑤D'!Print_Area</vt:lpstr>
      <vt:lpstr>'４⑥Ａ'!Print_Area</vt:lpstr>
      <vt:lpstr>'４⑥Ｂ・C'!Print_Area</vt:lpstr>
      <vt:lpstr>'４⑥Ｃ'!Print_Area</vt:lpstr>
      <vt:lpstr>'４⑥C・E'!Print_Area</vt:lpstr>
      <vt:lpstr>'４⑥Ｄ'!Print_Area</vt:lpstr>
      <vt:lpstr>'４⑥Ｆ'!Print_Area</vt:lpstr>
      <vt:lpstr>'４⑥G'!Print_Area</vt:lpstr>
      <vt:lpstr>'４⑥H'!Print_Area</vt:lpstr>
      <vt:lpstr>'４⑦'!Print_Area</vt:lpstr>
      <vt:lpstr>'４⑧'!Print_Area</vt:lpstr>
      <vt:lpstr>'４⑨Ａ'!Print_Area</vt:lpstr>
      <vt:lpstr>'４⑨Ｂ'!Print_Area</vt:lpstr>
      <vt:lpstr>'４⑨Ｃ'!Print_Area</vt:lpstr>
      <vt:lpstr>集計用データ!Print_Area</vt:lpstr>
      <vt:lpstr>総括表①!Print_Area</vt:lpstr>
      <vt:lpstr>総括表②!Print_Area</vt:lpstr>
      <vt:lpstr>総括表③!Print_Area</vt:lpstr>
      <vt:lpstr>総括表④!Print_Area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2022-12-21T06:38:23Z</dcterms:created>
  <dcterms:modified xsi:type="dcterms:W3CDTF">2022-12-21T07:27:33Z</dcterms:modified>
</cp:coreProperties>
</file>